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comments1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updateLinks="never" codeName="ЭтаКнига" defaultThemeVersion="124226"/>
  <bookViews>
    <workbookView xWindow="12105" yWindow="-15" windowWidth="11940" windowHeight="9765" tabRatio="880" activeTab="14"/>
  </bookViews>
  <sheets>
    <sheet name="Инструкция" sheetId="1091" r:id="rId1"/>
    <sheet name="Лог обновления" sheetId="1093" state="veryHidden" r:id="rId2"/>
    <sheet name="Титульный" sheetId="1129" r:id="rId3"/>
    <sheet name="modSheetTitle" sheetId="1128" state="veryHidden" r:id="rId4"/>
    <sheet name="Список территорий" sheetId="936" r:id="rId5"/>
    <sheet name="Список объектов" sheetId="1109" r:id="rId6"/>
    <sheet name="КС" sheetId="1139" r:id="rId7"/>
    <sheet name="TECHSHEET" sheetId="968" state="veryHidden" r:id="rId8"/>
    <sheet name="TECH_HORISONTAL" sheetId="1037" state="veryHidden" r:id="rId9"/>
    <sheet name="TECH_VERTICAL" sheetId="967" state="veryHidden" r:id="rId10"/>
    <sheet name="REESTR_ORG" sheetId="277" state="veryHidden" r:id="rId11"/>
    <sheet name="REESTR_SOURCE" sheetId="1031" state="veryHidden" r:id="rId12"/>
    <sheet name="БПр" sheetId="1106" r:id="rId13"/>
    <sheet name="БТр" sheetId="939" r:id="rId14"/>
    <sheet name="РО" sheetId="1138" r:id="rId15"/>
    <sheet name="Т" sheetId="948" r:id="rId16"/>
    <sheet name="ХВС.БПр" sheetId="1001" state="veryHidden" r:id="rId17"/>
    <sheet name="ХВС.БТр" sheetId="1002" state="veryHidden" r:id="rId18"/>
    <sheet name="ХВС.РО" sheetId="1005" state="veryHidden" r:id="rId19"/>
    <sheet name="ХВС.Р" sheetId="1121" state="veryHidden" r:id="rId20"/>
    <sheet name="ВО.БПр" sheetId="1042" state="veryHidden" r:id="rId21"/>
    <sheet name="ВО.БТр" sheetId="1043" state="veryHidden" r:id="rId22"/>
    <sheet name="ВО.РО" sheetId="1045" state="veryHidden" r:id="rId23"/>
    <sheet name="ВО.Р" sheetId="1124" state="veryHidden" r:id="rId24"/>
    <sheet name="Комментарии" sheetId="997" r:id="rId25"/>
    <sheet name="Проверка" sheetId="157" r:id="rId26"/>
    <sheet name="REESTR_MO" sheetId="315" state="veryHidden" r:id="rId27"/>
    <sheet name="REESTR_LOCATION" sheetId="1114" state="veryHidden" r:id="rId28"/>
    <sheet name="REESTR_CNCSN_IP" sheetId="1142" state="veryHidden" r:id="rId29"/>
    <sheet name="AUTHORISATION" sheetId="1067" state="veryHidden" r:id="rId30"/>
    <sheet name="DICTIONARIES" sheetId="1119" state="veryHidden" r:id="rId31"/>
    <sheet name="FILE_STORE_DATA" sheetId="1137" state="veryHidden" r:id="rId32"/>
    <sheet name="PLAN1X_LIST_ORG" sheetId="953" state="veryHidden" r:id="rId33"/>
    <sheet name="PLAN1X_LIST_MO" sheetId="1130" state="veryHidden" r:id="rId34"/>
    <sheet name="PLAN1X_LIST_SUBSIDIARY" sheetId="1113" state="veryHidden" r:id="rId35"/>
    <sheet name="PLAN1X_LIST_DPR" sheetId="1133" state="veryHidden" r:id="rId36"/>
    <sheet name="PLAN1X_LIST_SRC" sheetId="1105" state="veryHidden" r:id="rId37"/>
    <sheet name="PLAN1X_LIST_TMX" sheetId="1070" state="veryHidden" r:id="rId38"/>
    <sheet name="PLAN1X_LIST_CNCSN" sheetId="1141" state="veryHidden" r:id="rId39"/>
    <sheet name="modGetGeoBase" sheetId="1094" state="veryHidden" r:id="rId40"/>
    <sheet name="modInfo" sheetId="1108" state="veryHidden" r:id="rId41"/>
    <sheet name="modUIButtons" sheetId="1082" state="veryHidden" r:id="rId42"/>
    <sheet name="modVLDCommon" sheetId="969" state="veryHidden" r:id="rId43"/>
    <sheet name="modVLDIntegrity" sheetId="1076" state="veryHidden" r:id="rId44"/>
    <sheet name="modVLDData" sheetId="970" state="veryHidden" r:id="rId45"/>
    <sheet name="modGeneralAPI" sheetId="972" state="veryHidden" r:id="rId46"/>
    <sheet name="modBalPr" sheetId="973" state="veryHidden" r:id="rId47"/>
    <sheet name="modBalTr" sheetId="974" state="veryHidden" r:id="rId48"/>
    <sheet name="modCalc" sheetId="975" state="veryHidden" r:id="rId49"/>
    <sheet name="modFuel" sheetId="978" state="veryHidden" r:id="rId50"/>
    <sheet name="modReagent" sheetId="1123" state="veryHidden" r:id="rId51"/>
    <sheet name="modListMO" sheetId="980" state="veryHidden" r:id="rId52"/>
    <sheet name="modListObjects" sheetId="1112" state="veryHidden" r:id="rId53"/>
    <sheet name="modListCncsn" sheetId="1140" state="veryHidden" r:id="rId54"/>
    <sheet name="modRequestSpecificData" sheetId="981" state="veryHidden" r:id="rId55"/>
    <sheet name="modRequestGenericData" sheetId="1115" state="veryHidden" r:id="rId56"/>
    <sheet name="modfrmRegion" sheetId="983" state="veryHidden" r:id="rId57"/>
    <sheet name="modServiceAPI" sheetId="1134" state="veryHidden" r:id="rId58"/>
    <sheet name="modVLDGeneral" sheetId="984" state="veryHidden" r:id="rId59"/>
    <sheet name="modPLAN1XUpdate" sheetId="986" state="veryHidden" r:id="rId60"/>
    <sheet name="modVLDUniqueness" sheetId="988" state="veryHidden" r:id="rId61"/>
    <sheet name="modfrmReestr" sheetId="1030" state="veryHidden" r:id="rId62"/>
    <sheet name="modfrmOrg" sheetId="337" state="veryHidden" r:id="rId63"/>
    <sheet name="modUpdTemplMain" sheetId="849" state="veryHidden" r:id="rId64"/>
    <sheet name="modfrmCheckUpdates" sheetId="850" state="veryHidden" r:id="rId65"/>
    <sheet name="modfrmDateChoose" sheetId="935" state="veryHidden" r:id="rId66"/>
    <sheet name="modIHLCommandBar" sheetId="922" state="veryHidden" r:id="rId67"/>
    <sheet name="modfrmHEATAdditionalOrgData" sheetId="927" state="veryHidden" r:id="rId68"/>
    <sheet name="modfrmHEATFUELSelector" sheetId="1120" state="veryHidden" r:id="rId69"/>
    <sheet name="modfrmPLAN1XCheckIn" sheetId="1131" state="veryHidden" r:id="rId70"/>
    <sheet name="modfrmPLAN1XUpdate" sheetId="1132" state="veryHidden" r:id="rId71"/>
    <sheet name="modfrmReportMode" sheetId="1041" state="veryHidden" r:id="rId72"/>
    <sheet name="modPOSTData" sheetId="1135" state="veryHidden" r:id="rId73"/>
    <sheet name="modfrmDPRConstructor" sheetId="1136" state="veryHidden" r:id="rId74"/>
  </sheets>
  <externalReferences>
    <externalReference r:id="rId75"/>
  </externalReferences>
  <definedNames>
    <definedName name="_xlnm._FilterDatabase" localSheetId="25" hidden="1">Проверка!$E$11:$H$11</definedName>
    <definedName name="ADD_HL_LIST_MO_MARKER">'Список территорий'!$G$17</definedName>
    <definedName name="ALL_FILES">modUIButtons!$B$1</definedName>
    <definedName name="anscount" hidden="1">1</definedName>
    <definedName name="ATH_SCHEME">TECHSHEET!$X$3</definedName>
    <definedName name="AUTHORIZATION_MODE">TECHSHEET!$M$10</definedName>
    <definedName name="CALC_IDENTIFIER">TECHSHEET!$G$14</definedName>
    <definedName name="CHANGE_HL_LIST_MO_COLUMN_MARKER">'Список территорий'!$D$14</definedName>
    <definedName name="chkGetUpdatesValue">Инструкция!$AA$95</definedName>
    <definedName name="chkNoUpdatesValue">Инструкция!$AA$97</definedName>
    <definedName name="CNCSN_IP_LIST_RANGE">REESTR_CNCSN_IP!$A$2:$G$14</definedName>
    <definedName name="CNCSN_LIST">REESTR_CNCSN_IP!$B$2:$G$2</definedName>
    <definedName name="CNCSN_NAME_LIST">REESTR_CNCSN_IP!$C$2</definedName>
    <definedName name="code">Инструкция!$B$2</definedName>
    <definedName name="COLDVSNA_BAL_PR_ADD_HL_MARKER">ХВС.БПр!$G$132</definedName>
    <definedName name="COLDVSNA_BAL_PR_ADD_RANGE">ХВС.БПр!$1:$28</definedName>
    <definedName name="COLDVSNA_BAL_PR_CALC_AREA">ХВС.БПр!$F$131:$AV$132</definedName>
    <definedName name="COLDVSNA_BAL_PR_DELETE_HL_COLUMN_MARKER">ХВС.БПр!$E$124</definedName>
    <definedName name="COLDVSNA_BAL_PR_EMPTY_RANGE">ХВС.БПр!$H$1:$BF$28</definedName>
    <definedName name="COLDVSNA_BAL_PR_END_COLUMN_MARKER">ХВС.БПр!$AS$120</definedName>
    <definedName name="COLDVSNA_BAL_PR_NUM_COLUMN_MARKER">ХВС.БПр!$B$124</definedName>
    <definedName name="COLDVSNA_BAL_PR_RANGE">ХВС.БПр!$H$29:$BF$56</definedName>
    <definedName name="COLDVSNA_BAL_TR_ADD_HL_MARKER">ХВС.БТр!$G$132</definedName>
    <definedName name="COLDVSNA_BAL_TR_ADD_RANGE">ХВС.БТр!$1:$28</definedName>
    <definedName name="COLDVSNA_BAL_TR_CALC_AREA">ХВС.БТр!$F$131:$AC$132</definedName>
    <definedName name="COLDVSNA_BAL_TR_DELETE_HL_COLUMN_MARKER">ХВС.БТр!$E$124</definedName>
    <definedName name="COLDVSNA_BAL_TR_EMPTY_RANGE">ХВС.БТр!$H$1:$BF$28</definedName>
    <definedName name="COLDVSNA_BAL_TR_END_COLUMN_MARKER">ХВС.БТр!$AC$119</definedName>
    <definedName name="COLDVSNA_BAL_TR_NUM_COLUMN_MARKER">ХВС.БТр!$B$124</definedName>
    <definedName name="COLDVSNA_BAL_TR_RANGE">ХВС.БТр!$H$29:$BF$56</definedName>
    <definedName name="COLDVSNA_CALC_ADD_HL_MARKER">ХВС.РО!$AT$18</definedName>
    <definedName name="COLDVSNA_CALC_ADD_RANGE">TECH_VERTICAL!$AC$1956:$AE$2245</definedName>
    <definedName name="COLDVSNA_CALC_AREA">ХВС.РО!$AS$23:$AT$265</definedName>
    <definedName name="COLDVSNA_CALC_BALANCE_ROW_MARKER">ХВС.РО!$AN$240</definedName>
    <definedName name="COLDVSNA_CALC_COST_ROW_MARKER">ХВС.РО!$AN$203</definedName>
    <definedName name="COLDVSNA_CALC_D_AREA">TECH_VERTICAL!$AF$2202:$AH$2218</definedName>
    <definedName name="COLDVSNA_CALC_DELETE_HL_ROW_MARKER">ХВС.РО!$AS$18</definedName>
    <definedName name="COLDVSNA_CALC_EMPTY_BASE_RANGE">TECH_VERTICAL!$AC$1976:$AE$2245</definedName>
    <definedName name="COLDVSNA_CALC_EXTENDED_AREA">ХВС.РО!$AP$272:$AP$291</definedName>
    <definedName name="COLDVSNA_CALC_EXTENDED_CLN_AREA">ХВС.РО!$AP$278:$AP$281</definedName>
    <definedName name="COLDVSNA_CALC_EXTENDED_FACILITY_1_AREA">ХВС.РО!$AP$279</definedName>
    <definedName name="COLDVSNA_CALC_EXTENDED_PR_AREA">ХВС.РО!$AP$274:$AP$276</definedName>
    <definedName name="COLDVSNA_CALC_EXTENDED_SL_AREA">ХВС.РО!$AP$287:$AP$290</definedName>
    <definedName name="COLDVSNA_CALC_EXTENDED_TR_AREA">ХВС.РО!$AP$283:$AP$285</definedName>
    <definedName name="COLDVSNA_CALC_ITEM_NAMES">ХВС.РО!$AN$23:$AN$292</definedName>
    <definedName name="COLDVSNA_CALC_NUM_ROW_MARKER">ХВС.РО!$AS$19</definedName>
    <definedName name="COLDVSNA_CALC_PERIOD_MARKERS">ХВС.РО!$AP$9:$AT$9</definedName>
    <definedName name="COLDVSNA_CALC_RESULT_ROW_MARKER">ХВС.РО!$AN$249</definedName>
    <definedName name="COLDVSNA_CALC_SINGLE_BASE_RANGE">TECH_VERTICAL!$AF$1976:$AH$2245</definedName>
    <definedName name="COLDVSNA_CALC_TF_APPLY_OPTION">ХВС.РО!$AO$248</definedName>
    <definedName name="COLDVSNA_FACILITY_INDEX_GROUP">TECHSHEET!$M$21:$M$24</definedName>
    <definedName name="COLDVSNA_MIN_COST_VALUE">DICTIONARIES!$B$121</definedName>
    <definedName name="COLDVSNA_REAGENT_ADD_HL_MARKER">ХВС.Р!$AT$18</definedName>
    <definedName name="COLDVSNA_REAGENT_ADD_RANGE">TECH_VERTICAL!$AC$2252:$AE$2598</definedName>
    <definedName name="COLDVSNA_REAGENT_ADJUSTABLE_AREA">ХВС.Р!$AF$23:$AF$349</definedName>
    <definedName name="COLDVSNA_REAGENT_AREA">ХВС.Р!$AS$23:$AT$349</definedName>
    <definedName name="COLDVSNA_REAGENT_DELETE_HL_ROW_MARKER">ХВС.Р!$AS$18</definedName>
    <definedName name="COLDVSNA_REAGENT_EMPTY_BASE_RANGE">TECH_VERTICAL!$AC$2272:$AE$2598</definedName>
    <definedName name="COLDVSNA_REAGENT_EMPTY_TEMPLATE_RANGE">TECH_VERTICAL!$AO$2272:$AQ$2598</definedName>
    <definedName name="COLDVSNA_REAGENT_ITEM_NAMES">ХВС.Р!$AN$23:$AN$348</definedName>
    <definedName name="COLDVSNA_REAGENT_NO_ONE_RANGE">TECH_VERTICAL!$AO$2278:$AQ$2280</definedName>
    <definedName name="COLDVSNA_REAGENT_NO_OTH_RANGE">TECH_VERTICAL!$AO$2595:$AQ$2595</definedName>
    <definedName name="COLDVSNA_REAGENT_NUM_ROW_MARKER">ХВС.Р!$AS$19</definedName>
    <definedName name="COLDVSNA_REAGENT_ONE_RANGE">TECH_VERTICAL!$AL$2278:$AN$2280</definedName>
    <definedName name="COLDVSNA_REAGENT_OTH_RANGE">TECH_VERTICAL!$AL$2595:$AN$2595</definedName>
    <definedName name="COLDVSNA_REAGENT_PERIOD_MARKERS">ХВС.Р!$AP$9:$AT$9</definedName>
    <definedName name="COLDVSNA_REAGENT_SINGLE_BASE_RANGE">TECH_VERTICAL!$AF$2272:$AH$2598</definedName>
    <definedName name="COLDVSNA_REAGENT_TEMPLATE_RANGE">TECH_VERTICAL!$AL$2272:$AN$2598</definedName>
    <definedName name="COLDVSNA_TRANSMISSION_TARIFF_UNIT">TECHSHEET!$I$6</definedName>
    <definedName name="COLDVSNA_VD_COMPONENTS">TECHSHEET!$E$12:$E$16</definedName>
    <definedName name="COLDVSNA_VTOV">TECHSHEET!$I$12:$I$13</definedName>
    <definedName name="DELETE_HL_LIST_MO_COLUMN_MARKER">'Список территорий'!$E$14</definedName>
    <definedName name="DNS">TECHSHEET!$Q$2</definedName>
    <definedName name="DPR_AREA_TYPE_LIST">TECHSHEET!$AG$22:$AG$24</definedName>
    <definedName name="DPR_LIST">PLAN1X_LIST_DPR!$B$2:$B$4</definedName>
    <definedName name="DPR_LIST_RANGE">PLAN1X_LIST_DPR!$A$2:$B$4</definedName>
    <definedName name="FIL_ID">Титульный!$O$15</definedName>
    <definedName name="FILE_STORE_DATA_RANGE">FILE_STORE_DATA!$A$2:$E$2</definedName>
    <definedName name="FIND_OGRN_ASSIST_URL">DICTIONARIES!$B$2</definedName>
    <definedName name="FIND_OKPO_ASSIST_URL">DICTIONARIES!$B$3</definedName>
    <definedName name="FIND_OPF_ASSIST_URL">DICTIONARIES!$B$4</definedName>
    <definedName name="FirstLine">Инструкция!$A$6</definedName>
    <definedName name="FULL_STATE_SHARE_OKOPF_LIST">DICTIONARIES!$B$5:$B$25</definedName>
    <definedName name="GEO_BASE_REGION">TECHSHEET!$C$87</definedName>
    <definedName name="god">Титульный!$H$9</definedName>
    <definedName name="HEAT_BAL_PR_4_1_MO_MARKER">БПр!$W$126</definedName>
    <definedName name="HEAT_BAL_PR_4_3_MO_MARKER">БПр!$AE$126</definedName>
    <definedName name="HEAT_BAL_PR_ADD_HL_MARKER">БПр!$G$160</definedName>
    <definedName name="HEAT_BAL_PR_ADD_RANGE">БПр!$1:$28</definedName>
    <definedName name="HEAT_BAL_PR_CALC_AREA">БПр!$F$131:$CK$160</definedName>
    <definedName name="HEAT_BAL_PR_CALC_USER_AREA">БПр!$H$131:$AX$160</definedName>
    <definedName name="HEAT_BAL_PR_DELETE_HL_COLUMN_MARKER">БПр!$E$124</definedName>
    <definedName name="HEAT_BAL_PR_EMPTY_ADD_RANGE">БПр!$H$1:$CK$28</definedName>
    <definedName name="HEAT_BAL_PR_EMPTY_RANGE">БПр!$H$1:$CE$28</definedName>
    <definedName name="HEAT_BAL_PR_END_COLUMN_MARKER">БПр!$AX$120</definedName>
    <definedName name="HEAT_BAL_PR_ISSUE_FOR_TRANSPORT">БПр!$CE$131:$CE$160</definedName>
    <definedName name="HEAT_BAL_PR_NUM_COLUMN_MARKER">БПр!$B$124</definedName>
    <definedName name="HEAT_BAL_PR_RANGE">БПр!$H$57:$CK$84</definedName>
    <definedName name="HEAT_BAL_TR_ADD_HL_MARKER">БТр!$G$160</definedName>
    <definedName name="HEAT_BAL_TR_ADD_RANGE">БТр!$1:$28</definedName>
    <definedName name="HEAT_BAL_TR_CALC_AREA">БТр!$F$131:$CD$160</definedName>
    <definedName name="HEAT_BAL_TR_CALC_USER_AREA">БТр!$H$131:$T$160</definedName>
    <definedName name="HEAT_BAL_TR_DELETE_HL_COLUMN_MARKER">БТр!$E$124</definedName>
    <definedName name="HEAT_BAL_TR_EMPTY_ADD_RANGE">БТр!$1:$28</definedName>
    <definedName name="HEAT_BAL_TR_EMPTY_RANGE">БТр!$H$1:$CY$28</definedName>
    <definedName name="HEAT_BAL_TR_END_COLUMN_MARKER">БТр!$T$119</definedName>
    <definedName name="HEAT_BAL_TR_NUM_COLUMN_MARKER">БТр!$B$124</definedName>
    <definedName name="HEAT_BAL_TR_RANGE">БТр!$H$57:$CY$84</definedName>
    <definedName name="HEAT_CALC_ADD_HL_MARKER">РО!$AW$18</definedName>
    <definedName name="HEAT_CALC_ADD_RANGE">TECH_VERTICAL!$AC$3:$AE$420</definedName>
    <definedName name="HEAT_CALC_AREA">РО!$AS$23:$AW$393</definedName>
    <definedName name="HEAT_CALC_BALANCE_ROW_MARKER">РО!$AN$370</definedName>
    <definedName name="HEAT_CALC_COST_ROW_MARKER">РО!$AN$331</definedName>
    <definedName name="HEAT_CALC_D_AREA">TECH_VERTICAL!$AF$377:$AH$393</definedName>
    <definedName name="HEAT_CALC_DELETE_HL_ROW_MARKER">РО!$AS$18</definedName>
    <definedName name="HEAT_CALC_EMPTY_BASE_RANGE">TECH_VERTICAL!$AC$23:$AE$420</definedName>
    <definedName name="HEAT_CALC_EXTENDED_AREA">РО!$AP$400:$AP$419</definedName>
    <definedName name="HEAT_CALC_EXTENDED_PR_AREA">РО!$AP$402:$AP$403</definedName>
    <definedName name="HEAT_CALC_EXTENDED_SALARY_FIELDS_CAN_BE_MISSED">DICTIONARIES!$B$26</definedName>
    <definedName name="HEAT_CALC_EXTENDED_SL_AREA">РО!$AP$409:$AP$411</definedName>
    <definedName name="HEAT_CALC_EXTENDED_TR_AREA">РО!$AP$405:$AP$407</definedName>
    <definedName name="HEAT_CALC_ITEM_NAMES">РО!$AN$23:$AN$420</definedName>
    <definedName name="HEAT_CALC_NUM_ROW_MARKER">РО!$AS$19</definedName>
    <definedName name="HEAT_CALC_PERIOD_MARKERS">РО!$AP$9:$AW$9</definedName>
    <definedName name="HEAT_CALC_RESULT_BY_ORG_CAN_BE_NONZERO_LIST">DICTIONARIES!$B$27</definedName>
    <definedName name="HEAT_CALC_RESULT_ROW_MARKER">РО!$AN$377</definedName>
    <definedName name="HEAT_CALC_SINGLE_BASE_RANGE">TECH_VERTICAL!$AF$23:$AH$420</definedName>
    <definedName name="HEAT_CALC_TF_APPLY_OPTION">РО!$AO$376</definedName>
    <definedName name="HEAT_FILTER_OBJECTS_BY_INN">DICTIONARIES!$B$28</definedName>
    <definedName name="HEAT_FUEL_ADD_HL_MARKER">Т!$AW$18</definedName>
    <definedName name="HEAT_FUEL_ADD_RANGE">TECH_VERTICAL!$AC$914:$AE$1872</definedName>
    <definedName name="HEAT_FUEL_ADJUSTABLE_AREA">Т!$AF$36:$AF$961</definedName>
    <definedName name="HEAT_FUEL_AREA">Т!$AS$36:$AW$961</definedName>
    <definedName name="HEAT_FUEL_BY_ORG_CAN_BE_SKIPPED_LIST">DICTIONARIES!$B$29</definedName>
    <definedName name="HEAT_FUEL_DELETE_HL_ROW_MARKER">Т!$AS$18</definedName>
    <definedName name="HEAT_FUEL_EMPTY_BASE_RANGE">TECH_VERTICAL!$AC$934:$AE$1872</definedName>
    <definedName name="HEAT_FUEL_ITEM_NAMES">Т!$AN$23:$AN$961</definedName>
    <definedName name="HEAT_FUEL_NFV_AREA">Т!$AN$301:$AN$343</definedName>
    <definedName name="HEAT_FUEL_NUM_ROW_MARKER">Т!$AS$19</definedName>
    <definedName name="HEAT_FUEL_PERIOD_MARKERS">Т!$AP$9:$AW$9</definedName>
    <definedName name="HEAT_FUEL_SINGLE_BASE_RANGE">TECH_VERTICAL!$AF$934:$AH$1872</definedName>
    <definedName name="HEAT_FUEL_TEMPLATE_RANGE">TECH_VERTICAL!$AL$947:$AN$1872</definedName>
    <definedName name="HEAT_MAX_COST_VALUE">DICTIONARIES!$B$30</definedName>
    <definedName name="HEAT_MAX_LEN">DICTIONARIES!$B$31</definedName>
    <definedName name="HEAT_MAX_PRICE_NO_TR_COAA">DICTIONARIES!$B$32</definedName>
    <definedName name="HEAT_MAX_PRICE_NO_TR_COAB">DICTIONARIES!$B$33</definedName>
    <definedName name="HEAT_MAX_PRICE_NO_TR_COAC">DICTIONARIES!$B$34</definedName>
    <definedName name="HEAT_MAX_PRICE_NO_TR_COAF">DICTIONARIES!$B$35</definedName>
    <definedName name="HEAT_MAX_PRICE_NO_TR_COAG">DICTIONARIES!$B$36</definedName>
    <definedName name="HEAT_MAX_PRICE_NO_TR_COALF">DICTIONARIES!$B$37</definedName>
    <definedName name="HEAT_MAX_PRICE_NO_TR_COAS">DICTIONARIES!$B$38</definedName>
    <definedName name="HEAT_MAX_PRICE_NO_TR_COASC">DICTIONARIES!$B$39</definedName>
    <definedName name="HEAT_MAX_PRICE_NO_TR_COAWC">DICTIONARIES!$B$40</definedName>
    <definedName name="HEAT_MAX_PRICE_NO_TR_CWD">DICTIONARIES!$B$41</definedName>
    <definedName name="HEAT_MAX_PRICE_NO_TR_DSG">DICTIONARIES!$B$42</definedName>
    <definedName name="HEAT_MAX_PRICE_NO_TR_DSLA">DICTIONARIES!$B$43</definedName>
    <definedName name="HEAT_MAX_PRICE_NO_TR_DSLO">DICTIONARIES!$B$44</definedName>
    <definedName name="HEAT_MAX_PRICE_NO_TR_DSLS">DICTIONARIES!$B$45</definedName>
    <definedName name="HEAT_MAX_PRICE_NO_TR_DSLW">DICTIONARIES!$B$46</definedName>
    <definedName name="HEAT_MAX_PRICE_NO_TR_ENR">DICTIONARIES!$B$47</definedName>
    <definedName name="HEAT_MAX_PRICE_NO_TR_GBL">DICTIONARIES!$B$48</definedName>
    <definedName name="HEAT_MAX_PRICE_NO_TR_GCK">DICTIONARIES!$B$49</definedName>
    <definedName name="HEAT_MAX_PRICE_NO_TR_GCN">DICTIONARIES!$B$50</definedName>
    <definedName name="HEAT_MAX_PRICE_NO_TR_GOA">DICTIONARIES!$B$51</definedName>
    <definedName name="HEAT_MAX_PRICE_NO_TR_LNG">DICTIONARIES!$B$52</definedName>
    <definedName name="HEAT_MAX_PRICE_NO_TR_MSTF12">DICTIONARIES!$B$53</definedName>
    <definedName name="HEAT_MAX_PRICE_NO_TR_MSTF5">DICTIONARIES!$B$54</definedName>
    <definedName name="HEAT_MAX_PRICE_NO_TR_MSTM100">DICTIONARIES!$B$55</definedName>
    <definedName name="HEAT_MAX_PRICE_NO_TR_MSTM200">DICTIONARIES!$B$56</definedName>
    <definedName name="HEAT_MAX_PRICE_NO_TR_MSTM40">DICTIONARIES!$B$57</definedName>
    <definedName name="HEAT_MAX_PRICE_NO_TR_MSTT">DICTIONARIES!$B$58</definedName>
    <definedName name="HEAT_MAX_PRICE_NO_TR_NGC">DICTIONARIES!$B$59</definedName>
    <definedName name="HEAT_MAX_PRICE_NO_TR_NGL">DICTIONARIES!$B$60</definedName>
    <definedName name="HEAT_MAX_PRICE_NO_TR_NGU">DICTIONARIES!$B$61</definedName>
    <definedName name="HEAT_MAX_PRICE_NO_TR_OIL">DICTIONARIES!$B$62</definedName>
    <definedName name="HEAT_MAX_PRICE_NO_TR_PEA">DICTIONARIES!$B$63</definedName>
    <definedName name="HEAT_MAX_PRICE_NO_TR_PLT">DICTIONARIES!$B$64</definedName>
    <definedName name="HEAT_MAX_PRICE_NO_TR_PWR">DICTIONARIES!$B$65</definedName>
    <definedName name="HEAT_MAX_PRICE_NO_TR_SAW">DICTIONARIES!$B$66</definedName>
    <definedName name="HEAT_MAX_PRICE_NO_TR_SHL">DICTIONARIES!$B$67</definedName>
    <definedName name="HEAT_MAX_PRICE_NO_TR_STF">DICTIONARIES!$B$68</definedName>
    <definedName name="HEAT_MAX_PRICE_NO_TR_WDS">DICTIONARIES!$B$69</definedName>
    <definedName name="HEAT_MAX_PRICE_TR_COAA">DICTIONARIES!$B$70</definedName>
    <definedName name="HEAT_MAX_PRICE_TR_COAB">DICTIONARIES!$B$71</definedName>
    <definedName name="HEAT_MAX_PRICE_TR_COAC">DICTIONARIES!$B$72</definedName>
    <definedName name="HEAT_MAX_PRICE_TR_COAF">DICTIONARIES!$B$73</definedName>
    <definedName name="HEAT_MAX_PRICE_TR_COAG">DICTIONARIES!$B$74</definedName>
    <definedName name="HEAT_MAX_PRICE_TR_COALF">DICTIONARIES!$B$75</definedName>
    <definedName name="HEAT_MAX_PRICE_TR_COAS">DICTIONARIES!$B$76</definedName>
    <definedName name="HEAT_MAX_PRICE_TR_COASC">DICTIONARIES!$B$77</definedName>
    <definedName name="HEAT_MAX_PRICE_TR_COAWC">DICTIONARIES!$B$78</definedName>
    <definedName name="HEAT_MAX_PRICE_TR_CWD">DICTIONARIES!$B$79</definedName>
    <definedName name="HEAT_MAX_PRICE_TR_DSG">DICTIONARIES!$B$80</definedName>
    <definedName name="HEAT_MAX_PRICE_TR_DSLA">DICTIONARIES!$B$81</definedName>
    <definedName name="HEAT_MAX_PRICE_TR_DSLO">DICTIONARIES!$B$82</definedName>
    <definedName name="HEAT_MAX_PRICE_TR_DSLS">DICTIONARIES!$B$83</definedName>
    <definedName name="HEAT_MAX_PRICE_TR_DSLW">DICTIONARIES!$B$84</definedName>
    <definedName name="HEAT_MAX_PRICE_TR_ENR">DICTIONARIES!$B$85</definedName>
    <definedName name="HEAT_MAX_PRICE_TR_GBL">DICTIONARIES!$B$86</definedName>
    <definedName name="HEAT_MAX_PRICE_TR_GCK">DICTIONARIES!$B$87</definedName>
    <definedName name="HEAT_MAX_PRICE_TR_GCN">DICTIONARIES!$B$88</definedName>
    <definedName name="HEAT_MAX_PRICE_TR_GOA">DICTIONARIES!$B$89</definedName>
    <definedName name="HEAT_MAX_PRICE_TR_LNG">DICTIONARIES!$B$90</definedName>
    <definedName name="HEAT_MAX_PRICE_TR_MSTF12">DICTIONARIES!$B$91</definedName>
    <definedName name="HEAT_MAX_PRICE_TR_MSTF5">DICTIONARIES!$B$92</definedName>
    <definedName name="HEAT_MAX_PRICE_TR_MSTM100">DICTIONARIES!$B$93</definedName>
    <definedName name="HEAT_MAX_PRICE_TR_MSTM200">DICTIONARIES!$B$94</definedName>
    <definedName name="HEAT_MAX_PRICE_TR_MSTM40">DICTIONARIES!$B$95</definedName>
    <definedName name="HEAT_MAX_PRICE_TR_MSTT">DICTIONARIES!$B$96</definedName>
    <definedName name="HEAT_MAX_PRICE_TR_NGC">DICTIONARIES!$B$97</definedName>
    <definedName name="HEAT_MAX_PRICE_TR_NGL">DICTIONARIES!$B$98</definedName>
    <definedName name="HEAT_MAX_PRICE_TR_NGU">DICTIONARIES!$B$99</definedName>
    <definedName name="HEAT_MAX_PRICE_TR_OIL">DICTIONARIES!$B$100</definedName>
    <definedName name="HEAT_MAX_PRICE_TR_PEA">DICTIONARIES!$B$101</definedName>
    <definedName name="HEAT_MAX_PRICE_TR_PLT">DICTIONARIES!$B$102</definedName>
    <definedName name="HEAT_MAX_PRICE_TR_PWR">DICTIONARIES!$B$103</definedName>
    <definedName name="HEAT_MAX_PRICE_TR_SAW">DICTIONARIES!$B$104</definedName>
    <definedName name="HEAT_MAX_PRICE_TR_SHL">DICTIONARIES!$B$105</definedName>
    <definedName name="HEAT_MAX_PRICE_TR_STF">DICTIONARIES!$B$106</definedName>
    <definedName name="HEAT_MAX_PRICE_TR_WDS">DICTIONARIES!$B$107</definedName>
    <definedName name="HEAT_MIN_COST_VALUE">DICTIONARIES!$B$108</definedName>
    <definedName name="HEAT_MIN_LEN">DICTIONARIES!$B$109</definedName>
    <definedName name="HEAT_MIN_PRICE_NO_TR_COAA">DICTIONARIES!$B$110</definedName>
    <definedName name="HEAT_MIN_PRICE_NO_TR_COAB">DICTIONARIES!$B$111</definedName>
    <definedName name="HEAT_MIN_PRICE_NO_TR_COAC">DICTIONARIES!$B$112</definedName>
    <definedName name="HEAT_MIN_PRICE_NO_TR_COAF">DICTIONARIES!$B$113</definedName>
    <definedName name="HEAT_MIN_PRICE_NO_TR_COAG">DICTIONARIES!$B$114</definedName>
    <definedName name="HEAT_MIN_PRICE_NO_TR_COALF">DICTIONARIES!$B$115</definedName>
    <definedName name="HEAT_MIN_PRICE_NO_TR_COAS">DICTIONARIES!$B$116</definedName>
    <definedName name="HEAT_MIN_PRICE_NO_TR_COASC">DICTIONARIES!$B$117</definedName>
    <definedName name="HEAT_MIN_PRICE_NO_TR_COAWC">DICTIONARIES!$B$118</definedName>
    <definedName name="HEAT_MIN_PRICE_NO_TR_CWD">DICTIONARIES!$B$119</definedName>
    <definedName name="HEAT_MIN_PRICE_NO_TR_DSG">DICTIONARIES!$B$120</definedName>
    <definedName name="HEAT_MIN_PRICE_NO_TR_DSLA">DICTIONARIES!$B$121</definedName>
    <definedName name="HEAT_MIN_PRICE_NO_TR_DSLO">DICTIONARIES!$B$122</definedName>
    <definedName name="HEAT_MIN_PRICE_NO_TR_DSLS">DICTIONARIES!$B$123</definedName>
    <definedName name="HEAT_MIN_PRICE_NO_TR_DSLW">DICTIONARIES!$B$124</definedName>
    <definedName name="HEAT_MIN_PRICE_NO_TR_ENR">DICTIONARIES!$B$125</definedName>
    <definedName name="HEAT_MIN_PRICE_NO_TR_GBL">DICTIONARIES!$B$126</definedName>
    <definedName name="HEAT_MIN_PRICE_NO_TR_GCK">DICTIONARIES!$B$127</definedName>
    <definedName name="HEAT_MIN_PRICE_NO_TR_GCN">DICTIONARIES!$B$128</definedName>
    <definedName name="HEAT_MIN_PRICE_NO_TR_GOA">DICTIONARIES!$B$129</definedName>
    <definedName name="HEAT_MIN_PRICE_NO_TR_LNG">DICTIONARIES!$B$130</definedName>
    <definedName name="HEAT_MIN_PRICE_NO_TR_MSTF12">DICTIONARIES!$B$131</definedName>
    <definedName name="HEAT_MIN_PRICE_NO_TR_MSTF5">DICTIONARIES!$B$132</definedName>
    <definedName name="HEAT_MIN_PRICE_NO_TR_MSTM100">DICTIONARIES!$B$133</definedName>
    <definedName name="HEAT_MIN_PRICE_NO_TR_MSTM200">DICTIONARIES!$B$134</definedName>
    <definedName name="HEAT_MIN_PRICE_NO_TR_MSTM40">DICTIONARIES!$B$135</definedName>
    <definedName name="HEAT_MIN_PRICE_NO_TR_MSTT">DICTIONARIES!$B$136</definedName>
    <definedName name="HEAT_MIN_PRICE_NO_TR_NGC">DICTIONARIES!$B$137</definedName>
    <definedName name="HEAT_MIN_PRICE_NO_TR_NGL">DICTIONARIES!$B$138</definedName>
    <definedName name="HEAT_MIN_PRICE_NO_TR_NGU">DICTIONARIES!$B$139</definedName>
    <definedName name="HEAT_MIN_PRICE_NO_TR_OIL">DICTIONARIES!$B$140</definedName>
    <definedName name="HEAT_MIN_PRICE_NO_TR_PEA">DICTIONARIES!$B$141</definedName>
    <definedName name="HEAT_MIN_PRICE_NO_TR_PLT">DICTIONARIES!$B$142</definedName>
    <definedName name="HEAT_MIN_PRICE_NO_TR_PWR">DICTIONARIES!$B$143</definedName>
    <definedName name="HEAT_MIN_PRICE_NO_TR_SAW">DICTIONARIES!$B$144</definedName>
    <definedName name="HEAT_MIN_PRICE_NO_TR_SHL">DICTIONARIES!$B$145</definedName>
    <definedName name="HEAT_MIN_PRICE_NO_TR_STF">DICTIONARIES!$B$146</definedName>
    <definedName name="HEAT_MIN_PRICE_NO_TR_WDS">DICTIONARIES!$B$147</definedName>
    <definedName name="HEAT_MIN_PRICE_TR_COAA">DICTIONARIES!$B$148</definedName>
    <definedName name="HEAT_MIN_PRICE_TR_COAB">DICTIONARIES!$B$149</definedName>
    <definedName name="HEAT_MIN_PRICE_TR_COAC">DICTIONARIES!$B$150</definedName>
    <definedName name="HEAT_MIN_PRICE_TR_COAF">DICTIONARIES!$B$151</definedName>
    <definedName name="HEAT_MIN_PRICE_TR_COAG">DICTIONARIES!$B$152</definedName>
    <definedName name="HEAT_MIN_PRICE_TR_COALF">DICTIONARIES!$B$153</definedName>
    <definedName name="HEAT_MIN_PRICE_TR_COAS">DICTIONARIES!$B$154</definedName>
    <definedName name="HEAT_MIN_PRICE_TR_COASC">DICTIONARIES!$B$155</definedName>
    <definedName name="HEAT_MIN_PRICE_TR_COAWC">DICTIONARIES!$B$156</definedName>
    <definedName name="HEAT_MIN_PRICE_TR_CWD">DICTIONARIES!$B$157</definedName>
    <definedName name="HEAT_MIN_PRICE_TR_DSG">DICTIONARIES!$B$158</definedName>
    <definedName name="HEAT_MIN_PRICE_TR_DSLA">DICTIONARIES!$B$159</definedName>
    <definedName name="HEAT_MIN_PRICE_TR_DSLO">DICTIONARIES!$B$160</definedName>
    <definedName name="HEAT_MIN_PRICE_TR_DSLS">DICTIONARIES!$B$161</definedName>
    <definedName name="HEAT_MIN_PRICE_TR_DSLW">DICTIONARIES!$B$162</definedName>
    <definedName name="HEAT_MIN_PRICE_TR_ENR">DICTIONARIES!$B$163</definedName>
    <definedName name="HEAT_MIN_PRICE_TR_GBL">DICTIONARIES!$B$164</definedName>
    <definedName name="HEAT_MIN_PRICE_TR_GCK">DICTIONARIES!$B$165</definedName>
    <definedName name="HEAT_MIN_PRICE_TR_GCN">DICTIONARIES!$B$166</definedName>
    <definedName name="HEAT_MIN_PRICE_TR_GOA">DICTIONARIES!$B$167</definedName>
    <definedName name="HEAT_MIN_PRICE_TR_LNG">DICTIONARIES!$B$168</definedName>
    <definedName name="HEAT_MIN_PRICE_TR_MSTF12">DICTIONARIES!$B$169</definedName>
    <definedName name="HEAT_MIN_PRICE_TR_MSTF5">DICTIONARIES!$B$170</definedName>
    <definedName name="HEAT_MIN_PRICE_TR_MSTM100">DICTIONARIES!$B$171</definedName>
    <definedName name="HEAT_MIN_PRICE_TR_MSTM200">DICTIONARIES!$B$172</definedName>
    <definedName name="HEAT_MIN_PRICE_TR_MSTM40">DICTIONARIES!$B$173</definedName>
    <definedName name="HEAT_MIN_PRICE_TR_MSTT">DICTIONARIES!$B$174</definedName>
    <definedName name="HEAT_MIN_PRICE_TR_NGC">DICTIONARIES!$B$175</definedName>
    <definedName name="HEAT_MIN_PRICE_TR_NGL">DICTIONARIES!$B$176</definedName>
    <definedName name="HEAT_MIN_PRICE_TR_NGU">DICTIONARIES!$B$177</definedName>
    <definedName name="HEAT_MIN_PRICE_TR_OIL">DICTIONARIES!$B$178</definedName>
    <definedName name="HEAT_MIN_PRICE_TR_PEA">DICTIONARIES!$B$179</definedName>
    <definedName name="HEAT_MIN_PRICE_TR_PLT">DICTIONARIES!$B$180</definedName>
    <definedName name="HEAT_MIN_PRICE_TR_PWR">DICTIONARIES!$B$181</definedName>
    <definedName name="HEAT_MIN_PRICE_TR_SAW">DICTIONARIES!$B$182</definedName>
    <definedName name="HEAT_MIN_PRICE_TR_SHL">DICTIONARIES!$B$183</definedName>
    <definedName name="HEAT_MIN_PRICE_TR_STF">DICTIONARIES!$B$184</definedName>
    <definedName name="HEAT_MIN_PRICE_TR_WDS">DICTIONARIES!$B$185</definedName>
    <definedName name="HEAT_PRODUCTION_TYPE_LIST">TECHSHEET!$E$2:$E$4</definedName>
    <definedName name="HEAT_TARIFF_OPTIONS_DATA_AREA">'Список территорий'!$AC$15:$AC$17</definedName>
    <definedName name="HEAT_TARIFF_OPTIONS_DATA_COLUMN_MARKER">'Список территорий'!$AC$12</definedName>
    <definedName name="HEAT_TRANSMISSION_TARIFF_UNIT">TECHSHEET!$I$2:$I$3</definedName>
    <definedName name="HEAT_VD_COMPONENTS">TECHSHEET!$E$7:$E$9</definedName>
    <definedName name="INN">Титульный!$H$16</definedName>
    <definedName name="INN_ID">Титульный!$O$16</definedName>
    <definedName name="Instr_1">Инструкция!$7:$19</definedName>
    <definedName name="Instr_2">Инструкция!$20:$34</definedName>
    <definedName name="Instr_3">Инструкция!$35:$45</definedName>
    <definedName name="Instr_4">Инструкция!$46:$57</definedName>
    <definedName name="Instr_5">Инструкция!$58:$69</definedName>
    <definedName name="Instr_6">Инструкция!$70:$75</definedName>
    <definedName name="Instr_7">Инструкция!$76:$92</definedName>
    <definedName name="Instr_8">Инструкция!$93:$107</definedName>
    <definedName name="IP_LIST">REESTR_CNCSN_IP!$B$3:$G$14</definedName>
    <definedName name="IP_NAME_LIST">REESTR_CNCSN_IP!$C$3:$C$14</definedName>
    <definedName name="IpGeoBaseRegions">TECHSHEET!$C$1:$C$86</definedName>
    <definedName name="IS_PROFILE_ACTIVITY">Титульный!$H$27</definedName>
    <definedName name="KPP">Титульный!$H$17</definedName>
    <definedName name="KPP_ID">Титульный!$O$17</definedName>
    <definedName name="LastUpdateDate_CNCSN">КС!$F$24</definedName>
    <definedName name="LastUpdateDate_INDICATORS">Титульный!$E$47</definedName>
    <definedName name="LastUpdateDate_MO">'Список территорий'!$F$19</definedName>
    <definedName name="LastUpdateDate_ORG">Титульный!$E$45</definedName>
    <definedName name="LastUpdateDate_PLAN_PREV">Титульный!$E$46</definedName>
    <definedName name="LastUpdateDate_SRC">'Список объектов'!$F$43</definedName>
    <definedName name="LIST_CNCSN_ADD_HL_MARKER">КС!$G$18</definedName>
    <definedName name="LIST_CNCSN_ADD_OBJECT_RANGE">TECH_HORISONTAL!$27:$28</definedName>
    <definedName name="LIST_CNCSN_ADD_RANGE">TECH_HORISONTAL!$23:$24</definedName>
    <definedName name="LIST_CNCSN_ADD_SUBOBJECT_RANGE">TECH_HORISONTAL!$31:$31</definedName>
    <definedName name="LIST_CNCSN_CALC_AREA">КС!$AA$15:$DV$18</definedName>
    <definedName name="LIST_CNCSN_DATE_AREA">КС!$AI$15:$AJ$18</definedName>
    <definedName name="LIST_CNCSN_DELETE_HL_COLUMN_MARKER">КС!$E$14</definedName>
    <definedName name="LIST_CNCSN_HORISONTAL_AREA">КС!$F$15:$DW$15</definedName>
    <definedName name="LIST_CNCSN_IP_NAMES_AREA">КС!$DB$15:$DB$18</definedName>
    <definedName name="LIST_CNCSN_IP_RQT_URL_AREA">КС!$DH$15:$DH$18</definedName>
    <definedName name="LIST_CNCSN_NAMES_AREA">КС!$AD$15:$AD$18</definedName>
    <definedName name="LIST_CNCSN_NUM_COLUMN_MARKER">КС!$F$15</definedName>
    <definedName name="LIST_CNCSN_NUMERIC_AREA">КС!$AU$15:$CX$18</definedName>
    <definedName name="LIST_CNCSN_OBJECT_DELETE_HL_COLUMN_MARKER">КС!$AA$12</definedName>
    <definedName name="LIST_CNCSN_OBJECT_NUM_COLUMN_MARKER">КС!$AB$15</definedName>
    <definedName name="LIST_CNCSN_RQT_DATE_AREA">КС!$AQ$15:$AQ$18</definedName>
    <definedName name="LIST_CNCSN_RQT_TYPE_AREA">КС!$AO$15:$AO$18</definedName>
    <definedName name="LIST_CNCSN_RQT_URL_AREA">КС!$AR$15:$AR$18</definedName>
    <definedName name="LIST_CNCSN_SEARCH_AREA">КС!$AH$15:$AH$18</definedName>
    <definedName name="LIST_CNCSN_SUBOBJECT_DELETE_HL_COLUMN_MARKER">КС!$CZ$13:$CZ$14</definedName>
    <definedName name="LIST_CNCSN_SUBOBJECT_NUM_COLUMN_MARKER">КС!$DA$15</definedName>
    <definedName name="LIST_CNCSN_TYPE_AREA">КС!$AC$15:$AC$18</definedName>
    <definedName name="LIST_CNCSN_VLD_AREA">КС!$DK$15:$DT$18</definedName>
    <definedName name="LIST_LOCATIONS">REESTR_LOCATION!$A$2:$B$761</definedName>
    <definedName name="LIST_MO_AREA">'Список территорий'!$H$15:$H$17</definedName>
    <definedName name="LIST_MO_CALC_AREA">'Список территорий'!$F$15:$EI$17</definedName>
    <definedName name="LIST_MO_COLDVSNA_ADD_RANGE">TECH_HORISONTAL!$7:$7</definedName>
    <definedName name="LIST_MO_COLDVSNA_FEATURES">'Список территорий'!$AJ$4</definedName>
    <definedName name="LIST_MO_COLDVSNA_VTOV_AREA">'Список территорий'!$AJ$15:$AJ$17</definedName>
    <definedName name="LIST_MO_DPR_AREA">'Список территорий'!$N$15:$N$17</definedName>
    <definedName name="LIST_MO_HEAT_ADD_RANGE">TECH_HORISONTAL!$4:$4</definedName>
    <definedName name="LIST_MO_HEAT_FEATURES">'Список территорий'!$AC$4</definedName>
    <definedName name="LIST_MO_HEAT_VTOV_AREA">'Список территорий'!$AC$15:$AC$17</definedName>
    <definedName name="LIST_MO_HORISONTAL_AREA">'Список территорий'!$F$15:$EM$15</definedName>
    <definedName name="LIST_MO_MONTH_TTL_AREA">'Список территорий'!$CI$15:$CI$17</definedName>
    <definedName name="LIST_MO_MONTH_TTL_CALC_AREA">'Список территорий'!$CJ$15:$CU$17</definedName>
    <definedName name="LIST_MO_PARAMETERS_AREA">'Список территорий'!$N$15:$AQ$17</definedName>
    <definedName name="LIST_MO_SRC_AREA">'Список территорий'!$Q$15:$Q$17</definedName>
    <definedName name="LIST_MO_TAX_AREA">'Список территорий'!$M$15:$M$17</definedName>
    <definedName name="LIST_MO_TRANSMISSION_TARIFF_AREA">'Список территорий'!$BV$15:$BV$17</definedName>
    <definedName name="LIST_MO_TYPE_AREA">'Список территорий'!$J$15:$J$17</definedName>
    <definedName name="LIST_MO_VLD_DATASTORE_AREA">'Список территорий'!$P$15:$P$17</definedName>
    <definedName name="LIST_MO_VOTV_ADD_RANGE">TECH_HORISONTAL!$10:$10</definedName>
    <definedName name="LIST_MO_VOTV_FEATURES">'Список территорий'!$AQ$4</definedName>
    <definedName name="LIST_MO_VOTV_VTOV_AREA">'Список территорий'!$AQ$15:$AQ$17</definedName>
    <definedName name="LIST_MR_AREA">'Список территорий'!$G$15:$G$17</definedName>
    <definedName name="LIST_MR_MO_OKTMO">REESTR_MO!$A$2:$E$202</definedName>
    <definedName name="LIST_OKTMO_AREA">'Список территорий'!$I$15:$I$17</definedName>
    <definedName name="LIST_ORG_HEAT">REESTR_ORG!$BI$2:$BY$90</definedName>
    <definedName name="LIST_SRC_ADD_HL_MARKER">'Список объектов'!$G$37</definedName>
    <definedName name="LIST_SRC_ADD_OBJECT_RANGE">TECH_HORISONTAL!$19:$19</definedName>
    <definedName name="LIST_SRC_ADD_RANGE">TECH_HORISONTAL!$14:$15</definedName>
    <definedName name="LIST_SRC_CALC_AREA">'Список объектов'!$AA$15:$CC$37</definedName>
    <definedName name="LIST_SRC_DELETE_HL_COLUMN_MARKER">'Список объектов'!$E$14</definedName>
    <definedName name="LIST_SRC_HORISONTAL_AREA">'Список объектов'!$F$15:$CD$15</definedName>
    <definedName name="LIST_SRC_NUM_COLUMN_MARKER">'Список объектов'!$F$15</definedName>
    <definedName name="LIST_SRC_OBJECT_DELETE_HL_COLUMN_MARKER">'Список объектов'!$AA$12</definedName>
    <definedName name="LIST_SRC_OBJECT_NUM_COLUMN_MARKER">'Список объектов'!$AB$15</definedName>
    <definedName name="LOCATION_07602402">REESTR_LOCATION!$B$2:$B$5</definedName>
    <definedName name="LOCATION_07602404">REESTR_LOCATION!$B$6</definedName>
    <definedName name="LOCATION_07602407">REESTR_LOCATION!$B$7:$B$9</definedName>
    <definedName name="LOCATION_07602410">REESTR_LOCATION!$B$10:$B$11</definedName>
    <definedName name="LOCATION_07602413">REESTR_LOCATION!$B$12:$B$15</definedName>
    <definedName name="LOCATION_07602416">REESTR_LOCATION!$B$16:$B$17</definedName>
    <definedName name="LOCATION_07602419">REESTR_LOCATION!$B$18</definedName>
    <definedName name="LOCATION_07602422">REESTR_LOCATION!$B$19:$B$22</definedName>
    <definedName name="LOCATION_07605402">REESTR_LOCATION!$B$23:$B$25</definedName>
    <definedName name="LOCATION_07605404">REESTR_LOCATION!$B$26</definedName>
    <definedName name="LOCATION_07605407">REESTR_LOCATION!$B$27</definedName>
    <definedName name="LOCATION_07605410">REESTR_LOCATION!$B$28</definedName>
    <definedName name="LOCATION_07605413">REESTR_LOCATION!$B$29</definedName>
    <definedName name="LOCATION_07605416">REESTR_LOCATION!$B$30:$B$31</definedName>
    <definedName name="LOCATION_07605419">REESTR_LOCATION!$B$32</definedName>
    <definedName name="LOCATION_07605422">REESTR_LOCATION!$B$33</definedName>
    <definedName name="LOCATION_07605425">REESTR_LOCATION!$B$34</definedName>
    <definedName name="LOCATION_07605428">REESTR_LOCATION!$B$35</definedName>
    <definedName name="LOCATION_07605431">REESTR_LOCATION!$B$36</definedName>
    <definedName name="LOCATION_07607402">REESTR_LOCATION!$B$37:$B$38</definedName>
    <definedName name="LOCATION_07607403">REESTR_LOCATION!$B$39</definedName>
    <definedName name="LOCATION_07607404">REESTR_LOCATION!$B$40:$B$41</definedName>
    <definedName name="LOCATION_07607407">REESTR_LOCATION!$B$42</definedName>
    <definedName name="LOCATION_07607410">REESTR_LOCATION!$B$43</definedName>
    <definedName name="LOCATION_07607413">REESTR_LOCATION!$B$44</definedName>
    <definedName name="LOCATION_07607416">REESTR_LOCATION!$B$45</definedName>
    <definedName name="LOCATION_07607422">REESTR_LOCATION!$B$46:$B$47</definedName>
    <definedName name="LOCATION_07612101">REESTR_LOCATION!$B$48</definedName>
    <definedName name="LOCATION_07612402">REESTR_LOCATION!$B$49</definedName>
    <definedName name="LOCATION_07612404">REESTR_LOCATION!$B$50:$B$51</definedName>
    <definedName name="LOCATION_07612407">REESTR_LOCATION!$B$52:$B$55</definedName>
    <definedName name="LOCATION_07612409">REESTR_LOCATION!$B$56:$B$57</definedName>
    <definedName name="LOCATION_07612410">REESTR_LOCATION!$B$58:$B$59</definedName>
    <definedName name="LOCATION_07612413">REESTR_LOCATION!$B$60:$B$62</definedName>
    <definedName name="LOCATION_07612416">REESTR_LOCATION!$B$63:$B$67</definedName>
    <definedName name="LOCATION_07612419">REESTR_LOCATION!$B$68</definedName>
    <definedName name="LOCATION_07612420">REESTR_LOCATION!$B$69:$B$70</definedName>
    <definedName name="LOCATION_07612422">REESTR_LOCATION!$B$71:$B$73</definedName>
    <definedName name="LOCATION_07612425">REESTR_LOCATION!$B$74:$B$76</definedName>
    <definedName name="LOCATION_07612427">REESTR_LOCATION!$B$77</definedName>
    <definedName name="LOCATION_07612429">REESTR_LOCATION!$B$78:$B$79</definedName>
    <definedName name="LOCATION_07617401">REESTR_LOCATION!$B$80</definedName>
    <definedName name="LOCATION_07617404">REESTR_LOCATION!$B$81:$B$83</definedName>
    <definedName name="LOCATION_07617407">REESTR_LOCATION!$B$84:$B$85</definedName>
    <definedName name="LOCATION_07617410">REESTR_LOCATION!$B$86:$B$87</definedName>
    <definedName name="LOCATION_07617413">REESTR_LOCATION!$B$88:$B$89</definedName>
    <definedName name="LOCATION_07617416">REESTR_LOCATION!$B$90:$B$92</definedName>
    <definedName name="LOCATION_07617419">REESTR_LOCATION!$B$93:$B$94</definedName>
    <definedName name="LOCATION_07617422">REESTR_LOCATION!$B$95</definedName>
    <definedName name="LOCATION_07628402">REESTR_LOCATION!$B$96:$B$99</definedName>
    <definedName name="LOCATION_07628404">REESTR_LOCATION!$B$100:$B$101</definedName>
    <definedName name="LOCATION_07628406">REESTR_LOCATION!$B$102</definedName>
    <definedName name="LOCATION_07628407">REESTR_LOCATION!$B$103:$B$105</definedName>
    <definedName name="LOCATION_07628408">REESTR_LOCATION!$B$106:$B$110</definedName>
    <definedName name="LOCATION_07628413">REESTR_LOCATION!$B$111:$B$112</definedName>
    <definedName name="LOCATION_07628416">REESTR_LOCATION!$B$113:$B$118</definedName>
    <definedName name="LOCATION_07628419">REESTR_LOCATION!$B$119:$B$120</definedName>
    <definedName name="LOCATION_07628422">REESTR_LOCATION!$B$121</definedName>
    <definedName name="LOCATION_07628423">REESTR_LOCATION!$B$122:$B$124</definedName>
    <definedName name="LOCATION_07628424">REESTR_LOCATION!$B$125:$B$126</definedName>
    <definedName name="LOCATION_07628425">REESTR_LOCATION!$B$127:$B$136</definedName>
    <definedName name="LOCATION_07628430">REESTR_LOCATION!$B$137:$B$140</definedName>
    <definedName name="LOCATION_07628435">REESTR_LOCATION!$B$141:$B$143</definedName>
    <definedName name="LOCATION_07628440">REESTR_LOCATION!$B$144:$B$146</definedName>
    <definedName name="LOCATION_07630402">REESTR_LOCATION!$B$147</definedName>
    <definedName name="LOCATION_07630404">REESTR_LOCATION!$B$148:$B$149</definedName>
    <definedName name="LOCATION_07630407">REESTR_LOCATION!$B$150</definedName>
    <definedName name="LOCATION_07630410">REESTR_LOCATION!$B$151</definedName>
    <definedName name="LOCATION_07630413">REESTR_LOCATION!$B$152:$B$155</definedName>
    <definedName name="LOCATION_07630416">REESTR_LOCATION!$B$156</definedName>
    <definedName name="LOCATION_07630419">REESTR_LOCATION!$B$157</definedName>
    <definedName name="LOCATION_07630422">REESTR_LOCATION!$B$158</definedName>
    <definedName name="LOCATION_07630425">REESTR_LOCATION!$B$159:$B$160</definedName>
    <definedName name="LOCATION_07630428">REESTR_LOCATION!$B$161:$B$164</definedName>
    <definedName name="LOCATION_07630443">REESTR_LOCATION!$B$165</definedName>
    <definedName name="LOCATION_07632402">REESTR_LOCATION!$B$166:$B$171</definedName>
    <definedName name="LOCATION_07632404">REESTR_LOCATION!$B$172</definedName>
    <definedName name="LOCATION_07632406">REESTR_LOCATION!$B$173:$B$175</definedName>
    <definedName name="LOCATION_07632407">REESTR_LOCATION!$B$176:$B$177</definedName>
    <definedName name="LOCATION_07632408">REESTR_LOCATION!$B$178</definedName>
    <definedName name="LOCATION_07632410">REESTR_LOCATION!$B$179:$B$180</definedName>
    <definedName name="LOCATION_07632412">REESTR_LOCATION!$B$181:$B$183</definedName>
    <definedName name="LOCATION_07632414">REESTR_LOCATION!$B$184:$B$187</definedName>
    <definedName name="LOCATION_07632416">REESTR_LOCATION!$B$188:$B$190</definedName>
    <definedName name="LOCATION_07632419">REESTR_LOCATION!$B$191</definedName>
    <definedName name="LOCATION_07632422">REESTR_LOCATION!$B$192:$B$194</definedName>
    <definedName name="LOCATION_07633402">REESTR_LOCATION!$B$195:$B$198</definedName>
    <definedName name="LOCATION_07633404">REESTR_LOCATION!$B$199:$B$202</definedName>
    <definedName name="LOCATION_07633406">REESTR_LOCATION!$B$203:$B$204</definedName>
    <definedName name="LOCATION_07633407">REESTR_LOCATION!$B$205:$B$209</definedName>
    <definedName name="LOCATION_07633410">REESTR_LOCATION!$B$210:$B$212</definedName>
    <definedName name="LOCATION_07633413">REESTR_LOCATION!$B$213:$B$220</definedName>
    <definedName name="LOCATION_07633416">REESTR_LOCATION!$B$221:$B$228</definedName>
    <definedName name="LOCATION_07633419">REESTR_LOCATION!$B$229:$B$233</definedName>
    <definedName name="LOCATION_07633422">REESTR_LOCATION!$B$234:$B$235</definedName>
    <definedName name="LOCATION_07633425">REESTR_LOCATION!$B$236:$B$239</definedName>
    <definedName name="LOCATION_07633426">REESTR_LOCATION!$B$240</definedName>
    <definedName name="LOCATION_07633428">REESTR_LOCATION!$B$241</definedName>
    <definedName name="LOCATION_07636402">REESTR_LOCATION!$B$242:$B$245</definedName>
    <definedName name="LOCATION_07636404">REESTR_LOCATION!$B$246:$B$249</definedName>
    <definedName name="LOCATION_07636407">REESTR_LOCATION!$B$250:$B$251</definedName>
    <definedName name="LOCATION_07636409">REESTR_LOCATION!$B$252:$B$253</definedName>
    <definedName name="LOCATION_07636410">REESTR_LOCATION!$B$254</definedName>
    <definedName name="LOCATION_07636413">REESTR_LOCATION!$B$255:$B$256</definedName>
    <definedName name="LOCATION_07636414">REESTR_LOCATION!$B$257</definedName>
    <definedName name="LOCATION_07636416">REESTR_LOCATION!$B$258</definedName>
    <definedName name="LOCATION_07636417">REESTR_LOCATION!$B$259</definedName>
    <definedName name="LOCATION_07636419">REESTR_LOCATION!$B$260:$B$261</definedName>
    <definedName name="LOCATION_07636422">REESTR_LOCATION!$B$262</definedName>
    <definedName name="LOCATION_07644402">REESTR_LOCATION!$B$263</definedName>
    <definedName name="LOCATION_07644404">REESTR_LOCATION!$B$264:$B$265</definedName>
    <definedName name="LOCATION_07644407">REESTR_LOCATION!$B$266</definedName>
    <definedName name="LOCATION_07644409">REESTR_LOCATION!$B$267:$B$269</definedName>
    <definedName name="LOCATION_07644410">REESTR_LOCATION!$B$270</definedName>
    <definedName name="LOCATION_07644412">REESTR_LOCATION!$B$271</definedName>
    <definedName name="LOCATION_07644413">REESTR_LOCATION!$B$272</definedName>
    <definedName name="LOCATION_07644420">REESTR_LOCATION!$B$273</definedName>
    <definedName name="LOCATION_07648402">REESTR_LOCATION!$B$274</definedName>
    <definedName name="LOCATION_07648407">REESTR_LOCATION!$B$275</definedName>
    <definedName name="LOCATION_07648410">REESTR_LOCATION!$B$276</definedName>
    <definedName name="LOCATION_07648413">REESTR_LOCATION!$B$277:$B$278</definedName>
    <definedName name="LOCATION_07648415">REESTR_LOCATION!$B$279</definedName>
    <definedName name="LOCATION_07648416">REESTR_LOCATION!$B$280:$B$284</definedName>
    <definedName name="LOCATION_07648422">REESTR_LOCATION!$B$285:$B$288</definedName>
    <definedName name="LOCATION_07648424">REESTR_LOCATION!$B$289:$B$291</definedName>
    <definedName name="LOCATION_07648425">REESTR_LOCATION!$B$292:$B$296</definedName>
    <definedName name="LOCATION_07648428">REESTR_LOCATION!$B$297:$B$301</definedName>
    <definedName name="LOCATION_07648431">REESTR_LOCATION!$B$302:$B$304</definedName>
    <definedName name="LOCATION_07648432">REESTR_LOCATION!$B$305:$B$308</definedName>
    <definedName name="LOCATION_07648434">REESTR_LOCATION!$B$309:$B$313</definedName>
    <definedName name="LOCATION_07648437">REESTR_LOCATION!$B$314:$B$316</definedName>
    <definedName name="LOCATION_07648440">REESTR_LOCATION!$B$317:$B$318</definedName>
    <definedName name="LOCATION_07652402">REESTR_LOCATION!$B$319:$B$321</definedName>
    <definedName name="LOCATION_07652404">REESTR_LOCATION!$B$322:$B$325</definedName>
    <definedName name="LOCATION_07652407">REESTR_LOCATION!$B$326:$B$329</definedName>
    <definedName name="LOCATION_07652410">REESTR_LOCATION!$B$330:$B$332</definedName>
    <definedName name="LOCATION_07652415">REESTR_LOCATION!$B$333:$B$334</definedName>
    <definedName name="LOCATION_07652420">REESTR_LOCATION!$B$335</definedName>
    <definedName name="LOCATION_07652426">REESTR_LOCATION!$B$336:$B$339</definedName>
    <definedName name="LOCATION_07654402">REESTR_LOCATION!$B$340:$B$342</definedName>
    <definedName name="LOCATION_07654404">REESTR_LOCATION!$B$343:$B$344</definedName>
    <definedName name="LOCATION_07654407">REESTR_LOCATION!$B$345:$B$349</definedName>
    <definedName name="LOCATION_07654410">REESTR_LOCATION!$B$350</definedName>
    <definedName name="LOCATION_07654413">REESTR_LOCATION!$B$351</definedName>
    <definedName name="LOCATION_07654416">REESTR_LOCATION!$B$352:$B$354</definedName>
    <definedName name="LOCATION_07656401">REESTR_LOCATION!$B$355:$B$356</definedName>
    <definedName name="LOCATION_07656402">REESTR_LOCATION!$B$357</definedName>
    <definedName name="LOCATION_07656404">REESTR_LOCATION!$B$358</definedName>
    <definedName name="LOCATION_07656407">REESTR_LOCATION!$B$359:$B$360</definedName>
    <definedName name="LOCATION_07656410">REESTR_LOCATION!$B$361:$B$364</definedName>
    <definedName name="LOCATION_07656413">REESTR_LOCATION!$B$365:$B$366</definedName>
    <definedName name="LOCATION_07656416">REESTR_LOCATION!$B$367:$B$369</definedName>
    <definedName name="LOCATION_07656419">REESTR_LOCATION!$B$370:$B$373</definedName>
    <definedName name="LOCATION_07656422">REESTR_LOCATION!$B$374</definedName>
    <definedName name="LOCATION_07656424">REESTR_LOCATION!$B$375:$B$376</definedName>
    <definedName name="LOCATION_07656426">REESTR_LOCATION!$B$377:$B$379</definedName>
    <definedName name="LOCATION_07658101">REESTR_LOCATION!$B$380:$B$383</definedName>
    <definedName name="LOCATION_07658402">REESTR_LOCATION!$B$384:$B$386</definedName>
    <definedName name="LOCATION_07658404">REESTR_LOCATION!$B$387:$B$389</definedName>
    <definedName name="LOCATION_07658406">REESTR_LOCATION!$B$390:$B$392</definedName>
    <definedName name="LOCATION_07658408">REESTR_LOCATION!$B$393:$B$395</definedName>
    <definedName name="LOCATION_07658410">REESTR_LOCATION!$B$396:$B$398</definedName>
    <definedName name="LOCATION_07658413">REESTR_LOCATION!$B$399</definedName>
    <definedName name="LOCATION_07658416">REESTR_LOCATION!$B$400:$B$401</definedName>
    <definedName name="LOCATION_07658419">REESTR_LOCATION!$B$402:$B$403</definedName>
    <definedName name="LOCATION_07658422">REESTR_LOCATION!$B$404:$B$412</definedName>
    <definedName name="LOCATION_07658425">REESTR_LOCATION!$B$413:$B$416</definedName>
    <definedName name="LOCATION_07658428">REESTR_LOCATION!$B$417:$B$421</definedName>
    <definedName name="LOCATION_07701000">REESTR_LOCATION!$B$422:$B$423</definedName>
    <definedName name="LOCATION_07705000">REESTR_LOCATION!$B$424:$B$447</definedName>
    <definedName name="LOCATION_07707000">REESTR_LOCATION!$B$448:$B$472</definedName>
    <definedName name="LOCATION_07710000">REESTR_LOCATION!$B$473</definedName>
    <definedName name="LOCATION_07712000">REESTR_LOCATION!$B$474:$B$475</definedName>
    <definedName name="LOCATION_07713000">REESTR_LOCATION!$B$476:$B$500</definedName>
    <definedName name="LOCATION_07714000">REESTR_LOCATION!$B$501:$B$548</definedName>
    <definedName name="LOCATION_07715000">REESTR_LOCATION!$B$549:$B$556</definedName>
    <definedName name="LOCATION_07716000">REESTR_LOCATION!$B$557:$B$579</definedName>
    <definedName name="LOCATION_07718000">REESTR_LOCATION!$B$580:$B$581</definedName>
    <definedName name="LOCATION_07721000">REESTR_LOCATION!$B$582:$B$634</definedName>
    <definedName name="LOCATION_07724000">REESTR_LOCATION!$B$635</definedName>
    <definedName name="LOCATION_07725000">REESTR_LOCATION!$B$636:$B$660</definedName>
    <definedName name="LOCATION_07726000">REESTR_LOCATION!$B$661:$B$701</definedName>
    <definedName name="LOCATION_07727000">REESTR_LOCATION!$B$702:$B$709</definedName>
    <definedName name="LOCATION_07731000">REESTR_LOCATION!$B$710:$B$735</definedName>
    <definedName name="LOCATION_07735000">REESTR_LOCATION!$B$736:$B$761</definedName>
    <definedName name="LOCATION_NO_OKTMO">REESTR_LOCATION!$B$2:$B$761</definedName>
    <definedName name="LOGIN">TECHSHEET!$X$1</definedName>
    <definedName name="MANDATORY_FIELDS">Титульный!$Q$7:$Q$43</definedName>
    <definedName name="MAX_ABONENT_VALUE">DICTIONARIES!$B$186</definedName>
    <definedName name="MILITARY">Титульный!$H$26</definedName>
    <definedName name="MIN_ABONENT_VALUE">DICTIONARIES!$B$187</definedName>
    <definedName name="MO_END_DATE">TECHSHEET!$Q$20</definedName>
    <definedName name="MO_LIST_10">REESTR_MO!$B$62</definedName>
    <definedName name="MO_LIST_11">REESTR_MO!$B$63</definedName>
    <definedName name="MO_LIST_12">REESTR_MO!$B$64</definedName>
    <definedName name="MO_LIST_13">REESTR_MO!$B$65</definedName>
    <definedName name="MO_LIST_14">REESTR_MO!$B$66</definedName>
    <definedName name="MO_LIST_15">REESTR_MO!$B$67</definedName>
    <definedName name="MO_LIST_16">REESTR_MO!$B$68:$B$76</definedName>
    <definedName name="MO_LIST_17">REESTR_MO!$B$77</definedName>
    <definedName name="MO_LIST_18">REESTR_MO!$B$78</definedName>
    <definedName name="MO_LIST_19">REESTR_MO!$B$79</definedName>
    <definedName name="MO_LIST_2">REESTR_MO!$B$2:$B$10</definedName>
    <definedName name="MO_LIST_20">REESTR_MO!$B$80:$B$95</definedName>
    <definedName name="MO_LIST_21">REESTR_MO!$B$96:$B$107</definedName>
    <definedName name="MO_LIST_22">REESTR_MO!$B$108:$B$120</definedName>
    <definedName name="MO_LIST_23">REESTR_MO!$B$121:$B$132</definedName>
    <definedName name="MO_LIST_24">REESTR_MO!$B$133</definedName>
    <definedName name="MO_LIST_25">REESTR_MO!$B$134</definedName>
    <definedName name="MO_LIST_26">REESTR_MO!$B$135</definedName>
    <definedName name="MO_LIST_27">REESTR_MO!$B$136:$B$144</definedName>
    <definedName name="MO_LIST_28">REESTR_MO!$B$145</definedName>
    <definedName name="MO_LIST_29">REESTR_MO!$B$146:$B$161</definedName>
    <definedName name="MO_LIST_3">REESTR_MO!$B$11:$B$22</definedName>
    <definedName name="MO_LIST_30">REESTR_MO!$B$162</definedName>
    <definedName name="MO_LIST_31">REESTR_MO!$B$163:$B$170</definedName>
    <definedName name="MO_LIST_32">REESTR_MO!$B$171:$B$177</definedName>
    <definedName name="MO_LIST_33">REESTR_MO!$B$178:$B$189</definedName>
    <definedName name="MO_LIST_34">REESTR_MO!$B$190:$B$202</definedName>
    <definedName name="MO_LIST_4">REESTR_MO!$B$23:$B$34</definedName>
    <definedName name="MO_LIST_5">REESTR_MO!$B$35:$B$43</definedName>
    <definedName name="MO_LIST_6">REESTR_MO!$B$44</definedName>
    <definedName name="MO_LIST_7">REESTR_MO!$B$45:$B$59</definedName>
    <definedName name="MO_LIST_8">REESTR_MO!$B$60</definedName>
    <definedName name="MO_LIST_9">REESTR_MO!$B$61</definedName>
    <definedName name="MO_NO_OKTMO_LIST">REESTR_MO!$B$2:$B$202</definedName>
    <definedName name="MO_PURE_LIST">REESTR_MO!$Q$2:$Q$169</definedName>
    <definedName name="MO_START_DATE">TECHSHEET!$Q$19</definedName>
    <definedName name="MONTH">Титульный!$H$10</definedName>
    <definedName name="MONTH_LIST">TECHSHEET!$AB$2:$AB$13</definedName>
    <definedName name="MR_LIST">REESTR_MO!$F$2:$F$34</definedName>
    <definedName name="MR_PURE_LIST">REESTR_MO!$I$2:$I$17</definedName>
    <definedName name="NDS">TECHSHEET!$Q$5</definedName>
    <definedName name="NONPRIVATE_OWNERSHIP_TYPE">TECHSHEET!$E$32:$E$34</definedName>
    <definedName name="NUM_LIST_MO_COLUMN_MARKER">'Список территорий'!$F$15</definedName>
    <definedName name="OBFUSCATED_PASSWORD">TECHSHEET!$X$6</definedName>
    <definedName name="OGRN">Титульный!$H$30</definedName>
    <definedName name="OKOPF_LIST">DICTIONARIES!$B$188:$B$288</definedName>
    <definedName name="OKPO">Титульный!$H$31</definedName>
    <definedName name="OKTMO_VS_TYPE_LIST">REESTR_MO!$C$2:$E$202</definedName>
    <definedName name="OPF">Титульный!$H$18</definedName>
    <definedName name="OPTIONS_LIST_RANGE">DICTIONARIES!$A$2:$B$288</definedName>
    <definedName name="ORG">Титульный!$H$14</definedName>
    <definedName name="ORG_DATA_AREA">Титульный!$H$14:$H$17</definedName>
    <definedName name="ORG_END_DATE">TECHSHEET!$Q$12</definedName>
    <definedName name="ORG_START_DATE">TECHSHEET!$Q$11</definedName>
    <definedName name="OWNERSHIP_TYPE">TECHSHEET!$E$32:$E$35</definedName>
    <definedName name="OWNERSHIP_TYPE_VALUE">Титульный!$H$35</definedName>
    <definedName name="P19_T1_Protect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ASSWORD">TECHSHEET!$X$2</definedName>
    <definedName name="PERIOD">TECHSHEET!$Q$8</definedName>
    <definedName name="PLAN1X_AUTHORISATION_RANGE">AUTHORISATION!$A$2:$B$2</definedName>
    <definedName name="PLAN1X_LIST_CNCSN_RANGE_HEADERS">PLAN1X_LIST_CNCSN!$A$1:$CR$1</definedName>
    <definedName name="PLAN1X_LIST_MO_RANGE">PLAN1X_LIST_MO!$A$2:$I$2</definedName>
    <definedName name="PLAN1X_LIST_ORG_RANGE">PLAN1X_LIST_ORG!$A$2:$Y$58</definedName>
    <definedName name="PLAN1X_LIST_SRC_RANGE">PLAN1X_LIST_SRC!$A$2:$AE$20</definedName>
    <definedName name="PLAN1X_LIST_SRC_RANGE_HEADERS">PLAN1X_LIST_SRC!$A$1:$AE$1</definedName>
    <definedName name="PLAN1X_LIST_TMX_RANGE">PLAN1X_LIST_TMX!$A$2:$S$8</definedName>
    <definedName name="PROTECT_MARKER">TECHSHEET!$M$6</definedName>
    <definedName name="PROXY_ADDRESS">Инструкция!$R$104</definedName>
    <definedName name="PROXY_PORT">Инструкция!$R$105</definedName>
    <definedName name="REGION">TECHSHEET!$A$1:$A$86</definedName>
    <definedName name="REGION_NAME">Титульный!$H$7</definedName>
    <definedName name="RESOURCE_IDENTIFIER">TECHSHEET!$G$20</definedName>
    <definedName name="RETAIN_PASSWORD">TECHSHEET!$X$4</definedName>
    <definedName name="RS_PURE_LIST">REESTR_MO!$O$2:$O$167</definedName>
    <definedName name="RST_ORG_ID">Титульный!$H$12</definedName>
    <definedName name="SAPBEXrevision" hidden="1">1</definedName>
    <definedName name="SAPBEXsysID" hidden="1">"BW2"</definedName>
    <definedName name="SAPBEXwbID" hidden="1">"479GSPMTNK9HM4ZSIVE5K2SH6"</definedName>
    <definedName name="SAX_PARSER_FEATURE">TECHSHEET!$M$2</definedName>
    <definedName name="SCC">Титульный!$H$24</definedName>
    <definedName name="SESSION_ID">TECHSHEET!$X$5</definedName>
    <definedName name="SETTING_NO_ASK_AGAIN">TECHSHEET!$O$5</definedName>
    <definedName name="SETTING_NO_INTEGRITY_VLD">TECHSHEET!$O$4</definedName>
    <definedName name="SETTING_NO_WARNINGS">TECHSHEET!$O$3</definedName>
    <definedName name="SETTING_SAVE_AS_XLSB">TECHSHEET!$O$2</definedName>
    <definedName name="SHOW_VLD_SETTINGS">Титульный!$H$49</definedName>
    <definedName name="SPECIFIC_STATUS">Титульный!$H$20</definedName>
    <definedName name="SPECIFIC_STATUS_URL">Титульный!$H$21</definedName>
    <definedName name="SPHERE_SPECIFIC_STATUS">TECHSHEET!$G$39</definedName>
    <definedName name="SPHERE_SPECIFIC_STATUS_DESCRIPTION">TECHSHEET!$G$45</definedName>
    <definedName name="STATE_SHARE">TECHSHEET!$E$25:$E$28</definedName>
    <definedName name="STATE_SHARE_EXISTENCE">Титульный!$H$33</definedName>
    <definedName name="STATE_SHARE_VALUE">Титульный!$H$34</definedName>
    <definedName name="SUBSIDIARY">Титульный!$H$15</definedName>
    <definedName name="SUBSIDIARY_LIST">PLAN1X_LIST_SUBSIDIARY!$B$2:$B$9</definedName>
    <definedName name="SUBSIDIARY_LIST_RANGE">PLAN1X_LIST_SUBSIDIARY!$A$2:$B$9</definedName>
    <definedName name="TAX">Титульный!$H$25</definedName>
    <definedName name="TEMPLATE_CLAIM">TECHSHEET!$G$26</definedName>
    <definedName name="TEMPLATE_PERIOD_COUNT">TECHSHEET!$G$30</definedName>
    <definedName name="TEMPLATE_SPHERE">TECHSHEET!$G$2</definedName>
    <definedName name="TEMPLATE_SPHERE_CODE">TECHSHEET!$G$33</definedName>
    <definedName name="TEMPLATE_SPHERE_OKK_SOURCE">TECHSHEET!$G$8</definedName>
    <definedName name="TITLE_CONTACTS">Титульный!$H$40:$H$43</definedName>
    <definedName name="TITLE_FIND_OGRN_ASSIST">Титульный!$J$30</definedName>
    <definedName name="TITLE_FIND_OKPO_ASSIST">Титульный!$J$31</definedName>
    <definedName name="TITLE_FIND_OPF_ASSIST">Титульный!$J$18</definedName>
    <definedName name="UD_PURE_LIST">REESTR_MO!$K$2:$K$18</definedName>
    <definedName name="UNREG">Титульный!$H$23</definedName>
    <definedName name="UPDATE_INDICATORS_MARKER">Титульный!$E$4</definedName>
    <definedName name="UpdStatus">Инструкция!$AA$1</definedName>
    <definedName name="US_PURE_LIST">REESTR_MO!$M$2:$M$3</definedName>
    <definedName name="USE_DNS_SERVICE">Инструкция!$R$41</definedName>
    <definedName name="USE_PROXY_SETTING">Инструкция!$R$103</definedName>
    <definedName name="VALUABLE_STATE_SHARE">TECHSHEET!$E$26:$E$28</definedName>
    <definedName name="VDET">Титульный!$H$19</definedName>
    <definedName name="VDET_END_DATE">TECHSHEET!$Q$16</definedName>
    <definedName name="VDET_ID">Титульный!$O$19</definedName>
    <definedName name="VDET_START_DATE">TECHSHEET!$Q$15</definedName>
    <definedName name="version">Инструкция!$B$3</definedName>
    <definedName name="VOTV_BAL_PR_ADD_HL_MARKER">ВО.БПр!$G$132</definedName>
    <definedName name="VOTV_BAL_PR_ADD_RANGE">ВО.БПр!$1:$28</definedName>
    <definedName name="VOTV_BAL_PR_CALC_AREA">ВО.БПр!$F$131:$AV$132</definedName>
    <definedName name="VOTV_BAL_PR_DELETE_HL_COLUMN_MARKER">ВО.БПр!$E$124</definedName>
    <definedName name="VOTV_BAL_PR_EMPTY_RANGE">ВО.БПр!$H$1:$BF$28</definedName>
    <definedName name="VOTV_BAL_PR_END_COLUMN_MARKER">ВО.БПр!$AF$120</definedName>
    <definedName name="VOTV_BAL_PR_NUM_COLUMN_MARKER">ВО.БПр!$B$124</definedName>
    <definedName name="VOTV_BAL_PR_RANGE">ВО.БПр!$H$29:$BF$56</definedName>
    <definedName name="VOTV_BAL_TR_ADD_HL_MARKER">ВО.БТр!$G$132</definedName>
    <definedName name="VOTV_BAL_TR_ADD_RANGE">ВО.БТр!$1:$28</definedName>
    <definedName name="VOTV_BAL_TR_CALC_AREA">ВО.БТр!$F$131:$AB$132</definedName>
    <definedName name="VOTV_BAL_TR_DELETE_HL_COLUMN_MARKER">ВО.БТр!$E$124</definedName>
    <definedName name="VOTV_BAL_TR_EMPTY_RANGE">ВО.БТр!$H$1:$BF$28</definedName>
    <definedName name="VOTV_BAL_TR_END_COLUMN_MARKER">ВО.БТр!$AB$119</definedName>
    <definedName name="VOTV_BAL_TR_NUM_COLUMN_MARKER">ВО.БТр!$B$124</definedName>
    <definedName name="VOTV_BAL_TR_RANGE">ВО.БТр!$H$29:$BF$56</definedName>
    <definedName name="VOTV_CALC_ADD_HL_MARKER">ВО.РО!$AT$18</definedName>
    <definedName name="VOTV_CALC_ADD_RANGE">TECH_VERTICAL!$AC$2612:$AE$2901</definedName>
    <definedName name="VOTV_CALC_AREA">ВО.РО!$AS$23:$AT$265</definedName>
    <definedName name="VOTV_CALC_BALANCE_ROW_MARKER">ВО.РО!$AN$240</definedName>
    <definedName name="VOTV_CALC_COST_ROW_MARKER">ВО.РО!$AN$203</definedName>
    <definedName name="VOTV_CALC_D_AREA">TECH_VERTICAL!$AF$2858:$AH$2874</definedName>
    <definedName name="VOTV_CALC_DELETE_HL_ROW_MARKER">ВО.РО!$AS$18</definedName>
    <definedName name="VOTV_CALC_EMPTY_BASE_RANGE">TECH_VERTICAL!$AC$2632:$AE$2901</definedName>
    <definedName name="VOTV_CALC_EXTENDED_AREA">ВО.РО!$AP$272:$AP$291</definedName>
    <definedName name="VOTV_CALC_EXTENDED_CLN_AREA">ВО.РО!$AP$278:$AP$281</definedName>
    <definedName name="VOTV_CALC_EXTENDED_PR_AREA">ВО.РО!$AP$274:$AP$276</definedName>
    <definedName name="VOTV_CALC_EXTENDED_SL_AREA">ВО.РО!$AP$287:$AP$289</definedName>
    <definedName name="VOTV_CALC_EXTENDED_TR_AREA">ВО.РО!$AP$283:$AP$285</definedName>
    <definedName name="VOTV_CALC_ITEM_NAMES">ВО.РО!$AN$23:$AN$292</definedName>
    <definedName name="VOTV_CALC_NUM_ROW_MARKER">ВО.РО!$AS$19</definedName>
    <definedName name="VOTV_CALC_PERIOD_MARKERS">ВО.РО!$AP$9:$AT$9</definedName>
    <definedName name="VOTV_CALC_RESULT_ROW_MARKER">ВО.РО!$AN$249</definedName>
    <definedName name="VOTV_CALC_SINGLE_BASE_RANGE">TECH_VERTICAL!$AF$2632:$AH$2901</definedName>
    <definedName name="VOTV_CALC_TF_APPLY_OPTION">ВО.РО!$AO$248</definedName>
    <definedName name="VOTV_FACILITY_1_INDEX_GROUP">ВО.РО!$AP$279</definedName>
    <definedName name="VOTV_FACILITY_2_INDEX_GROUP">ВО.РО!$AP$280</definedName>
    <definedName name="VOTV_FACILITY_3_INDEX_GROUP">TECHSHEET!$O$22:$O$24</definedName>
    <definedName name="VOTV_FACILITY_INDEX_GROUP">TECHSHEET!$O$21:$O$24</definedName>
    <definedName name="VOTV_MIN_COST_VALUE">DICTIONARIES!$B$121</definedName>
    <definedName name="VOTV_REAGENT_ADD_HL_MARKER">ВО.Р!$AT$18</definedName>
    <definedName name="VOTV_REAGENT_ADD_RANGE">TECH_VERTICAL!$AC$2911:$AE$3257</definedName>
    <definedName name="VOTV_REAGENT_ADJUSTABLE_AREA">ВО.Р!$AF$23:$AF$349</definedName>
    <definedName name="VOTV_REAGENT_AREA">ВО.Р!$AS$23:$AT$349</definedName>
    <definedName name="VOTV_REAGENT_DELETE_HL_ROW_MARKER">ВО.Р!$AS$18</definedName>
    <definedName name="VOTV_REAGENT_EMPTY_BASE_RANGE">TECH_VERTICAL!$AC$2931:$AE$3257</definedName>
    <definedName name="VOTV_REAGENT_EMPTY_TEMPLATE_RANGE">TECH_VERTICAL!$AO$2931:$AQ$3257</definedName>
    <definedName name="VOTV_REAGENT_ITEM_NAMES">ВО.Р!$AN$23:$AN$348</definedName>
    <definedName name="VOTV_REAGENT_NO_ONE_RANGE">TECH_VERTICAL!$AO$2937:$AQ$2939</definedName>
    <definedName name="VOTV_REAGENT_NO_OTH_RANGE">TECH_VERTICAL!$AO$3254:$AQ$3254</definedName>
    <definedName name="VOTV_REAGENT_NUM_ROW_MARKER">ВО.Р!$AS$19</definedName>
    <definedName name="VOTV_REAGENT_ONE_RANGE">TECH_VERTICAL!$AL$2937:$AN$2939</definedName>
    <definedName name="VOTV_REAGENT_OTH_RANGE">TECH_VERTICAL!$AL$3254:$AN$3254</definedName>
    <definedName name="VOTV_REAGENT_PERIOD_MARKERS">ВО.Р!$AP$9:$AT$9</definedName>
    <definedName name="VOTV_REAGENT_SINGLE_BASE_RANGE">TECH_VERTICAL!$AF$2931:$AH$3257</definedName>
    <definedName name="VOTV_REAGENT_TEMPLATE_RANGE">TECH_VERTICAL!$AL$2931:$AN$3257</definedName>
    <definedName name="VOTV_TRANSMISSION_TARIFF_UNIT">TECHSHEET!$I$9</definedName>
    <definedName name="VOTV_VD_COMPONENTS">TECHSHEET!$E$19:$E$21</definedName>
    <definedName name="VOTV_VTOV">TECHSHEET!$I$16:$I$21</definedName>
    <definedName name="XML_AUTHORISATION_TAG_NAMES">TECHSHEET!$X$39:$X$40</definedName>
    <definedName name="XML_CNCSN_IP_LIST_TAG_NAMES">TECHSHEET!$X$64:$X$70</definedName>
    <definedName name="XML_DICTIONARIES_TAG_NAMES">TECHSHEET!$X$49:$X$50</definedName>
    <definedName name="XML_DPR_LIST_TAG_NAMES">TECHSHEET!$X$59:$X$60</definedName>
    <definedName name="XML_FILE_STORE_DATA_TAG_NAMES">TECHSHEET!$X$74:$X$78</definedName>
    <definedName name="XML_LOCATION_LIST_TAG_NAMES">TECHSHEET!$X$44:$X$45</definedName>
    <definedName name="XML_MR_MO_OKTMO_LIST_TAG_NAMES">TECHSHEET!$X$29:$X$35</definedName>
    <definedName name="XML_ORG_LIST_TAG_NAMES">TECHSHEET!$X$10:$X$25</definedName>
    <definedName name="XML_PARSE_STATUS_TAG_NAMES">TECHSHEET!$X$82:$X$83</definedName>
    <definedName name="XML_PLAN1X_COLDVSNA_LIST_CNCSN_TAG_NAMES">TECHSHEET!$M$152:$M$247</definedName>
    <definedName name="XML_PLAN1X_COLDVSNA_LIST_MO_TAG_NAMES">TECHSHEET!$M$141:$M$149</definedName>
    <definedName name="XML_PLAN1X_COLDVSNA_LIST_ORG_TAG_NAMES">TECHSHEET!$M$93:$M$117</definedName>
    <definedName name="XML_PLAN1X_COLDVSNA_LIST_SRC_TAG_NAMES">TECHSHEET!$M$60:$M$90</definedName>
    <definedName name="XML_PLAN1X_COLDVSNA_LIST_TMX_TAG_NAMES">TECHSHEET!$M$120:$M$138</definedName>
    <definedName name="XML_PLAN1X_HEAT_LIST_CNCSN_TAG_NAMES">TECHSHEET!$K$152:$K$247</definedName>
    <definedName name="XML_PLAN1X_HEAT_LIST_MO_TAG_NAMES">TECHSHEET!$K$141:$K$149</definedName>
    <definedName name="XML_PLAN1X_HEAT_LIST_ORG_TAG_NAMES">TECHSHEET!$K$93:$K$117</definedName>
    <definedName name="XML_PLAN1X_HEAT_LIST_SRC_TAG_NAMES">TECHSHEET!$K$60:$K$90</definedName>
    <definedName name="XML_PLAN1X_HEAT_LIST_TMX_TAG_NAMES">TECHSHEET!$K$120:$K$138</definedName>
    <definedName name="XML_PLAN1X_VOTV_LIST_CNCSN_TAG_NAMES">TECHSHEET!$O$152:$O$247</definedName>
    <definedName name="XML_PLAN1X_VOTV_LIST_MO_TAG_NAMES">TECHSHEET!$O$141:$O$149</definedName>
    <definedName name="XML_PLAN1X_VOTV_LIST_ORG_TAG_NAMES">TECHSHEET!$O$93:$O$117</definedName>
    <definedName name="XML_PLAN1X_VOTV_LIST_SRC_TAG_NAMES">TECHSHEET!$O$60:$O$90</definedName>
    <definedName name="XML_PLAN1X_VOTV_LIST_TMX_TAG_NAMES">TECHSHEET!$O$120:$O$138</definedName>
    <definedName name="XML_SUBSIDIARY_LIST_TAG_NAMES">TECHSHEET!$X$54:$X$55</definedName>
    <definedName name="YEAR">Титульный!$H$9</definedName>
    <definedName name="YEAR_LIST">TECHSHEET!$AA$2:$AA$13</definedName>
    <definedName name="YES_NO">TECHSHEET!$K$2:$K$3</definedName>
  </definedNames>
  <calcPr calcId="125725"/>
</workbook>
</file>

<file path=xl/calcChain.xml><?xml version="1.0" encoding="utf-8"?>
<calcChain xmlns="http://schemas.openxmlformats.org/spreadsheetml/2006/main">
  <c r="AV323" i="1138"/>
  <c r="AU323"/>
  <c r="AU303"/>
  <c r="AV466" i="948" l="1"/>
  <c r="AV482" s="1"/>
  <c r="AV467"/>
  <c r="AV468"/>
  <c r="AV484" s="1"/>
  <c r="AV469"/>
  <c r="AU469"/>
  <c r="AU485" s="1"/>
  <c r="AU468"/>
  <c r="AU467"/>
  <c r="AU466"/>
  <c r="AU482" s="1"/>
  <c r="AV345"/>
  <c r="AV350"/>
  <c r="AT489"/>
  <c r="AT488" s="1"/>
  <c r="AV488"/>
  <c r="AU488"/>
  <c r="AT487"/>
  <c r="AV486"/>
  <c r="AU486"/>
  <c r="AV485"/>
  <c r="AU484"/>
  <c r="AV483"/>
  <c r="AU483"/>
  <c r="AT483" s="1"/>
  <c r="AV481"/>
  <c r="AU481"/>
  <c r="AT481"/>
  <c r="AV480"/>
  <c r="AU480"/>
  <c r="AT480" s="1"/>
  <c r="AV478"/>
  <c r="AU478"/>
  <c r="AV477"/>
  <c r="AU477"/>
  <c r="AV476"/>
  <c r="AV471" s="1"/>
  <c r="AU476"/>
  <c r="AV475"/>
  <c r="AU475"/>
  <c r="AT475" s="1"/>
  <c r="AV474"/>
  <c r="AU474"/>
  <c r="AT474" s="1"/>
  <c r="AV473"/>
  <c r="AU473"/>
  <c r="AT473"/>
  <c r="AV472"/>
  <c r="AU472"/>
  <c r="AT472" s="1"/>
  <c r="AT456"/>
  <c r="AT352"/>
  <c r="AT470" s="1"/>
  <c r="AT351"/>
  <c r="AT350"/>
  <c r="AT349"/>
  <c r="AT348"/>
  <c r="AT347"/>
  <c r="AT465" s="1"/>
  <c r="AT346"/>
  <c r="AT464" s="1"/>
  <c r="AU345"/>
  <c r="AU302" s="1"/>
  <c r="AU410" s="1"/>
  <c r="AU258"/>
  <c r="AV258" s="1"/>
  <c r="AT485" l="1"/>
  <c r="AT467"/>
  <c r="AT486"/>
  <c r="AV479"/>
  <c r="AT484"/>
  <c r="AT468" s="1"/>
  <c r="AT345"/>
  <c r="AT302" s="1"/>
  <c r="AT476"/>
  <c r="AT460" s="1"/>
  <c r="AT477"/>
  <c r="AT478"/>
  <c r="AT462" s="1"/>
  <c r="AT482"/>
  <c r="AT469"/>
  <c r="AT466"/>
  <c r="AT458"/>
  <c r="AU409"/>
  <c r="AU170"/>
  <c r="AU301"/>
  <c r="AV302"/>
  <c r="AV170" s="1"/>
  <c r="AT457"/>
  <c r="AT459"/>
  <c r="AT461"/>
  <c r="AU471"/>
  <c r="AT471" s="1"/>
  <c r="AU479"/>
  <c r="AT479" s="1"/>
  <c r="AU252" i="1138"/>
  <c r="AU365" i="948" l="1"/>
  <c r="AV169"/>
  <c r="AV410"/>
  <c r="AV301"/>
  <c r="AT170"/>
  <c r="AU169"/>
  <c r="AU257" s="1"/>
  <c r="AU38"/>
  <c r="AU82" s="1"/>
  <c r="AU318" i="1138"/>
  <c r="AU37" i="948" l="1"/>
  <c r="AU125" s="1"/>
  <c r="AU126"/>
  <c r="AU81"/>
  <c r="AT169"/>
  <c r="AV257"/>
  <c r="AT301"/>
  <c r="AV409"/>
  <c r="AT409" s="1"/>
  <c r="AV38"/>
  <c r="AV82" s="1"/>
  <c r="AT410"/>
  <c r="AV318" i="1138"/>
  <c r="AV365" i="948" l="1"/>
  <c r="AV37"/>
  <c r="AV37" i="1138" s="1"/>
  <c r="AR37" s="1"/>
  <c r="AV126" i="948"/>
  <c r="AT38"/>
  <c r="AT82" s="1"/>
  <c r="AT366"/>
  <c r="AT257"/>
  <c r="AT365"/>
  <c r="AT393" i="1138"/>
  <c r="AT392"/>
  <c r="AT341"/>
  <c r="AT340"/>
  <c r="AT339"/>
  <c r="AT338"/>
  <c r="AV336"/>
  <c r="AU336"/>
  <c r="AQ336" s="1"/>
  <c r="AT335"/>
  <c r="AT329"/>
  <c r="AT328"/>
  <c r="AT327"/>
  <c r="AT326"/>
  <c r="AT325"/>
  <c r="AV324"/>
  <c r="AU324"/>
  <c r="AT323"/>
  <c r="AT322"/>
  <c r="AT321"/>
  <c r="AT320"/>
  <c r="AT319"/>
  <c r="AT318"/>
  <c r="AP318" s="1"/>
  <c r="AV317"/>
  <c r="AV313" s="1"/>
  <c r="AR313" s="1"/>
  <c r="AU317"/>
  <c r="AT316"/>
  <c r="AT315"/>
  <c r="AT314"/>
  <c r="AT312"/>
  <c r="AT311"/>
  <c r="AT310"/>
  <c r="AV309"/>
  <c r="AU309"/>
  <c r="AT309" s="1"/>
  <c r="AT308"/>
  <c r="AT307"/>
  <c r="AT306"/>
  <c r="AV305"/>
  <c r="AR305" s="1"/>
  <c r="AU305"/>
  <c r="AT304"/>
  <c r="AT303"/>
  <c r="AP303" s="1"/>
  <c r="AT302"/>
  <c r="AV301"/>
  <c r="AR301" s="1"/>
  <c r="AU301"/>
  <c r="AQ301" s="1"/>
  <c r="AT300"/>
  <c r="AT299"/>
  <c r="AT298"/>
  <c r="AP298" s="1"/>
  <c r="AT297"/>
  <c r="AT296"/>
  <c r="AT295"/>
  <c r="AT294"/>
  <c r="AV293"/>
  <c r="AU293"/>
  <c r="AT291"/>
  <c r="AT290"/>
  <c r="AT289"/>
  <c r="AT288"/>
  <c r="AT287"/>
  <c r="AT286"/>
  <c r="AP286" s="1"/>
  <c r="AT285"/>
  <c r="AT284"/>
  <c r="AT283"/>
  <c r="AT282"/>
  <c r="AT281"/>
  <c r="AT280"/>
  <c r="AP280" s="1"/>
  <c r="AV279"/>
  <c r="AU279"/>
  <c r="AT278"/>
  <c r="AT277"/>
  <c r="AT276"/>
  <c r="AT275"/>
  <c r="AV274"/>
  <c r="AU274"/>
  <c r="AQ274" s="1"/>
  <c r="AT273"/>
  <c r="AT272"/>
  <c r="AT271"/>
  <c r="AT270"/>
  <c r="AT269"/>
  <c r="AT268"/>
  <c r="AT267"/>
  <c r="AT266"/>
  <c r="AV265"/>
  <c r="AU265"/>
  <c r="AT263"/>
  <c r="AT262"/>
  <c r="AT261"/>
  <c r="AV259"/>
  <c r="AU259"/>
  <c r="AT258"/>
  <c r="AV256"/>
  <c r="AU256"/>
  <c r="AV254"/>
  <c r="AU254"/>
  <c r="AQ254" s="1"/>
  <c r="AV253"/>
  <c r="AR253" s="1"/>
  <c r="AU253"/>
  <c r="AV252"/>
  <c r="AV251"/>
  <c r="AU251"/>
  <c r="AQ251" s="1"/>
  <c r="AV250"/>
  <c r="AU250"/>
  <c r="AQ250" s="1"/>
  <c r="AV245"/>
  <c r="AU245"/>
  <c r="AT244"/>
  <c r="AP244" s="1"/>
  <c r="AV241"/>
  <c r="AU241"/>
  <c r="AT240"/>
  <c r="AV237"/>
  <c r="AU237"/>
  <c r="AT236"/>
  <c r="AV230"/>
  <c r="AU230"/>
  <c r="AT229"/>
  <c r="AV223"/>
  <c r="AU223"/>
  <c r="AT222"/>
  <c r="AV219"/>
  <c r="AU219"/>
  <c r="AQ219" s="1"/>
  <c r="AV218"/>
  <c r="AU218"/>
  <c r="AQ218" s="1"/>
  <c r="AV216"/>
  <c r="AV217" s="1"/>
  <c r="AU216"/>
  <c r="AU217" s="1"/>
  <c r="AT215"/>
  <c r="AT214"/>
  <c r="AV213"/>
  <c r="AU213"/>
  <c r="AT213" s="1"/>
  <c r="AT212"/>
  <c r="AT211" s="1"/>
  <c r="AV210"/>
  <c r="AU210"/>
  <c r="AT210"/>
  <c r="AT209"/>
  <c r="AT208"/>
  <c r="AV207"/>
  <c r="AU207"/>
  <c r="AT207" s="1"/>
  <c r="AT206"/>
  <c r="AT205" s="1"/>
  <c r="AV204"/>
  <c r="AU204"/>
  <c r="AT204"/>
  <c r="AT203"/>
  <c r="AT202"/>
  <c r="AV201"/>
  <c r="AU201"/>
  <c r="AT201" s="1"/>
  <c r="AT200"/>
  <c r="AT199" s="1"/>
  <c r="AV198"/>
  <c r="AU198"/>
  <c r="AT198"/>
  <c r="AT197"/>
  <c r="AT196"/>
  <c r="AV195"/>
  <c r="AU195"/>
  <c r="AT195" s="1"/>
  <c r="AT194"/>
  <c r="AT193" s="1"/>
  <c r="AV192"/>
  <c r="AV189" s="1"/>
  <c r="AU192"/>
  <c r="AT192"/>
  <c r="AV191"/>
  <c r="AU191"/>
  <c r="AT191" s="1"/>
  <c r="AV190"/>
  <c r="AU190"/>
  <c r="AT190" s="1"/>
  <c r="AU189"/>
  <c r="AT189" s="1"/>
  <c r="AT188"/>
  <c r="AT187"/>
  <c r="AT186"/>
  <c r="AV185"/>
  <c r="AU185"/>
  <c r="AV183"/>
  <c r="AU183"/>
  <c r="AT183"/>
  <c r="AT182"/>
  <c r="AT181"/>
  <c r="AV179"/>
  <c r="AU179"/>
  <c r="AT178"/>
  <c r="AT179" s="1"/>
  <c r="AT177"/>
  <c r="AV175"/>
  <c r="AU175"/>
  <c r="AT174"/>
  <c r="AT175" s="1"/>
  <c r="AT173"/>
  <c r="AV172"/>
  <c r="AU172"/>
  <c r="AT170"/>
  <c r="AT169"/>
  <c r="AV168"/>
  <c r="AU168"/>
  <c r="AT168"/>
  <c r="AV167"/>
  <c r="AU167"/>
  <c r="AT166"/>
  <c r="AT167" s="1"/>
  <c r="AT165"/>
  <c r="AV163"/>
  <c r="AU163"/>
  <c r="AT162"/>
  <c r="AT163" s="1"/>
  <c r="AT161"/>
  <c r="AV159"/>
  <c r="AU159"/>
  <c r="AT158"/>
  <c r="AT159" s="1"/>
  <c r="AT157"/>
  <c r="AV156"/>
  <c r="AV155" s="1"/>
  <c r="AV154" s="1"/>
  <c r="AU156"/>
  <c r="AT156"/>
  <c r="AU155"/>
  <c r="AT153"/>
  <c r="AT152" s="1"/>
  <c r="AV151"/>
  <c r="AU151"/>
  <c r="AT150"/>
  <c r="AT149" s="1"/>
  <c r="AV148"/>
  <c r="AU148"/>
  <c r="AT148" s="1"/>
  <c r="AT147"/>
  <c r="AT146" s="1"/>
  <c r="AV145"/>
  <c r="AU145"/>
  <c r="AT144"/>
  <c r="AT143" s="1"/>
  <c r="AV142"/>
  <c r="AU142"/>
  <c r="AT142" s="1"/>
  <c r="AT141"/>
  <c r="AT140" s="1"/>
  <c r="AV139"/>
  <c r="AU139"/>
  <c r="AT138"/>
  <c r="AV136"/>
  <c r="AU136"/>
  <c r="AT136" s="1"/>
  <c r="AP136" s="1"/>
  <c r="AT135"/>
  <c r="AT134"/>
  <c r="AV133"/>
  <c r="AU133"/>
  <c r="AT133" s="1"/>
  <c r="AT132"/>
  <c r="AP132" s="1"/>
  <c r="AV130"/>
  <c r="AV127" s="1"/>
  <c r="AR127" s="1"/>
  <c r="AU130"/>
  <c r="AV129"/>
  <c r="AU129"/>
  <c r="AV128"/>
  <c r="AU128"/>
  <c r="AT126"/>
  <c r="AT125"/>
  <c r="AT124"/>
  <c r="AT123"/>
  <c r="AV122"/>
  <c r="AU122"/>
  <c r="AT122"/>
  <c r="AV120"/>
  <c r="AU120"/>
  <c r="AT119"/>
  <c r="AT120" s="1"/>
  <c r="AT118"/>
  <c r="AV116"/>
  <c r="AU116"/>
  <c r="AT115"/>
  <c r="AT114"/>
  <c r="AV112"/>
  <c r="AU112"/>
  <c r="AT111"/>
  <c r="AT112" s="1"/>
  <c r="AT110"/>
  <c r="AT109" s="1"/>
  <c r="AV109"/>
  <c r="AU109"/>
  <c r="AT107"/>
  <c r="AT106"/>
  <c r="AV105"/>
  <c r="AU105"/>
  <c r="AV104"/>
  <c r="AU104"/>
  <c r="AT104"/>
  <c r="AT103"/>
  <c r="AT102"/>
  <c r="AV100"/>
  <c r="AU100"/>
  <c r="AT99"/>
  <c r="AT100" s="1"/>
  <c r="AT98"/>
  <c r="AV96"/>
  <c r="AU96"/>
  <c r="AT95"/>
  <c r="AT96" s="1"/>
  <c r="AT94"/>
  <c r="AV93"/>
  <c r="AU93"/>
  <c r="AV79"/>
  <c r="AU79"/>
  <c r="AT79"/>
  <c r="AV78"/>
  <c r="AU78"/>
  <c r="AT78"/>
  <c r="AV77"/>
  <c r="AU77"/>
  <c r="AT77"/>
  <c r="AV76"/>
  <c r="AU76"/>
  <c r="AT76"/>
  <c r="AV75"/>
  <c r="AU75"/>
  <c r="AT75"/>
  <c r="AV74"/>
  <c r="AU74"/>
  <c r="AT74"/>
  <c r="AV73"/>
  <c r="AU73"/>
  <c r="AT73"/>
  <c r="AV72"/>
  <c r="AU72"/>
  <c r="AT72"/>
  <c r="AV71"/>
  <c r="AU71"/>
  <c r="AT71"/>
  <c r="AV70"/>
  <c r="AU70"/>
  <c r="AT70"/>
  <c r="AV69"/>
  <c r="AU69"/>
  <c r="AT69"/>
  <c r="AV68"/>
  <c r="AU68"/>
  <c r="AT68"/>
  <c r="AV67"/>
  <c r="AU67"/>
  <c r="AT67"/>
  <c r="AV66"/>
  <c r="AU66"/>
  <c r="AT66"/>
  <c r="AV65"/>
  <c r="AU65"/>
  <c r="AT65"/>
  <c r="AV64"/>
  <c r="AU64"/>
  <c r="AT64"/>
  <c r="AV63"/>
  <c r="AU63"/>
  <c r="AT63"/>
  <c r="AV62"/>
  <c r="AU62"/>
  <c r="AT62"/>
  <c r="AV61"/>
  <c r="AU61"/>
  <c r="AT61"/>
  <c r="AV60"/>
  <c r="AU60"/>
  <c r="AT60"/>
  <c r="AV59"/>
  <c r="AU59"/>
  <c r="AT59"/>
  <c r="AV58"/>
  <c r="AU58"/>
  <c r="AT58"/>
  <c r="AV57"/>
  <c r="AU57"/>
  <c r="AT57"/>
  <c r="AV56"/>
  <c r="AU56"/>
  <c r="AT56"/>
  <c r="AV55"/>
  <c r="AU55"/>
  <c r="AT55"/>
  <c r="AV54"/>
  <c r="AU54"/>
  <c r="AT54"/>
  <c r="AV53"/>
  <c r="AU53"/>
  <c r="AT53"/>
  <c r="AV52"/>
  <c r="AU52"/>
  <c r="AT52"/>
  <c r="AV51"/>
  <c r="AU51"/>
  <c r="AT51"/>
  <c r="AV50"/>
  <c r="AU50"/>
  <c r="AT50"/>
  <c r="AV49"/>
  <c r="AU49"/>
  <c r="AT49"/>
  <c r="AV48"/>
  <c r="AU48"/>
  <c r="AT48"/>
  <c r="AV47"/>
  <c r="AU47"/>
  <c r="AT47"/>
  <c r="AV46"/>
  <c r="AU46"/>
  <c r="AT46"/>
  <c r="AV45"/>
  <c r="AU45"/>
  <c r="AT45"/>
  <c r="AV44"/>
  <c r="AU44"/>
  <c r="AT44"/>
  <c r="AV43"/>
  <c r="AU43"/>
  <c r="AT43"/>
  <c r="AV42"/>
  <c r="AU42"/>
  <c r="AT42"/>
  <c r="AV41"/>
  <c r="AU41"/>
  <c r="AT41"/>
  <c r="AV40"/>
  <c r="AU40"/>
  <c r="AT40"/>
  <c r="AV39"/>
  <c r="AU39"/>
  <c r="AT39"/>
  <c r="AV38"/>
  <c r="AR38" s="1"/>
  <c r="AU38"/>
  <c r="AU37"/>
  <c r="AQ37" s="1"/>
  <c r="AT22"/>
  <c r="AT20"/>
  <c r="AV17"/>
  <c r="AU17"/>
  <c r="AT17"/>
  <c r="AV15"/>
  <c r="AT15"/>
  <c r="AV877" i="948"/>
  <c r="AU877"/>
  <c r="AT877"/>
  <c r="AV745"/>
  <c r="AU745"/>
  <c r="AT745"/>
  <c r="AV613"/>
  <c r="AU613"/>
  <c r="AT613"/>
  <c r="AV408"/>
  <c r="AU408"/>
  <c r="AQ408" s="1"/>
  <c r="AT408"/>
  <c r="AP408" s="1"/>
  <c r="AV168"/>
  <c r="AU168"/>
  <c r="AT168"/>
  <c r="AU36"/>
  <c r="AU36" i="1138" s="1"/>
  <c r="AQ36" s="1"/>
  <c r="AT20" i="948"/>
  <c r="AV17"/>
  <c r="AV15" s="1"/>
  <c r="AU17"/>
  <c r="AU15" s="1"/>
  <c r="AT17"/>
  <c r="AT15"/>
  <c r="CU135" i="939"/>
  <c r="CN134"/>
  <c r="CM134"/>
  <c r="CL134"/>
  <c r="CK134"/>
  <c r="CJ134"/>
  <c r="CI134"/>
  <c r="CH134"/>
  <c r="CG134"/>
  <c r="CF134"/>
  <c r="CE134"/>
  <c r="BY134"/>
  <c r="CX141" s="1"/>
  <c r="BX134"/>
  <c r="CW141" s="1"/>
  <c r="BW134"/>
  <c r="CV141" s="1"/>
  <c r="BV134"/>
  <c r="CY141" s="1"/>
  <c r="BU134"/>
  <c r="CT141" s="1"/>
  <c r="BT134"/>
  <c r="CX135" s="1"/>
  <c r="BS134"/>
  <c r="CW135" s="1"/>
  <c r="BR134"/>
  <c r="CV135" s="1"/>
  <c r="BQ134"/>
  <c r="BP134"/>
  <c r="CY135" s="1"/>
  <c r="A132"/>
  <c r="G132"/>
  <c r="F144"/>
  <c r="F136"/>
  <c r="F132"/>
  <c r="AU146" i="1106"/>
  <c r="AQ146"/>
  <c r="O146"/>
  <c r="M146" s="1"/>
  <c r="AU145"/>
  <c r="AQ145"/>
  <c r="O145"/>
  <c r="M145" s="1"/>
  <c r="AU144"/>
  <c r="AQ144"/>
  <c r="O144"/>
  <c r="M144"/>
  <c r="AU143"/>
  <c r="AQ143"/>
  <c r="O143"/>
  <c r="M143" s="1"/>
  <c r="AU142"/>
  <c r="AQ142"/>
  <c r="O142"/>
  <c r="M142" s="1"/>
  <c r="BX141"/>
  <c r="BW141"/>
  <c r="BV141"/>
  <c r="BU141"/>
  <c r="BS141"/>
  <c r="BR141"/>
  <c r="BQ141"/>
  <c r="BP141"/>
  <c r="AU141"/>
  <c r="AQ141"/>
  <c r="O141"/>
  <c r="M141" s="1"/>
  <c r="AU140"/>
  <c r="AQ140"/>
  <c r="O140"/>
  <c r="M140"/>
  <c r="AU139"/>
  <c r="AQ139"/>
  <c r="O139"/>
  <c r="M139" s="1"/>
  <c r="AU138"/>
  <c r="AQ138"/>
  <c r="AO138"/>
  <c r="O138"/>
  <c r="M138"/>
  <c r="AU137"/>
  <c r="AQ137"/>
  <c r="O137"/>
  <c r="M137" s="1"/>
  <c r="AU136"/>
  <c r="AQ136"/>
  <c r="O136"/>
  <c r="M136" s="1"/>
  <c r="BX135"/>
  <c r="BW135"/>
  <c r="BV135"/>
  <c r="BU135"/>
  <c r="BS135"/>
  <c r="BR135"/>
  <c r="BQ135"/>
  <c r="BP135"/>
  <c r="AU135"/>
  <c r="AQ135"/>
  <c r="O135"/>
  <c r="M135" s="1"/>
  <c r="BX134"/>
  <c r="BW134"/>
  <c r="BV134"/>
  <c r="BU134"/>
  <c r="BS134"/>
  <c r="BR134"/>
  <c r="BQ134"/>
  <c r="BP134"/>
  <c r="AX134"/>
  <c r="AX132" s="1"/>
  <c r="AW134"/>
  <c r="AV134"/>
  <c r="AV132" s="1"/>
  <c r="AT134"/>
  <c r="AT132" s="1"/>
  <c r="AS134"/>
  <c r="AR134"/>
  <c r="AR132" s="1"/>
  <c r="AI134"/>
  <c r="AI132" s="1"/>
  <c r="AE134"/>
  <c r="AE132" s="1"/>
  <c r="AA134"/>
  <c r="AA132" s="1"/>
  <c r="W134"/>
  <c r="W132" s="1"/>
  <c r="V134"/>
  <c r="U134"/>
  <c r="T134"/>
  <c r="S134"/>
  <c r="R134"/>
  <c r="Q134"/>
  <c r="P134"/>
  <c r="AW132"/>
  <c r="AS132"/>
  <c r="AN132"/>
  <c r="AL132"/>
  <c r="AK132"/>
  <c r="AJ132"/>
  <c r="AH132"/>
  <c r="AG132"/>
  <c r="AF132"/>
  <c r="AD132"/>
  <c r="AC132"/>
  <c r="AB132"/>
  <c r="Z132"/>
  <c r="Y132"/>
  <c r="X132"/>
  <c r="V132"/>
  <c r="U132"/>
  <c r="T132"/>
  <c r="S132"/>
  <c r="R132"/>
  <c r="Q132"/>
  <c r="P132"/>
  <c r="L132"/>
  <c r="A132"/>
  <c r="J132" s="1"/>
  <c r="J134" s="1"/>
  <c r="G132"/>
  <c r="F132"/>
  <c r="F144" s="1"/>
  <c r="N16" i="1139"/>
  <c r="I16"/>
  <c r="H16"/>
  <c r="G16"/>
  <c r="F16"/>
  <c r="R16" s="1"/>
  <c r="Q16"/>
  <c r="S16" i="936" s="1"/>
  <c r="I16" i="1109"/>
  <c r="H16"/>
  <c r="G16"/>
  <c r="F16"/>
  <c r="R16" s="1"/>
  <c r="X16"/>
  <c r="W16"/>
  <c r="V16"/>
  <c r="U16"/>
  <c r="T16"/>
  <c r="S16"/>
  <c r="Q16"/>
  <c r="Q16" i="936" s="1"/>
  <c r="M16"/>
  <c r="AT21" i="1138" s="1"/>
  <c r="J16" i="936"/>
  <c r="DR27" i="1037"/>
  <c r="DP27"/>
  <c r="DL27"/>
  <c r="DK27"/>
  <c r="DM27" s="1"/>
  <c r="CU27"/>
  <c r="CQ27"/>
  <c r="CM27"/>
  <c r="CH27"/>
  <c r="R23"/>
  <c r="Q23"/>
  <c r="AH12" i="1139"/>
  <c r="BM12"/>
  <c r="DE13"/>
  <c r="DF13"/>
  <c r="G4"/>
  <c r="CG12"/>
  <c r="AU12"/>
  <c r="BA12"/>
  <c r="BG12"/>
  <c r="M3250" i="967"/>
  <c r="M3249"/>
  <c r="M3247"/>
  <c r="M3246"/>
  <c r="M3244"/>
  <c r="M3243"/>
  <c r="M3241"/>
  <c r="M3240"/>
  <c r="M3238"/>
  <c r="M3237"/>
  <c r="M3235"/>
  <c r="M3234"/>
  <c r="M3232"/>
  <c r="M3231"/>
  <c r="M3229"/>
  <c r="M3228"/>
  <c r="M3226"/>
  <c r="M3225"/>
  <c r="M3223"/>
  <c r="M3222"/>
  <c r="M3220"/>
  <c r="M3219"/>
  <c r="M3217"/>
  <c r="M3216"/>
  <c r="M3214"/>
  <c r="M3213"/>
  <c r="M3211"/>
  <c r="M3210"/>
  <c r="M3208"/>
  <c r="M3207"/>
  <c r="M3205"/>
  <c r="M3204"/>
  <c r="M3202"/>
  <c r="M3201"/>
  <c r="M3199"/>
  <c r="M3198"/>
  <c r="M3196"/>
  <c r="M3195"/>
  <c r="M3193"/>
  <c r="M3192"/>
  <c r="M3190"/>
  <c r="M3189"/>
  <c r="M3187"/>
  <c r="M3186"/>
  <c r="M3184"/>
  <c r="M3183"/>
  <c r="M3181"/>
  <c r="M3180"/>
  <c r="M3178"/>
  <c r="M3177"/>
  <c r="M3175"/>
  <c r="M3174"/>
  <c r="M3172"/>
  <c r="M3171"/>
  <c r="M3169"/>
  <c r="M3168"/>
  <c r="M3166"/>
  <c r="M3165"/>
  <c r="M3163"/>
  <c r="M3162"/>
  <c r="M3160"/>
  <c r="M3159"/>
  <c r="M3157"/>
  <c r="M3156"/>
  <c r="M3154"/>
  <c r="M3153"/>
  <c r="M3151"/>
  <c r="M3150"/>
  <c r="M3148"/>
  <c r="M3147"/>
  <c r="M3145"/>
  <c r="M3144"/>
  <c r="M3142"/>
  <c r="M3141"/>
  <c r="M3139"/>
  <c r="M3138"/>
  <c r="M3136"/>
  <c r="M3135"/>
  <c r="M3133"/>
  <c r="M3132"/>
  <c r="M3130"/>
  <c r="M3129"/>
  <c r="M3127"/>
  <c r="M3126"/>
  <c r="M3124"/>
  <c r="M3123"/>
  <c r="M3121"/>
  <c r="M3120"/>
  <c r="M3118"/>
  <c r="M3117"/>
  <c r="M3115"/>
  <c r="M3114"/>
  <c r="M3112"/>
  <c r="M3111"/>
  <c r="M3109"/>
  <c r="M3108"/>
  <c r="M3106"/>
  <c r="M3105"/>
  <c r="M3103"/>
  <c r="M3102"/>
  <c r="M3100"/>
  <c r="M3099"/>
  <c r="M3097"/>
  <c r="M3096"/>
  <c r="M3094"/>
  <c r="M3093"/>
  <c r="M3091"/>
  <c r="M3090"/>
  <c r="M3088"/>
  <c r="M3087"/>
  <c r="M3085"/>
  <c r="M3084"/>
  <c r="M3082"/>
  <c r="M3081"/>
  <c r="M3079"/>
  <c r="M3078"/>
  <c r="M3076"/>
  <c r="M3075"/>
  <c r="M3073"/>
  <c r="M3072"/>
  <c r="M3070"/>
  <c r="M3069"/>
  <c r="M3067"/>
  <c r="M3066"/>
  <c r="M3064"/>
  <c r="M3063"/>
  <c r="M3061"/>
  <c r="M3060"/>
  <c r="M3058"/>
  <c r="M3057"/>
  <c r="M3055"/>
  <c r="M3054"/>
  <c r="M3052"/>
  <c r="M3051"/>
  <c r="M3049"/>
  <c r="M3048"/>
  <c r="M3046"/>
  <c r="M3045"/>
  <c r="M3043"/>
  <c r="M3042"/>
  <c r="M3040"/>
  <c r="M3039"/>
  <c r="M3037"/>
  <c r="M3036"/>
  <c r="M3034"/>
  <c r="M3033"/>
  <c r="M3031"/>
  <c r="M3030"/>
  <c r="M3028"/>
  <c r="M3027"/>
  <c r="M3025"/>
  <c r="M3024"/>
  <c r="M3022"/>
  <c r="M3021"/>
  <c r="M3019"/>
  <c r="M3018"/>
  <c r="M3016"/>
  <c r="M3015"/>
  <c r="M3013"/>
  <c r="M3012"/>
  <c r="M3010"/>
  <c r="M3009"/>
  <c r="M3007"/>
  <c r="M3006"/>
  <c r="M3004"/>
  <c r="M3003"/>
  <c r="M2997"/>
  <c r="M2996"/>
  <c r="M2994"/>
  <c r="M2993"/>
  <c r="M2991"/>
  <c r="M2990"/>
  <c r="M2988"/>
  <c r="M2987"/>
  <c r="M2985"/>
  <c r="M2984"/>
  <c r="M2982"/>
  <c r="M2981"/>
  <c r="M2979"/>
  <c r="M2978"/>
  <c r="M2976"/>
  <c r="M2975"/>
  <c r="M2969"/>
  <c r="M2968"/>
  <c r="M2966"/>
  <c r="M2965"/>
  <c r="M2963"/>
  <c r="M2962"/>
  <c r="M2960"/>
  <c r="M2959"/>
  <c r="M2957"/>
  <c r="M2956"/>
  <c r="M2954"/>
  <c r="M2953"/>
  <c r="M2951"/>
  <c r="M2950"/>
  <c r="M2948"/>
  <c r="M2947"/>
  <c r="M2945"/>
  <c r="M2944"/>
  <c r="M2942"/>
  <c r="M2941"/>
  <c r="M2939"/>
  <c r="M2938"/>
  <c r="AH3256"/>
  <c r="AG3256"/>
  <c r="AF3256"/>
  <c r="AL3254"/>
  <c r="AL3251"/>
  <c r="AL3250"/>
  <c r="AL3249" s="1"/>
  <c r="AN3248"/>
  <c r="AM3248"/>
  <c r="AL3248" s="1"/>
  <c r="AL3247"/>
  <c r="AL3246" s="1"/>
  <c r="AN3245"/>
  <c r="AM3245"/>
  <c r="AL3245"/>
  <c r="AL3244"/>
  <c r="AL3243"/>
  <c r="AN3242"/>
  <c r="AM3242"/>
  <c r="AL3241"/>
  <c r="AL3240"/>
  <c r="AN3239"/>
  <c r="AM3239"/>
  <c r="AL3238"/>
  <c r="AL3237"/>
  <c r="AN3236"/>
  <c r="AM3236"/>
  <c r="AL3236" s="1"/>
  <c r="AL3235"/>
  <c r="AL3234" s="1"/>
  <c r="AN3233"/>
  <c r="AM3233"/>
  <c r="AL3233"/>
  <c r="AL3232"/>
  <c r="AL3231"/>
  <c r="AN3230"/>
  <c r="AM3230"/>
  <c r="AL3229"/>
  <c r="AL3228"/>
  <c r="AN3227"/>
  <c r="AM3227"/>
  <c r="AL3226"/>
  <c r="AL3225"/>
  <c r="AN3224"/>
  <c r="AM3224"/>
  <c r="AL3224" s="1"/>
  <c r="AL3223"/>
  <c r="AL3222" s="1"/>
  <c r="AN3221"/>
  <c r="AM3221"/>
  <c r="AL3221"/>
  <c r="AL3220"/>
  <c r="AL3219"/>
  <c r="AN3218"/>
  <c r="AM3218"/>
  <c r="AL3217"/>
  <c r="AL3216"/>
  <c r="AN3215"/>
  <c r="AM3215"/>
  <c r="AL3214"/>
  <c r="AL3213"/>
  <c r="AN3212"/>
  <c r="AM3212"/>
  <c r="AL3212" s="1"/>
  <c r="AL3211"/>
  <c r="AL3210" s="1"/>
  <c r="AN3209"/>
  <c r="AM3209"/>
  <c r="AL3209"/>
  <c r="AL3208"/>
  <c r="AL3207"/>
  <c r="AN3206"/>
  <c r="AM3206"/>
  <c r="AL3205"/>
  <c r="AL3204" s="1"/>
  <c r="AN3203"/>
  <c r="AM3203"/>
  <c r="AL3202"/>
  <c r="AL3201" s="1"/>
  <c r="AN3200"/>
  <c r="AM3200"/>
  <c r="AL3200" s="1"/>
  <c r="AL3199"/>
  <c r="AL3198"/>
  <c r="AN3197"/>
  <c r="AM3197"/>
  <c r="AL3197" s="1"/>
  <c r="AL3196"/>
  <c r="AL3195" s="1"/>
  <c r="AN3194"/>
  <c r="AM3194"/>
  <c r="AL3193"/>
  <c r="AL3192" s="1"/>
  <c r="AN3191"/>
  <c r="AM3191"/>
  <c r="AL3190"/>
  <c r="AL3189" s="1"/>
  <c r="AN3188"/>
  <c r="AM3188"/>
  <c r="AL3188"/>
  <c r="AL3187"/>
  <c r="AL3186"/>
  <c r="AN3185"/>
  <c r="AM3185"/>
  <c r="AL3185" s="1"/>
  <c r="AL3184"/>
  <c r="AL3183" s="1"/>
  <c r="AN3182"/>
  <c r="AM3182"/>
  <c r="AL3181"/>
  <c r="AL3180" s="1"/>
  <c r="AN3179"/>
  <c r="AM3179"/>
  <c r="AL3178"/>
  <c r="AL3177" s="1"/>
  <c r="AN3176"/>
  <c r="AM3176"/>
  <c r="AL3175"/>
  <c r="AL3174" s="1"/>
  <c r="AN3173"/>
  <c r="AM3173"/>
  <c r="AL3172"/>
  <c r="AL3171" s="1"/>
  <c r="AN3170"/>
  <c r="AM3170"/>
  <c r="AL3169"/>
  <c r="AL3168" s="1"/>
  <c r="AN3167"/>
  <c r="AM3167"/>
  <c r="AL3166"/>
  <c r="AL3165" s="1"/>
  <c r="AN3164"/>
  <c r="AM3164"/>
  <c r="AL3164" s="1"/>
  <c r="AL3163"/>
  <c r="AL3162" s="1"/>
  <c r="AN3161"/>
  <c r="AM3161"/>
  <c r="AL3161"/>
  <c r="AL3160"/>
  <c r="AL3159" s="1"/>
  <c r="AN3158"/>
  <c r="AM3158"/>
  <c r="AL3157"/>
  <c r="AL3156" s="1"/>
  <c r="AN3155"/>
  <c r="AM3155"/>
  <c r="AL3154"/>
  <c r="AL3153" s="1"/>
  <c r="AN3152"/>
  <c r="AM3152"/>
  <c r="AL3151"/>
  <c r="AL3150" s="1"/>
  <c r="AN3149"/>
  <c r="AM3149"/>
  <c r="AL3148"/>
  <c r="AL3147" s="1"/>
  <c r="AN3146"/>
  <c r="AM3146"/>
  <c r="AL3145"/>
  <c r="AL3144" s="1"/>
  <c r="AN3143"/>
  <c r="AM3143"/>
  <c r="AL3142"/>
  <c r="AL3141" s="1"/>
  <c r="AN3140"/>
  <c r="AM3140"/>
  <c r="AL3140" s="1"/>
  <c r="AL3139"/>
  <c r="AL3138" s="1"/>
  <c r="AN3137"/>
  <c r="AM3137"/>
  <c r="AL3136"/>
  <c r="AL3135" s="1"/>
  <c r="AN3134"/>
  <c r="AM3134"/>
  <c r="AL3134" s="1"/>
  <c r="AL3133"/>
  <c r="AL3132"/>
  <c r="AN3131"/>
  <c r="AM3131"/>
  <c r="AL3131" s="1"/>
  <c r="AL3130"/>
  <c r="AL3129" s="1"/>
  <c r="AN3128"/>
  <c r="AM3128"/>
  <c r="AL3128"/>
  <c r="AL3127"/>
  <c r="AL3126"/>
  <c r="AN3125"/>
  <c r="AM3125"/>
  <c r="AL3125" s="1"/>
  <c r="AL3124"/>
  <c r="AL3123" s="1"/>
  <c r="AN3122"/>
  <c r="AM3122"/>
  <c r="AL3122"/>
  <c r="AL3121"/>
  <c r="AL3120"/>
  <c r="AN3119"/>
  <c r="AM3119"/>
  <c r="AL3118"/>
  <c r="AL3117"/>
  <c r="AN3116"/>
  <c r="AM3116"/>
  <c r="AL3116" s="1"/>
  <c r="AL3115"/>
  <c r="AL3114" s="1"/>
  <c r="AN3113"/>
  <c r="AM3113"/>
  <c r="AL3113"/>
  <c r="AL3112"/>
  <c r="AL3111"/>
  <c r="AN3110"/>
  <c r="AM3110"/>
  <c r="AL3109"/>
  <c r="AL3108" s="1"/>
  <c r="AN3107"/>
  <c r="AM3107"/>
  <c r="AL3106"/>
  <c r="AL3105" s="1"/>
  <c r="AN3104"/>
  <c r="AM3104"/>
  <c r="AL3104" s="1"/>
  <c r="AL3103"/>
  <c r="AL3102" s="1"/>
  <c r="AN3101"/>
  <c r="AM3101"/>
  <c r="AL3100"/>
  <c r="AL3099" s="1"/>
  <c r="AN3098"/>
  <c r="AM3098"/>
  <c r="AL3097"/>
  <c r="AL3096" s="1"/>
  <c r="AN3095"/>
  <c r="AM3095"/>
  <c r="AL3094"/>
  <c r="AL3093" s="1"/>
  <c r="AN3092"/>
  <c r="AM3092"/>
  <c r="AL3092" s="1"/>
  <c r="AL3091"/>
  <c r="AL3090" s="1"/>
  <c r="AN3089"/>
  <c r="AM3089"/>
  <c r="AL3088"/>
  <c r="AL3087" s="1"/>
  <c r="AN3086"/>
  <c r="AM3086"/>
  <c r="AL3085"/>
  <c r="AL3084" s="1"/>
  <c r="AN3083"/>
  <c r="AM3083"/>
  <c r="AL3082"/>
  <c r="AL3081" s="1"/>
  <c r="AN3080"/>
  <c r="AM3080"/>
  <c r="AL3080" s="1"/>
  <c r="AL3079"/>
  <c r="AL3078" s="1"/>
  <c r="AN3077"/>
  <c r="AM3077"/>
  <c r="AL3076"/>
  <c r="AL3075" s="1"/>
  <c r="AN3074"/>
  <c r="AM3074"/>
  <c r="AL3073"/>
  <c r="AL3072" s="1"/>
  <c r="AN3071"/>
  <c r="AM3071"/>
  <c r="AL3070"/>
  <c r="AL3069" s="1"/>
  <c r="AN3068"/>
  <c r="AM3068"/>
  <c r="AL3068" s="1"/>
  <c r="AL3067"/>
  <c r="AL3066" s="1"/>
  <c r="AN3065"/>
  <c r="AM3065"/>
  <c r="AL3064"/>
  <c r="AL3063" s="1"/>
  <c r="AN3062"/>
  <c r="AM3062"/>
  <c r="AL3061"/>
  <c r="AL3060" s="1"/>
  <c r="AN3059"/>
  <c r="AM3059"/>
  <c r="AL3058"/>
  <c r="AL3057" s="1"/>
  <c r="AN3056"/>
  <c r="AM3056"/>
  <c r="AL3056" s="1"/>
  <c r="AL3055"/>
  <c r="AL3054" s="1"/>
  <c r="AN3053"/>
  <c r="AM3053"/>
  <c r="AL3052"/>
  <c r="AL3051" s="1"/>
  <c r="AN3050"/>
  <c r="AM3050"/>
  <c r="AL3049"/>
  <c r="AL3048" s="1"/>
  <c r="AN3047"/>
  <c r="AM3047"/>
  <c r="AL3046"/>
  <c r="AL3045" s="1"/>
  <c r="AN3044"/>
  <c r="AM3044"/>
  <c r="AL3044" s="1"/>
  <c r="AL3043"/>
  <c r="AL3042" s="1"/>
  <c r="AN3041"/>
  <c r="AM3041"/>
  <c r="AL3040"/>
  <c r="AL3039" s="1"/>
  <c r="AN3038"/>
  <c r="AM3038"/>
  <c r="AL3037"/>
  <c r="AL3036" s="1"/>
  <c r="AN3035"/>
  <c r="AM3035"/>
  <c r="AL3034"/>
  <c r="AL3033" s="1"/>
  <c r="AN3032"/>
  <c r="AM3032"/>
  <c r="AL3032" s="1"/>
  <c r="AL3031"/>
  <c r="AL3030" s="1"/>
  <c r="AN3029"/>
  <c r="AM3029"/>
  <c r="AL3029"/>
  <c r="AL3028"/>
  <c r="AL3027"/>
  <c r="AN3026"/>
  <c r="AM3026"/>
  <c r="AL3025"/>
  <c r="AL3024"/>
  <c r="AN3023"/>
  <c r="AM3023"/>
  <c r="AL3022"/>
  <c r="AL3021" s="1"/>
  <c r="AN3020"/>
  <c r="AM3020"/>
  <c r="AL3020"/>
  <c r="AL3019"/>
  <c r="AL3018"/>
  <c r="AN3017"/>
  <c r="AM3017"/>
  <c r="AL3017" s="1"/>
  <c r="AL3016"/>
  <c r="AL3015" s="1"/>
  <c r="AN3014"/>
  <c r="AM3014"/>
  <c r="AL3013"/>
  <c r="AL3012" s="1"/>
  <c r="AN3011"/>
  <c r="AM3011"/>
  <c r="AL3010"/>
  <c r="AL3009" s="1"/>
  <c r="AN3008"/>
  <c r="AM3008"/>
  <c r="AL3008"/>
  <c r="AL3007"/>
  <c r="AL3006"/>
  <c r="AN3005"/>
  <c r="AM3005"/>
  <c r="AL3005" s="1"/>
  <c r="AL3004"/>
  <c r="AL3003" s="1"/>
  <c r="AN3002"/>
  <c r="AM3002"/>
  <c r="AH3000"/>
  <c r="AG3000"/>
  <c r="AF3000"/>
  <c r="AL2998"/>
  <c r="AL2997"/>
  <c r="AL2996" s="1"/>
  <c r="AN2995"/>
  <c r="AM2995"/>
  <c r="AL2995" s="1"/>
  <c r="AL2994"/>
  <c r="AL2993" s="1"/>
  <c r="AN2992"/>
  <c r="AM2992"/>
  <c r="AL2991"/>
  <c r="AL2990" s="1"/>
  <c r="AN2989"/>
  <c r="AM2989"/>
  <c r="AL2989" s="1"/>
  <c r="AL2988"/>
  <c r="AL2987" s="1"/>
  <c r="AN2986"/>
  <c r="AM2986"/>
  <c r="AL2985"/>
  <c r="AL2984" s="1"/>
  <c r="AN2983"/>
  <c r="AM2983"/>
  <c r="AL2983" s="1"/>
  <c r="AL2982"/>
  <c r="AL2981" s="1"/>
  <c r="AN2980"/>
  <c r="AM2980"/>
  <c r="AL2979"/>
  <c r="AL2978" s="1"/>
  <c r="AN2977"/>
  <c r="AM2977"/>
  <c r="AL2977" s="1"/>
  <c r="AL2976"/>
  <c r="AL2975" s="1"/>
  <c r="AN2974"/>
  <c r="AM2974"/>
  <c r="AH2972"/>
  <c r="AG2972"/>
  <c r="AF2972"/>
  <c r="AL2970"/>
  <c r="AL2969"/>
  <c r="AL2968" s="1"/>
  <c r="AN2967"/>
  <c r="AM2967"/>
  <c r="AL2967" s="1"/>
  <c r="AL2966"/>
  <c r="AL2965" s="1"/>
  <c r="AN2964"/>
  <c r="AM2964"/>
  <c r="AL2963"/>
  <c r="AL2962" s="1"/>
  <c r="AN2961"/>
  <c r="AM2961"/>
  <c r="AL2960"/>
  <c r="AL2959" s="1"/>
  <c r="AN2958"/>
  <c r="AM2958"/>
  <c r="AL2958"/>
  <c r="AL2957"/>
  <c r="AL2956"/>
  <c r="AN2955"/>
  <c r="AM2955"/>
  <c r="AL2954"/>
  <c r="AL2953"/>
  <c r="AN2952"/>
  <c r="AM2952"/>
  <c r="AL2952" s="1"/>
  <c r="AL2951"/>
  <c r="AL2950" s="1"/>
  <c r="AN2949"/>
  <c r="AM2949"/>
  <c r="AL2948"/>
  <c r="AL2947" s="1"/>
  <c r="AN2946"/>
  <c r="AM2946"/>
  <c r="AL2945"/>
  <c r="AL2944" s="1"/>
  <c r="AN2943"/>
  <c r="AM2943"/>
  <c r="AL2942"/>
  <c r="AL2941" s="1"/>
  <c r="AN2940"/>
  <c r="AM2940"/>
  <c r="AL2939"/>
  <c r="AL2938" s="1"/>
  <c r="AN2937"/>
  <c r="AM2937"/>
  <c r="AH2935"/>
  <c r="AG2935"/>
  <c r="AF2935" s="1"/>
  <c r="M2591"/>
  <c r="M2590"/>
  <c r="M2588"/>
  <c r="M2587"/>
  <c r="M2585"/>
  <c r="M2584"/>
  <c r="M2582"/>
  <c r="M2581"/>
  <c r="M2579"/>
  <c r="M2578"/>
  <c r="M2576"/>
  <c r="M2575"/>
  <c r="M2573"/>
  <c r="M2572"/>
  <c r="M2570"/>
  <c r="M2569"/>
  <c r="M2567"/>
  <c r="M2566"/>
  <c r="M2564"/>
  <c r="M2563"/>
  <c r="M2561"/>
  <c r="M2560"/>
  <c r="M2558"/>
  <c r="M2557"/>
  <c r="M2555"/>
  <c r="M2554"/>
  <c r="M2552"/>
  <c r="M2551"/>
  <c r="M2549"/>
  <c r="M2548"/>
  <c r="M2546"/>
  <c r="M2545"/>
  <c r="M2543"/>
  <c r="M2542"/>
  <c r="M2540"/>
  <c r="M2539"/>
  <c r="M2537"/>
  <c r="M2536"/>
  <c r="M2534"/>
  <c r="M2533"/>
  <c r="M2531"/>
  <c r="M2530"/>
  <c r="M2528"/>
  <c r="M2527"/>
  <c r="M2525"/>
  <c r="M2524"/>
  <c r="M2522"/>
  <c r="M2521"/>
  <c r="M2519"/>
  <c r="M2518"/>
  <c r="M2516"/>
  <c r="M2515"/>
  <c r="M2513"/>
  <c r="M2512"/>
  <c r="M2510"/>
  <c r="M2509"/>
  <c r="M2507"/>
  <c r="M2506"/>
  <c r="M2504"/>
  <c r="M2503"/>
  <c r="M2501"/>
  <c r="M2500"/>
  <c r="M2498"/>
  <c r="M2497"/>
  <c r="M2495"/>
  <c r="M2494"/>
  <c r="M2492"/>
  <c r="M2491"/>
  <c r="M2489"/>
  <c r="M2488"/>
  <c r="M2486"/>
  <c r="M2485"/>
  <c r="M2483"/>
  <c r="M2482"/>
  <c r="M2480"/>
  <c r="M2479"/>
  <c r="M2477"/>
  <c r="M2476"/>
  <c r="M2474"/>
  <c r="M2473"/>
  <c r="M2471"/>
  <c r="M2470"/>
  <c r="M2468"/>
  <c r="M2467"/>
  <c r="M2465"/>
  <c r="M2464"/>
  <c r="M2462"/>
  <c r="M2461"/>
  <c r="M2459"/>
  <c r="M2458"/>
  <c r="M2456"/>
  <c r="M2455"/>
  <c r="M2453"/>
  <c r="M2452"/>
  <c r="M2450"/>
  <c r="M2449"/>
  <c r="M2447"/>
  <c r="M2446"/>
  <c r="M2444"/>
  <c r="M2443"/>
  <c r="M2441"/>
  <c r="M2440"/>
  <c r="M2438"/>
  <c r="M2437"/>
  <c r="M2435"/>
  <c r="M2434"/>
  <c r="M2432"/>
  <c r="M2431"/>
  <c r="M2429"/>
  <c r="M2428"/>
  <c r="M2426"/>
  <c r="M2425"/>
  <c r="M2423"/>
  <c r="M2422"/>
  <c r="M2420"/>
  <c r="M2419"/>
  <c r="M2417"/>
  <c r="M2416"/>
  <c r="M2414"/>
  <c r="M2413"/>
  <c r="M2411"/>
  <c r="M2410"/>
  <c r="M2408"/>
  <c r="M2407"/>
  <c r="M2405"/>
  <c r="M2404"/>
  <c r="M2402"/>
  <c r="M2401"/>
  <c r="M2399"/>
  <c r="M2398"/>
  <c r="M2396"/>
  <c r="M2395"/>
  <c r="M2393"/>
  <c r="M2392"/>
  <c r="M2390"/>
  <c r="M2389"/>
  <c r="M2387"/>
  <c r="M2386"/>
  <c r="M2384"/>
  <c r="M2383"/>
  <c r="M2381"/>
  <c r="M2380"/>
  <c r="M2378"/>
  <c r="M2377"/>
  <c r="M2375"/>
  <c r="M2374"/>
  <c r="M2372"/>
  <c r="M2371"/>
  <c r="M2369"/>
  <c r="M2368"/>
  <c r="M2366"/>
  <c r="M2365"/>
  <c r="M2363"/>
  <c r="M2362"/>
  <c r="M2360"/>
  <c r="M2359"/>
  <c r="M2357"/>
  <c r="M2356"/>
  <c r="M2354"/>
  <c r="M2353"/>
  <c r="M2351"/>
  <c r="M2350"/>
  <c r="M2348"/>
  <c r="M2347"/>
  <c r="M2345"/>
  <c r="M2344"/>
  <c r="M2338"/>
  <c r="M2337"/>
  <c r="M2335"/>
  <c r="M2334"/>
  <c r="M2332"/>
  <c r="M2331"/>
  <c r="M2329"/>
  <c r="M2328"/>
  <c r="M2326"/>
  <c r="M2325"/>
  <c r="M2323"/>
  <c r="M2322"/>
  <c r="M2320"/>
  <c r="M2319"/>
  <c r="M2317"/>
  <c r="M2316"/>
  <c r="M2310"/>
  <c r="M2309"/>
  <c r="M2307"/>
  <c r="M2306"/>
  <c r="M2304"/>
  <c r="M2303"/>
  <c r="M2301"/>
  <c r="M2300"/>
  <c r="M2298"/>
  <c r="M2297"/>
  <c r="M2295"/>
  <c r="M2294"/>
  <c r="M2292"/>
  <c r="M2291"/>
  <c r="M2289"/>
  <c r="M2288"/>
  <c r="M2286"/>
  <c r="M2285"/>
  <c r="M2283"/>
  <c r="M2282"/>
  <c r="M2280"/>
  <c r="M2279"/>
  <c r="AH2597"/>
  <c r="AG2597"/>
  <c r="AF2597"/>
  <c r="AL2595"/>
  <c r="AL2592"/>
  <c r="AL2591"/>
  <c r="AL2590"/>
  <c r="AN2589"/>
  <c r="AM2589"/>
  <c r="AL2588"/>
  <c r="AL2587"/>
  <c r="AN2586"/>
  <c r="AM2586"/>
  <c r="AL2585"/>
  <c r="AL2584"/>
  <c r="AN2583"/>
  <c r="AM2583"/>
  <c r="AL2583" s="1"/>
  <c r="AL2582"/>
  <c r="AL2581" s="1"/>
  <c r="AN2580"/>
  <c r="AM2580"/>
  <c r="AL2579"/>
  <c r="AL2578" s="1"/>
  <c r="AN2577"/>
  <c r="AM2577"/>
  <c r="AL2576"/>
  <c r="AL2575" s="1"/>
  <c r="AN2574"/>
  <c r="AM2574"/>
  <c r="AL2573"/>
  <c r="AL2572" s="1"/>
  <c r="AN2571"/>
  <c r="AM2571"/>
  <c r="AL2571" s="1"/>
  <c r="AL2570"/>
  <c r="AL2569" s="1"/>
  <c r="AN2568"/>
  <c r="AM2568"/>
  <c r="AL2567"/>
  <c r="AL2566" s="1"/>
  <c r="AN2565"/>
  <c r="AM2565"/>
  <c r="AL2564"/>
  <c r="AL2563" s="1"/>
  <c r="AN2562"/>
  <c r="AM2562"/>
  <c r="AL2561"/>
  <c r="AL2560" s="1"/>
  <c r="AN2559"/>
  <c r="AM2559"/>
  <c r="AL2558"/>
  <c r="AL2557" s="1"/>
  <c r="AN2556"/>
  <c r="AM2556"/>
  <c r="AL2556" s="1"/>
  <c r="AL2555"/>
  <c r="AL2554" s="1"/>
  <c r="AN2553"/>
  <c r="AM2553"/>
  <c r="AL2552"/>
  <c r="AL2551" s="1"/>
  <c r="AN2550"/>
  <c r="AM2550"/>
  <c r="AL2549"/>
  <c r="AL2548" s="1"/>
  <c r="AN2547"/>
  <c r="AM2547"/>
  <c r="AL2546"/>
  <c r="AL2545" s="1"/>
  <c r="AN2544"/>
  <c r="AM2544"/>
  <c r="AL2544"/>
  <c r="AL2543"/>
  <c r="AL2542"/>
  <c r="AN2541"/>
  <c r="AM2541"/>
  <c r="AL2540"/>
  <c r="AL2539"/>
  <c r="AN2538"/>
  <c r="AM2538"/>
  <c r="AL2537"/>
  <c r="AL2536"/>
  <c r="AN2535"/>
  <c r="AM2535"/>
  <c r="AL2534"/>
  <c r="AL2533"/>
  <c r="AN2532"/>
  <c r="AM2532"/>
  <c r="AL2531"/>
  <c r="AL2530" s="1"/>
  <c r="AN2529"/>
  <c r="AM2529"/>
  <c r="AL2529"/>
  <c r="AL2528"/>
  <c r="AL2527"/>
  <c r="AN2526"/>
  <c r="AM2526"/>
  <c r="AL2525"/>
  <c r="AL2524"/>
  <c r="AN2523"/>
  <c r="AM2523"/>
  <c r="AL2523" s="1"/>
  <c r="AL2522"/>
  <c r="AL2521" s="1"/>
  <c r="AN2520"/>
  <c r="AM2520"/>
  <c r="AL2520"/>
  <c r="AL2519"/>
  <c r="AL2518"/>
  <c r="AN2517"/>
  <c r="AM2517"/>
  <c r="AL2516"/>
  <c r="AL2515"/>
  <c r="AN2514"/>
  <c r="AM2514"/>
  <c r="AL2514" s="1"/>
  <c r="AL2513"/>
  <c r="AL2512" s="1"/>
  <c r="AN2511"/>
  <c r="AM2511"/>
  <c r="AL2511"/>
  <c r="AL2510"/>
  <c r="AL2509"/>
  <c r="AN2508"/>
  <c r="AM2508"/>
  <c r="AL2508" s="1"/>
  <c r="AL2507"/>
  <c r="AL2506" s="1"/>
  <c r="AN2505"/>
  <c r="AM2505"/>
  <c r="AL2504"/>
  <c r="AL2503" s="1"/>
  <c r="AN2502"/>
  <c r="AM2502"/>
  <c r="AL2501"/>
  <c r="AL2500" s="1"/>
  <c r="AN2499"/>
  <c r="AM2499"/>
  <c r="AL2498"/>
  <c r="AL2497" s="1"/>
  <c r="AN2496"/>
  <c r="AM2496"/>
  <c r="AL2495"/>
  <c r="AL2494" s="1"/>
  <c r="AN2493"/>
  <c r="AM2493"/>
  <c r="AL2492"/>
  <c r="AL2491" s="1"/>
  <c r="AN2490"/>
  <c r="AM2490"/>
  <c r="AL2489"/>
  <c r="AL2488" s="1"/>
  <c r="AN2487"/>
  <c r="AM2487"/>
  <c r="AL2487"/>
  <c r="AL2486"/>
  <c r="AL2485"/>
  <c r="AN2484"/>
  <c r="AM2484"/>
  <c r="AL2484" s="1"/>
  <c r="AL2483"/>
  <c r="AL2482" s="1"/>
  <c r="AN2481"/>
  <c r="AM2481"/>
  <c r="AL2480"/>
  <c r="AL2479" s="1"/>
  <c r="AN2478"/>
  <c r="AM2478"/>
  <c r="AL2477"/>
  <c r="AL2476" s="1"/>
  <c r="AN2475"/>
  <c r="AM2475"/>
  <c r="AL2475"/>
  <c r="AL2474"/>
  <c r="AL2473"/>
  <c r="AN2472"/>
  <c r="AM2472"/>
  <c r="AL2471"/>
  <c r="AL2470"/>
  <c r="AN2469"/>
  <c r="AM2469"/>
  <c r="AL2468"/>
  <c r="AL2467"/>
  <c r="AN2466"/>
  <c r="AM2466"/>
  <c r="AL2465"/>
  <c r="AL2464"/>
  <c r="AN2463"/>
  <c r="AL2463"/>
  <c r="AM2463"/>
  <c r="AL2462"/>
  <c r="AL2461" s="1"/>
  <c r="AN2460"/>
  <c r="AM2460"/>
  <c r="AL2460" s="1"/>
  <c r="AL2459"/>
  <c r="AL2458" s="1"/>
  <c r="AN2457"/>
  <c r="AM2457"/>
  <c r="AL2456"/>
  <c r="AL2455" s="1"/>
  <c r="AN2454"/>
  <c r="AM2454"/>
  <c r="AL2454" s="1"/>
  <c r="AL2453"/>
  <c r="AL2452"/>
  <c r="AN2451"/>
  <c r="AM2451"/>
  <c r="AL2450"/>
  <c r="AL2449"/>
  <c r="AN2448"/>
  <c r="AL2448"/>
  <c r="AM2448"/>
  <c r="AL2447"/>
  <c r="AL2446" s="1"/>
  <c r="AN2445"/>
  <c r="AM2445"/>
  <c r="AL2444"/>
  <c r="AL2443" s="1"/>
  <c r="AN2442"/>
  <c r="AM2442"/>
  <c r="AL2442"/>
  <c r="AL2441"/>
  <c r="AL2440"/>
  <c r="AN2439"/>
  <c r="AM2439"/>
  <c r="AL2438"/>
  <c r="AL2437"/>
  <c r="AN2436"/>
  <c r="AM2436"/>
  <c r="AL2435"/>
  <c r="AL2434"/>
  <c r="AN2433"/>
  <c r="AM2433"/>
  <c r="AL2433" s="1"/>
  <c r="AL2432"/>
  <c r="AL2431" s="1"/>
  <c r="AN2430"/>
  <c r="AM2430"/>
  <c r="AL2429"/>
  <c r="AL2428" s="1"/>
  <c r="AN2427"/>
  <c r="AM2427"/>
  <c r="AL2427" s="1"/>
  <c r="AL2426"/>
  <c r="AL2425" s="1"/>
  <c r="AN2424"/>
  <c r="AM2424"/>
  <c r="AL2423"/>
  <c r="AL2422" s="1"/>
  <c r="AN2421"/>
  <c r="AM2421"/>
  <c r="AL2421" s="1"/>
  <c r="AL2420"/>
  <c r="AL2419" s="1"/>
  <c r="AN2418"/>
  <c r="AM2418"/>
  <c r="AL2417"/>
  <c r="AL2416" s="1"/>
  <c r="AN2415"/>
  <c r="AM2415"/>
  <c r="AL2415" s="1"/>
  <c r="AL2414"/>
  <c r="AL2413"/>
  <c r="AN2412"/>
  <c r="AM2412"/>
  <c r="AL2411"/>
  <c r="AL2410"/>
  <c r="AN2409"/>
  <c r="AM2409"/>
  <c r="AL2408"/>
  <c r="AL2407"/>
  <c r="AN2406"/>
  <c r="AL2406"/>
  <c r="AM2406"/>
  <c r="AL2405"/>
  <c r="AL2404" s="1"/>
  <c r="AN2403"/>
  <c r="AM2403"/>
  <c r="AL2403" s="1"/>
  <c r="AL2402"/>
  <c r="AL2401" s="1"/>
  <c r="AN2400"/>
  <c r="AM2400"/>
  <c r="AL2399"/>
  <c r="AL2398" s="1"/>
  <c r="AN2397"/>
  <c r="AM2397"/>
  <c r="AL2397" s="1"/>
  <c r="AL2396"/>
  <c r="AL2395" s="1"/>
  <c r="AN2394"/>
  <c r="AM2394"/>
  <c r="AL2394" s="1"/>
  <c r="AL2393"/>
  <c r="AL2392" s="1"/>
  <c r="AN2391"/>
  <c r="AM2391"/>
  <c r="AL2391"/>
  <c r="AL2390"/>
  <c r="AL2389"/>
  <c r="AN2388"/>
  <c r="AM2388"/>
  <c r="AL2387"/>
  <c r="AL2386"/>
  <c r="AN2385"/>
  <c r="AM2385"/>
  <c r="AL2384"/>
  <c r="AL2383"/>
  <c r="AN2382"/>
  <c r="AM2382"/>
  <c r="AL2382" s="1"/>
  <c r="AL2381"/>
  <c r="AL2380" s="1"/>
  <c r="AN2379"/>
  <c r="AM2379"/>
  <c r="AL2379"/>
  <c r="AL2378"/>
  <c r="AL2377"/>
  <c r="AN2376"/>
  <c r="AM2376"/>
  <c r="AL2375"/>
  <c r="AL2374"/>
  <c r="AN2373"/>
  <c r="AM2373"/>
  <c r="AL2372"/>
  <c r="AL2371"/>
  <c r="AN2370"/>
  <c r="AL2370"/>
  <c r="AM2370"/>
  <c r="AL2369"/>
  <c r="AL2368" s="1"/>
  <c r="AN2367"/>
  <c r="AM2367"/>
  <c r="AL2367" s="1"/>
  <c r="AL2366"/>
  <c r="AL2365" s="1"/>
  <c r="AN2364"/>
  <c r="AM2364"/>
  <c r="AL2363"/>
  <c r="AL2362" s="1"/>
  <c r="AN2361"/>
  <c r="AM2361"/>
  <c r="AL2361" s="1"/>
  <c r="AL2360"/>
  <c r="AL2359" s="1"/>
  <c r="AN2358"/>
  <c r="AM2358"/>
  <c r="AL2358" s="1"/>
  <c r="AL2357"/>
  <c r="AL2356" s="1"/>
  <c r="AN2355"/>
  <c r="AM2355"/>
  <c r="AL2355"/>
  <c r="AL2354"/>
  <c r="AL2353"/>
  <c r="AN2352"/>
  <c r="AM2352"/>
  <c r="AL2352" s="1"/>
  <c r="AL2351"/>
  <c r="AL2350" s="1"/>
  <c r="AN2349"/>
  <c r="AM2349"/>
  <c r="AL2349"/>
  <c r="AL2348"/>
  <c r="AL2347"/>
  <c r="AN2346"/>
  <c r="AL2346"/>
  <c r="AM2346"/>
  <c r="AL2345"/>
  <c r="AL2344" s="1"/>
  <c r="AN2343"/>
  <c r="AM2343"/>
  <c r="AH2341"/>
  <c r="AG2341"/>
  <c r="AF2341" s="1"/>
  <c r="AL2339"/>
  <c r="AL2338"/>
  <c r="AL2337" s="1"/>
  <c r="AN2336"/>
  <c r="AM2336"/>
  <c r="AL2336" s="1"/>
  <c r="AL2335"/>
  <c r="AL2334" s="1"/>
  <c r="AN2333"/>
  <c r="AM2333"/>
  <c r="AL2332"/>
  <c r="AL2331" s="1"/>
  <c r="AN2330"/>
  <c r="AM2330"/>
  <c r="AL2330" s="1"/>
  <c r="AL2329"/>
  <c r="AL2328" s="1"/>
  <c r="AN2327"/>
  <c r="AM2327"/>
  <c r="AL2326"/>
  <c r="AL2325" s="1"/>
  <c r="AN2324"/>
  <c r="AM2324"/>
  <c r="AL2324" s="1"/>
  <c r="AL2323"/>
  <c r="AL2322" s="1"/>
  <c r="AN2321"/>
  <c r="AM2321"/>
  <c r="AL2320"/>
  <c r="AL2319" s="1"/>
  <c r="AN2318"/>
  <c r="AM2318"/>
  <c r="AL2318" s="1"/>
  <c r="AL2317"/>
  <c r="AL2316" s="1"/>
  <c r="AN2315"/>
  <c r="AM2315"/>
  <c r="AH2313"/>
  <c r="AG2313"/>
  <c r="AL2311"/>
  <c r="AL2310"/>
  <c r="AL2309" s="1"/>
  <c r="AN2308"/>
  <c r="AM2308"/>
  <c r="AL2307"/>
  <c r="AL2306" s="1"/>
  <c r="AN2305"/>
  <c r="AM2305"/>
  <c r="AL2304"/>
  <c r="AL2303" s="1"/>
  <c r="AN2302"/>
  <c r="AM2302"/>
  <c r="AL2302" s="1"/>
  <c r="AL2301"/>
  <c r="AL2300"/>
  <c r="AN2299"/>
  <c r="AM2299"/>
  <c r="AL2299" s="1"/>
  <c r="AL2298"/>
  <c r="AL2297" s="1"/>
  <c r="AN2296"/>
  <c r="AM2296"/>
  <c r="AL2295"/>
  <c r="AL2294" s="1"/>
  <c r="AN2293"/>
  <c r="AM2293"/>
  <c r="AL2292"/>
  <c r="AL2291" s="1"/>
  <c r="AN2290"/>
  <c r="AM2290"/>
  <c r="AL2290" s="1"/>
  <c r="AL2289"/>
  <c r="AL2288"/>
  <c r="AN2287"/>
  <c r="AM2287"/>
  <c r="AL2287" s="1"/>
  <c r="AL2286"/>
  <c r="AL2285" s="1"/>
  <c r="AN2284"/>
  <c r="AM2284"/>
  <c r="AL2283"/>
  <c r="AL2282" s="1"/>
  <c r="AN2281"/>
  <c r="AM2281"/>
  <c r="AL2280"/>
  <c r="AL2279" s="1"/>
  <c r="AN2278"/>
  <c r="AM2278"/>
  <c r="AL2278" s="1"/>
  <c r="AH2276"/>
  <c r="AG2276"/>
  <c r="AG2274" s="1"/>
  <c r="AR321" i="1124"/>
  <c r="AQ321"/>
  <c r="AP321"/>
  <c r="AM321"/>
  <c r="AR320"/>
  <c r="AQ320"/>
  <c r="AP320"/>
  <c r="AM320"/>
  <c r="AR319"/>
  <c r="AQ319"/>
  <c r="AP319"/>
  <c r="AR261"/>
  <c r="AQ261"/>
  <c r="AP261"/>
  <c r="AM261"/>
  <c r="AR260"/>
  <c r="AQ260"/>
  <c r="AP260"/>
  <c r="AM260"/>
  <c r="AR259"/>
  <c r="AQ259"/>
  <c r="AP259"/>
  <c r="AR237"/>
  <c r="AQ237"/>
  <c r="AP237"/>
  <c r="AM237"/>
  <c r="AR236"/>
  <c r="AQ236"/>
  <c r="AP236"/>
  <c r="AM236"/>
  <c r="AR235"/>
  <c r="AQ235"/>
  <c r="AP235"/>
  <c r="AR89"/>
  <c r="AQ89"/>
  <c r="AP89"/>
  <c r="AM89"/>
  <c r="AR88"/>
  <c r="AQ88"/>
  <c r="AP88"/>
  <c r="AM88"/>
  <c r="AR87"/>
  <c r="AQ87"/>
  <c r="AP87"/>
  <c r="AR86"/>
  <c r="AQ86"/>
  <c r="AP86"/>
  <c r="AM86"/>
  <c r="AR85"/>
  <c r="AQ85"/>
  <c r="AP85"/>
  <c r="AM85"/>
  <c r="AR84"/>
  <c r="AQ84"/>
  <c r="AP84"/>
  <c r="AR83"/>
  <c r="AQ83"/>
  <c r="AP83"/>
  <c r="AM83"/>
  <c r="AR82"/>
  <c r="AQ82"/>
  <c r="AP82"/>
  <c r="AM82"/>
  <c r="AR81"/>
  <c r="AQ81"/>
  <c r="AP81"/>
  <c r="AR80"/>
  <c r="AQ80"/>
  <c r="AP80"/>
  <c r="AM80"/>
  <c r="AR79"/>
  <c r="AQ79"/>
  <c r="AP79"/>
  <c r="AM79"/>
  <c r="AR78"/>
  <c r="AQ78"/>
  <c r="AP78"/>
  <c r="AR77"/>
  <c r="AQ77"/>
  <c r="AP77"/>
  <c r="AM77"/>
  <c r="AR76"/>
  <c r="AQ76"/>
  <c r="AP76"/>
  <c r="AM76"/>
  <c r="AR75"/>
  <c r="AQ75"/>
  <c r="AP75"/>
  <c r="AR74"/>
  <c r="AQ74"/>
  <c r="AP74"/>
  <c r="AM74"/>
  <c r="AR73"/>
  <c r="AQ73"/>
  <c r="AP73"/>
  <c r="AM73"/>
  <c r="AR72"/>
  <c r="AQ72"/>
  <c r="AP72"/>
  <c r="AR58"/>
  <c r="AQ58"/>
  <c r="AP58"/>
  <c r="AM58"/>
  <c r="AR57"/>
  <c r="AQ57"/>
  <c r="AP57"/>
  <c r="AM57"/>
  <c r="AR56"/>
  <c r="AQ56"/>
  <c r="AP56"/>
  <c r="AR55"/>
  <c r="AQ55"/>
  <c r="AP55"/>
  <c r="AM55"/>
  <c r="AR54"/>
  <c r="AQ54"/>
  <c r="AP54"/>
  <c r="AM54"/>
  <c r="AR53"/>
  <c r="AQ53"/>
  <c r="AP53"/>
  <c r="AR52"/>
  <c r="AQ52"/>
  <c r="AP52"/>
  <c r="AM52"/>
  <c r="AR51"/>
  <c r="AQ51"/>
  <c r="AP51"/>
  <c r="AM51"/>
  <c r="AR50"/>
  <c r="AQ50"/>
  <c r="AP50"/>
  <c r="AR46"/>
  <c r="AR45"/>
  <c r="AQ46"/>
  <c r="AQ45"/>
  <c r="AP46"/>
  <c r="AP45" s="1"/>
  <c r="AM46"/>
  <c r="AM45"/>
  <c r="AR44"/>
  <c r="AQ44"/>
  <c r="AP44"/>
  <c r="AR43"/>
  <c r="AQ43"/>
  <c r="AP43"/>
  <c r="AM43"/>
  <c r="AR42"/>
  <c r="AQ42"/>
  <c r="AP42"/>
  <c r="AM42"/>
  <c r="AR41"/>
  <c r="AQ41"/>
  <c r="AP41"/>
  <c r="AR40"/>
  <c r="AR39" s="1"/>
  <c r="AQ40"/>
  <c r="AQ39" s="1"/>
  <c r="AP40"/>
  <c r="AP39" s="1"/>
  <c r="AM40"/>
  <c r="AM39"/>
  <c r="AR38"/>
  <c r="AQ38"/>
  <c r="AP38"/>
  <c r="AR321" i="1121"/>
  <c r="AQ321"/>
  <c r="AP321"/>
  <c r="AM321"/>
  <c r="AR320"/>
  <c r="AQ320"/>
  <c r="AP320"/>
  <c r="AM320"/>
  <c r="AR319"/>
  <c r="AQ319"/>
  <c r="AP319"/>
  <c r="AR237"/>
  <c r="AQ237"/>
  <c r="AP237"/>
  <c r="AM237"/>
  <c r="AR236"/>
  <c r="AQ236"/>
  <c r="AP236"/>
  <c r="AM236"/>
  <c r="AR235"/>
  <c r="AQ235"/>
  <c r="AP235"/>
  <c r="AR261"/>
  <c r="AQ261"/>
  <c r="AP261"/>
  <c r="AM261"/>
  <c r="AR260"/>
  <c r="AQ260"/>
  <c r="AP260"/>
  <c r="AM260"/>
  <c r="AR259"/>
  <c r="AQ259"/>
  <c r="AP259"/>
  <c r="AR89"/>
  <c r="AQ89"/>
  <c r="AP89"/>
  <c r="AM89"/>
  <c r="AR88"/>
  <c r="AQ88"/>
  <c r="AP88"/>
  <c r="AM88"/>
  <c r="AR87"/>
  <c r="AQ87"/>
  <c r="AP87"/>
  <c r="AR86"/>
  <c r="AQ86"/>
  <c r="AP86"/>
  <c r="AM86"/>
  <c r="AR85"/>
  <c r="AQ85"/>
  <c r="AP85"/>
  <c r="AM85"/>
  <c r="AR84"/>
  <c r="AQ84"/>
  <c r="AP84"/>
  <c r="AR83"/>
  <c r="AQ83"/>
  <c r="AP83"/>
  <c r="AM83"/>
  <c r="AR82"/>
  <c r="AQ82"/>
  <c r="AP82"/>
  <c r="AM82"/>
  <c r="AR81"/>
  <c r="AQ81"/>
  <c r="AP81"/>
  <c r="AR80"/>
  <c r="AQ80"/>
  <c r="AP80"/>
  <c r="AM80"/>
  <c r="AR79"/>
  <c r="AQ79"/>
  <c r="AP79"/>
  <c r="AM79"/>
  <c r="AR78"/>
  <c r="AQ78"/>
  <c r="AP78"/>
  <c r="AR77"/>
  <c r="AQ77"/>
  <c r="AP77"/>
  <c r="AM77"/>
  <c r="AR76"/>
  <c r="AQ76"/>
  <c r="AP76"/>
  <c r="AM76"/>
  <c r="AR75"/>
  <c r="AQ75"/>
  <c r="AP75"/>
  <c r="AR74"/>
  <c r="AQ74"/>
  <c r="AP74"/>
  <c r="AM74"/>
  <c r="AR73"/>
  <c r="AQ73"/>
  <c r="AP73"/>
  <c r="AM73"/>
  <c r="AR72"/>
  <c r="AQ72"/>
  <c r="AP72"/>
  <c r="AR58"/>
  <c r="AQ58"/>
  <c r="AP58"/>
  <c r="AM58"/>
  <c r="AR57"/>
  <c r="AQ57"/>
  <c r="AP57"/>
  <c r="AM57"/>
  <c r="AR56"/>
  <c r="AQ56"/>
  <c r="AP56"/>
  <c r="AR55"/>
  <c r="AQ55"/>
  <c r="AP55"/>
  <c r="AM55"/>
  <c r="AR54"/>
  <c r="AQ54"/>
  <c r="AP54"/>
  <c r="AM54"/>
  <c r="AR53"/>
  <c r="AQ53"/>
  <c r="AP53"/>
  <c r="AR52"/>
  <c r="AQ52"/>
  <c r="AP52"/>
  <c r="AM52"/>
  <c r="AR51"/>
  <c r="AQ51"/>
  <c r="AP51"/>
  <c r="AM51"/>
  <c r="AR50"/>
  <c r="AQ50"/>
  <c r="AP50"/>
  <c r="AR46"/>
  <c r="AQ46"/>
  <c r="AP46"/>
  <c r="AM46"/>
  <c r="AR45"/>
  <c r="AQ45"/>
  <c r="AP45"/>
  <c r="AM45"/>
  <c r="AR44"/>
  <c r="AQ44"/>
  <c r="AP44"/>
  <c r="AR43"/>
  <c r="AQ43"/>
  <c r="AP43"/>
  <c r="AM43"/>
  <c r="AR42"/>
  <c r="AQ42"/>
  <c r="AP42"/>
  <c r="AM42"/>
  <c r="AR41"/>
  <c r="AQ41"/>
  <c r="AP41"/>
  <c r="AR40"/>
  <c r="AQ40"/>
  <c r="AP40"/>
  <c r="AM40"/>
  <c r="AR39"/>
  <c r="AQ39"/>
  <c r="AP39"/>
  <c r="AM39"/>
  <c r="AR38"/>
  <c r="AQ38"/>
  <c r="AP38"/>
  <c r="AN405" i="1138"/>
  <c r="AN402"/>
  <c r="AR393"/>
  <c r="AQ393"/>
  <c r="AP393"/>
  <c r="AM393"/>
  <c r="AR392"/>
  <c r="AQ392"/>
  <c r="AP392"/>
  <c r="AM392"/>
  <c r="AM389"/>
  <c r="AM391" s="1"/>
  <c r="AM386"/>
  <c r="AM388" s="1"/>
  <c r="AM383"/>
  <c r="AM385" s="1"/>
  <c r="AM380"/>
  <c r="AM382"/>
  <c r="AM379"/>
  <c r="AM378"/>
  <c r="AR341"/>
  <c r="AQ341"/>
  <c r="AP341"/>
  <c r="AR340"/>
  <c r="AQ340"/>
  <c r="AP340"/>
  <c r="AR339"/>
  <c r="AQ339"/>
  <c r="AP339"/>
  <c r="AR338"/>
  <c r="AQ338"/>
  <c r="AP338"/>
  <c r="AR336"/>
  <c r="AR335"/>
  <c r="AQ335"/>
  <c r="AP335"/>
  <c r="AR329"/>
  <c r="AQ329"/>
  <c r="AP329"/>
  <c r="AR328"/>
  <c r="AQ328"/>
  <c r="AP328"/>
  <c r="AR327"/>
  <c r="AQ327"/>
  <c r="AP327"/>
  <c r="AR326"/>
  <c r="AQ326"/>
  <c r="AP326"/>
  <c r="AM326"/>
  <c r="AR325"/>
  <c r="AQ325"/>
  <c r="AP325"/>
  <c r="AM325"/>
  <c r="AR324"/>
  <c r="AQ324"/>
  <c r="AR323"/>
  <c r="AQ323"/>
  <c r="AP323"/>
  <c r="AR322"/>
  <c r="AQ322"/>
  <c r="AP322"/>
  <c r="AR321"/>
  <c r="AQ321"/>
  <c r="AP321"/>
  <c r="AR320"/>
  <c r="AQ320"/>
  <c r="AP320"/>
  <c r="AR319"/>
  <c r="AQ319"/>
  <c r="AP319"/>
  <c r="AR318"/>
  <c r="AQ318"/>
  <c r="AQ317"/>
  <c r="AM317"/>
  <c r="AM322" s="1"/>
  <c r="AR316"/>
  <c r="AQ316"/>
  <c r="AP316"/>
  <c r="AM316"/>
  <c r="AR315"/>
  <c r="AQ315"/>
  <c r="AP315"/>
  <c r="AM315"/>
  <c r="AR314"/>
  <c r="AQ314"/>
  <c r="AP314"/>
  <c r="AM314"/>
  <c r="AR312"/>
  <c r="AQ312"/>
  <c r="AP312"/>
  <c r="AM312"/>
  <c r="AR311"/>
  <c r="AQ311"/>
  <c r="AP311"/>
  <c r="AM311"/>
  <c r="AR310"/>
  <c r="AQ310"/>
  <c r="AP310"/>
  <c r="AM310"/>
  <c r="AR309"/>
  <c r="AQ309"/>
  <c r="AP309"/>
  <c r="AR308"/>
  <c r="AQ308"/>
  <c r="AP308"/>
  <c r="AR307"/>
  <c r="AQ307"/>
  <c r="AP307"/>
  <c r="AM307"/>
  <c r="AR306"/>
  <c r="AQ306"/>
  <c r="AP306"/>
  <c r="AM306"/>
  <c r="AQ305"/>
  <c r="AR304"/>
  <c r="AQ304"/>
  <c r="AP304"/>
  <c r="AR303"/>
  <c r="AQ303"/>
  <c r="AM303"/>
  <c r="AR302"/>
  <c r="AQ302"/>
  <c r="AP302"/>
  <c r="AM302"/>
  <c r="AR300"/>
  <c r="AQ300"/>
  <c r="AP300"/>
  <c r="AR299"/>
  <c r="AQ299"/>
  <c r="AP299"/>
  <c r="AR298"/>
  <c r="AQ298"/>
  <c r="AR297"/>
  <c r="AQ297"/>
  <c r="AP297"/>
  <c r="AR296"/>
  <c r="AQ296"/>
  <c r="AP296"/>
  <c r="AR295"/>
  <c r="AQ295"/>
  <c r="AP295"/>
  <c r="AR294"/>
  <c r="AQ294"/>
  <c r="AP294"/>
  <c r="AR293"/>
  <c r="AQ293"/>
  <c r="AR291"/>
  <c r="AQ291"/>
  <c r="AP291"/>
  <c r="AM291"/>
  <c r="AR290"/>
  <c r="AQ290"/>
  <c r="AP290"/>
  <c r="AM290"/>
  <c r="AR289"/>
  <c r="AQ289"/>
  <c r="AP289"/>
  <c r="AM289"/>
  <c r="AR288"/>
  <c r="AQ288"/>
  <c r="AP288"/>
  <c r="AM288"/>
  <c r="AR287"/>
  <c r="AQ287"/>
  <c r="AP287"/>
  <c r="AM287"/>
  <c r="AR286"/>
  <c r="AQ286"/>
  <c r="AM286"/>
  <c r="AR285"/>
  <c r="AQ285"/>
  <c r="AP285"/>
  <c r="AM285"/>
  <c r="AR284"/>
  <c r="AQ284"/>
  <c r="AP284"/>
  <c r="AM284"/>
  <c r="AR283"/>
  <c r="AQ283"/>
  <c r="AP283"/>
  <c r="AM283"/>
  <c r="AR282"/>
  <c r="AQ282"/>
  <c r="AP282"/>
  <c r="AM282"/>
  <c r="AR281"/>
  <c r="AQ281"/>
  <c r="AP281"/>
  <c r="AM281"/>
  <c r="AR280"/>
  <c r="AQ280"/>
  <c r="AM280"/>
  <c r="AR279"/>
  <c r="AQ279"/>
  <c r="AR278"/>
  <c r="AQ278"/>
  <c r="AP278"/>
  <c r="AM278"/>
  <c r="AR277"/>
  <c r="AQ277"/>
  <c r="AP277"/>
  <c r="AM277"/>
  <c r="AR276"/>
  <c r="AQ276"/>
  <c r="AP276"/>
  <c r="AM276"/>
  <c r="AR275"/>
  <c r="AQ275"/>
  <c r="AP275"/>
  <c r="AM275"/>
  <c r="AR274"/>
  <c r="AR273"/>
  <c r="AQ273"/>
  <c r="AP273"/>
  <c r="AR272"/>
  <c r="AQ272"/>
  <c r="AP272"/>
  <c r="AM272"/>
  <c r="AR271"/>
  <c r="AQ271"/>
  <c r="AP271"/>
  <c r="AM271"/>
  <c r="AR270"/>
  <c r="AQ270"/>
  <c r="AP270"/>
  <c r="AM270"/>
  <c r="AR269"/>
  <c r="AQ269"/>
  <c r="AP269"/>
  <c r="AM269"/>
  <c r="AR268"/>
  <c r="AQ268"/>
  <c r="AP268"/>
  <c r="AM268"/>
  <c r="AR267"/>
  <c r="AQ267"/>
  <c r="AP267"/>
  <c r="AM267"/>
  <c r="AR266"/>
  <c r="AQ266"/>
  <c r="AP266"/>
  <c r="AM266"/>
  <c r="AR265"/>
  <c r="AQ265"/>
  <c r="AR263"/>
  <c r="AQ263"/>
  <c r="AP263"/>
  <c r="AR262"/>
  <c r="AQ262"/>
  <c r="AP262"/>
  <c r="AR261"/>
  <c r="AQ261"/>
  <c r="AP261"/>
  <c r="AR259"/>
  <c r="AQ259"/>
  <c r="AR258"/>
  <c r="AQ258"/>
  <c r="AP258"/>
  <c r="AR256"/>
  <c r="AR254"/>
  <c r="AR252"/>
  <c r="AQ252"/>
  <c r="AR251"/>
  <c r="AR250"/>
  <c r="AR247"/>
  <c r="AQ247"/>
  <c r="AN247"/>
  <c r="AM247"/>
  <c r="AR246"/>
  <c r="AQ246"/>
  <c r="AR244"/>
  <c r="AQ244"/>
  <c r="AR243"/>
  <c r="AQ243"/>
  <c r="AN243"/>
  <c r="AM243"/>
  <c r="AR242"/>
  <c r="AQ242"/>
  <c r="AR240"/>
  <c r="AQ240"/>
  <c r="AP240"/>
  <c r="AR239"/>
  <c r="AQ239"/>
  <c r="AN239"/>
  <c r="AM239"/>
  <c r="AR238"/>
  <c r="AQ238"/>
  <c r="AR236"/>
  <c r="AQ236"/>
  <c r="AP236"/>
  <c r="AR232"/>
  <c r="AQ232"/>
  <c r="AN232"/>
  <c r="AM232"/>
  <c r="AR231"/>
  <c r="AQ231"/>
  <c r="AR229"/>
  <c r="AQ229"/>
  <c r="AP229"/>
  <c r="AR225"/>
  <c r="AQ225"/>
  <c r="AN225"/>
  <c r="AM225"/>
  <c r="AR224"/>
  <c r="AQ224"/>
  <c r="AR222"/>
  <c r="AQ222"/>
  <c r="AP222"/>
  <c r="AM220"/>
  <c r="AR219"/>
  <c r="AM219"/>
  <c r="AR218"/>
  <c r="AR216"/>
  <c r="AR215"/>
  <c r="AR214" s="1"/>
  <c r="AQ215"/>
  <c r="AQ214" s="1"/>
  <c r="AP215"/>
  <c r="AP214" s="1"/>
  <c r="AR213"/>
  <c r="AQ213"/>
  <c r="AP213"/>
  <c r="AR212"/>
  <c r="AR211" s="1"/>
  <c r="AQ212"/>
  <c r="AQ211" s="1"/>
  <c r="AP212"/>
  <c r="AP211" s="1"/>
  <c r="AR210"/>
  <c r="AQ210"/>
  <c r="AP210"/>
  <c r="AR209"/>
  <c r="AR208" s="1"/>
  <c r="AQ209"/>
  <c r="AQ208" s="1"/>
  <c r="AP209"/>
  <c r="AP208" s="1"/>
  <c r="AR207"/>
  <c r="AQ207"/>
  <c r="AP207"/>
  <c r="AR206"/>
  <c r="AR205" s="1"/>
  <c r="AQ206"/>
  <c r="AQ205" s="1"/>
  <c r="AP206"/>
  <c r="AP205" s="1"/>
  <c r="AR204"/>
  <c r="AQ204"/>
  <c r="AP204"/>
  <c r="AR203"/>
  <c r="AR202" s="1"/>
  <c r="AQ203"/>
  <c r="AQ202" s="1"/>
  <c r="AP203"/>
  <c r="AP202" s="1"/>
  <c r="AR201"/>
  <c r="AQ201"/>
  <c r="AP201"/>
  <c r="AR200"/>
  <c r="AR199" s="1"/>
  <c r="AQ200"/>
  <c r="AQ199" s="1"/>
  <c r="AP200"/>
  <c r="AP199" s="1"/>
  <c r="AR198"/>
  <c r="AQ198"/>
  <c r="AP198"/>
  <c r="AR197"/>
  <c r="AR196"/>
  <c r="AQ197"/>
  <c r="AQ196"/>
  <c r="AP197"/>
  <c r="AP196"/>
  <c r="AR195"/>
  <c r="AQ195"/>
  <c r="AP195"/>
  <c r="AR194"/>
  <c r="AR193" s="1"/>
  <c r="AQ194"/>
  <c r="AQ193" s="1"/>
  <c r="AP194"/>
  <c r="AP193" s="1"/>
  <c r="AR192"/>
  <c r="AQ192"/>
  <c r="AP192"/>
  <c r="AR191"/>
  <c r="AQ191"/>
  <c r="AP191"/>
  <c r="AR190"/>
  <c r="AQ190"/>
  <c r="AP190"/>
  <c r="AR189"/>
  <c r="AQ189"/>
  <c r="AP189"/>
  <c r="AR188"/>
  <c r="AQ188"/>
  <c r="AP188"/>
  <c r="AM188"/>
  <c r="AR187"/>
  <c r="AQ187"/>
  <c r="AP187"/>
  <c r="AM187"/>
  <c r="AR186"/>
  <c r="AQ186"/>
  <c r="AP186"/>
  <c r="AM186"/>
  <c r="AR185"/>
  <c r="AQ185"/>
  <c r="AM185"/>
  <c r="AM183"/>
  <c r="AR182"/>
  <c r="AR183" s="1"/>
  <c r="AQ182"/>
  <c r="AQ183"/>
  <c r="AP182"/>
  <c r="AP183"/>
  <c r="AM182"/>
  <c r="AR181"/>
  <c r="AQ181"/>
  <c r="AP181"/>
  <c r="AM181"/>
  <c r="AM179"/>
  <c r="AR178"/>
  <c r="AR179"/>
  <c r="AQ178"/>
  <c r="AQ179"/>
  <c r="AP178"/>
  <c r="AP179"/>
  <c r="AM178"/>
  <c r="AR177"/>
  <c r="AQ177"/>
  <c r="AP177"/>
  <c r="AM177"/>
  <c r="AM175"/>
  <c r="AR174"/>
  <c r="AR175"/>
  <c r="AQ174"/>
  <c r="AQ175"/>
  <c r="AP174"/>
  <c r="AP175" s="1"/>
  <c r="AM174"/>
  <c r="AR173"/>
  <c r="AQ173"/>
  <c r="AP173"/>
  <c r="AM173"/>
  <c r="AR172"/>
  <c r="AQ172"/>
  <c r="AM172"/>
  <c r="AM171"/>
  <c r="AR170"/>
  <c r="AQ170"/>
  <c r="AP170"/>
  <c r="AM170"/>
  <c r="AR169"/>
  <c r="AQ169"/>
  <c r="AP169"/>
  <c r="AM169"/>
  <c r="AR168"/>
  <c r="AQ168"/>
  <c r="AP168"/>
  <c r="AM168"/>
  <c r="AM167"/>
  <c r="AR166"/>
  <c r="AR167" s="1"/>
  <c r="AQ166"/>
  <c r="AQ167" s="1"/>
  <c r="AP166"/>
  <c r="AP167" s="1"/>
  <c r="AM166"/>
  <c r="AR165"/>
  <c r="AQ165"/>
  <c r="AP165"/>
  <c r="AM165"/>
  <c r="AM163"/>
  <c r="AR162"/>
  <c r="AR163" s="1"/>
  <c r="AQ162"/>
  <c r="AQ163" s="1"/>
  <c r="AP162"/>
  <c r="AP163" s="1"/>
  <c r="AM162"/>
  <c r="AR161"/>
  <c r="AQ161"/>
  <c r="AP161"/>
  <c r="AM161"/>
  <c r="AM159"/>
  <c r="AR158"/>
  <c r="AR159" s="1"/>
  <c r="AQ158"/>
  <c r="AQ159" s="1"/>
  <c r="AP158"/>
  <c r="AP159" s="1"/>
  <c r="AM158"/>
  <c r="AR157"/>
  <c r="AQ157"/>
  <c r="AP157"/>
  <c r="AM157"/>
  <c r="AR156"/>
  <c r="AQ156"/>
  <c r="AP156"/>
  <c r="AM156"/>
  <c r="AR155"/>
  <c r="AQ155"/>
  <c r="AR154"/>
  <c r="AR153"/>
  <c r="AR152" s="1"/>
  <c r="AQ153"/>
  <c r="AQ152" s="1"/>
  <c r="AP153"/>
  <c r="AP152" s="1"/>
  <c r="AR151"/>
  <c r="AQ151"/>
  <c r="AR150"/>
  <c r="AR149" s="1"/>
  <c r="AQ150"/>
  <c r="AQ149" s="1"/>
  <c r="AP150"/>
  <c r="AP149" s="1"/>
  <c r="AR148"/>
  <c r="AQ148"/>
  <c r="AP148"/>
  <c r="AR147"/>
  <c r="AR146"/>
  <c r="AQ147"/>
  <c r="AQ146"/>
  <c r="AP147"/>
  <c r="AP146"/>
  <c r="AR145"/>
  <c r="AQ145"/>
  <c r="AR144"/>
  <c r="AR143" s="1"/>
  <c r="AQ144"/>
  <c r="AQ143" s="1"/>
  <c r="AP144"/>
  <c r="AP143" s="1"/>
  <c r="AR142"/>
  <c r="AQ142"/>
  <c r="AP142"/>
  <c r="AR141"/>
  <c r="AR140" s="1"/>
  <c r="AQ141"/>
  <c r="AQ140" s="1"/>
  <c r="AP141"/>
  <c r="AP140" s="1"/>
  <c r="AR139"/>
  <c r="AQ139"/>
  <c r="AR138"/>
  <c r="AQ138"/>
  <c r="AR136"/>
  <c r="AR135"/>
  <c r="AR134"/>
  <c r="AQ135"/>
  <c r="AQ134"/>
  <c r="AP135"/>
  <c r="AP134"/>
  <c r="AR133"/>
  <c r="AQ133"/>
  <c r="AP133"/>
  <c r="AR132"/>
  <c r="AQ132"/>
  <c r="AR130"/>
  <c r="AR129"/>
  <c r="AQ129"/>
  <c r="AR128"/>
  <c r="AR126"/>
  <c r="AQ126"/>
  <c r="AP126"/>
  <c r="AR125"/>
  <c r="AQ125"/>
  <c r="AP125"/>
  <c r="AM125"/>
  <c r="AR124"/>
  <c r="AQ124"/>
  <c r="AP124"/>
  <c r="AM124"/>
  <c r="AR123"/>
  <c r="AQ123"/>
  <c r="AP123"/>
  <c r="AM123"/>
  <c r="AR122"/>
  <c r="AQ122"/>
  <c r="AP122"/>
  <c r="AM122"/>
  <c r="AM120"/>
  <c r="AR119"/>
  <c r="AR120" s="1"/>
  <c r="AQ119"/>
  <c r="AQ120" s="1"/>
  <c r="AP119"/>
  <c r="AP120" s="1"/>
  <c r="AM119"/>
  <c r="AR118"/>
  <c r="AQ118"/>
  <c r="AP118"/>
  <c r="AM118"/>
  <c r="AM116"/>
  <c r="AR115"/>
  <c r="AQ115"/>
  <c r="AP115"/>
  <c r="AM115"/>
  <c r="AR114"/>
  <c r="AQ114"/>
  <c r="AP114"/>
  <c r="AM114"/>
  <c r="AM112"/>
  <c r="AR111"/>
  <c r="AR112" s="1"/>
  <c r="AQ111"/>
  <c r="AQ112" s="1"/>
  <c r="AP111"/>
  <c r="AP112" s="1"/>
  <c r="AM111"/>
  <c r="AR110"/>
  <c r="AQ110"/>
  <c r="AP110"/>
  <c r="AM110"/>
  <c r="AR109"/>
  <c r="AQ109"/>
  <c r="AP109"/>
  <c r="AM109"/>
  <c r="AM108"/>
  <c r="AR107"/>
  <c r="AQ107"/>
  <c r="AP107"/>
  <c r="AM107"/>
  <c r="AR106"/>
  <c r="AQ106"/>
  <c r="AP106"/>
  <c r="AM106"/>
  <c r="AR105"/>
  <c r="AQ105"/>
  <c r="AM105"/>
  <c r="AM104"/>
  <c r="AR103"/>
  <c r="AR104"/>
  <c r="AQ103"/>
  <c r="AQ104"/>
  <c r="AP103"/>
  <c r="AP104"/>
  <c r="AM103"/>
  <c r="AR102"/>
  <c r="AQ102"/>
  <c r="AP102"/>
  <c r="AM102"/>
  <c r="AM100"/>
  <c r="AR99"/>
  <c r="AR100"/>
  <c r="AQ99"/>
  <c r="AQ100"/>
  <c r="AP99"/>
  <c r="AP100"/>
  <c r="AM99"/>
  <c r="AR98"/>
  <c r="AQ98"/>
  <c r="AP98"/>
  <c r="AM98"/>
  <c r="AM96"/>
  <c r="AR95"/>
  <c r="AR96"/>
  <c r="AQ95"/>
  <c r="AQ96"/>
  <c r="AP95"/>
  <c r="AP96"/>
  <c r="AM95"/>
  <c r="AR94"/>
  <c r="AQ94"/>
  <c r="AP94"/>
  <c r="AM94"/>
  <c r="AR93"/>
  <c r="AQ93"/>
  <c r="AM93"/>
  <c r="AR79"/>
  <c r="AQ79"/>
  <c r="AP79"/>
  <c r="AR78"/>
  <c r="AQ78"/>
  <c r="AP78"/>
  <c r="AR77"/>
  <c r="AQ77"/>
  <c r="AP77"/>
  <c r="AR76"/>
  <c r="AQ76"/>
  <c r="AP76"/>
  <c r="AR75"/>
  <c r="AQ75"/>
  <c r="AP75"/>
  <c r="AR74"/>
  <c r="AQ74"/>
  <c r="AP74"/>
  <c r="AR73"/>
  <c r="AQ73"/>
  <c r="AP73"/>
  <c r="AR72"/>
  <c r="AQ72"/>
  <c r="AP72"/>
  <c r="AR71"/>
  <c r="AQ71"/>
  <c r="AP71"/>
  <c r="AR70"/>
  <c r="AQ70"/>
  <c r="AP70"/>
  <c r="AR69"/>
  <c r="AQ69"/>
  <c r="AP69"/>
  <c r="AR68"/>
  <c r="AQ68"/>
  <c r="AP68"/>
  <c r="AR67"/>
  <c r="AQ67"/>
  <c r="AP67"/>
  <c r="AR66"/>
  <c r="AQ66"/>
  <c r="AP66"/>
  <c r="AR65"/>
  <c r="AQ65"/>
  <c r="AP65"/>
  <c r="AR64"/>
  <c r="AQ64"/>
  <c r="AP64"/>
  <c r="AR63"/>
  <c r="AQ63"/>
  <c r="AP63"/>
  <c r="AR62"/>
  <c r="AQ62"/>
  <c r="AP62"/>
  <c r="AR61"/>
  <c r="AQ61"/>
  <c r="AP61"/>
  <c r="AR60"/>
  <c r="AQ60"/>
  <c r="AP60"/>
  <c r="AR59"/>
  <c r="AQ59"/>
  <c r="AP59"/>
  <c r="AR58"/>
  <c r="AQ58"/>
  <c r="AP58"/>
  <c r="AR57"/>
  <c r="AQ57"/>
  <c r="AP57"/>
  <c r="AR56"/>
  <c r="AQ56"/>
  <c r="AP56"/>
  <c r="AR55"/>
  <c r="AQ55"/>
  <c r="AP55"/>
  <c r="AR54"/>
  <c r="AQ54"/>
  <c r="AP54"/>
  <c r="AR53"/>
  <c r="AQ53"/>
  <c r="AP53"/>
  <c r="AR52"/>
  <c r="AQ52"/>
  <c r="AP52"/>
  <c r="AR51"/>
  <c r="AQ51"/>
  <c r="AP51"/>
  <c r="AR50"/>
  <c r="AQ50"/>
  <c r="AP50"/>
  <c r="AR49"/>
  <c r="AQ49"/>
  <c r="AP49"/>
  <c r="AR48"/>
  <c r="AQ48"/>
  <c r="AP48"/>
  <c r="AR47"/>
  <c r="AQ47"/>
  <c r="AP47"/>
  <c r="AR46"/>
  <c r="AQ46"/>
  <c r="AP46"/>
  <c r="AR45"/>
  <c r="AQ45"/>
  <c r="AP45"/>
  <c r="AR44"/>
  <c r="AQ44"/>
  <c r="AP44"/>
  <c r="AR43"/>
  <c r="AQ43"/>
  <c r="AP43"/>
  <c r="AR42"/>
  <c r="AQ42"/>
  <c r="AP42"/>
  <c r="AR41"/>
  <c r="AQ41"/>
  <c r="AP41"/>
  <c r="AR40"/>
  <c r="AQ40"/>
  <c r="AP40"/>
  <c r="AR39"/>
  <c r="AQ39"/>
  <c r="AP39"/>
  <c r="AQ38"/>
  <c r="N2887" i="967"/>
  <c r="N2884"/>
  <c r="N2883"/>
  <c r="N2236"/>
  <c r="N2231"/>
  <c r="N2228"/>
  <c r="N2227"/>
  <c r="N405"/>
  <c r="N402"/>
  <c r="AN274" i="1005"/>
  <c r="AN275"/>
  <c r="AN278"/>
  <c r="AN283"/>
  <c r="AN278" i="1045"/>
  <c r="AN275"/>
  <c r="AN274"/>
  <c r="M10" i="1037"/>
  <c r="J10"/>
  <c r="M7"/>
  <c r="J7"/>
  <c r="M4"/>
  <c r="J4"/>
  <c r="BV12" i="936"/>
  <c r="E27" i="1129"/>
  <c r="F35"/>
  <c r="E33"/>
  <c r="AH104" i="967"/>
  <c r="AG104"/>
  <c r="AF103"/>
  <c r="AF104" s="1"/>
  <c r="AF102"/>
  <c r="AH167"/>
  <c r="AG167"/>
  <c r="AF166"/>
  <c r="AF167" s="1"/>
  <c r="AF165"/>
  <c r="M188"/>
  <c r="M187"/>
  <c r="M186"/>
  <c r="M185"/>
  <c r="M183"/>
  <c r="M182"/>
  <c r="M181"/>
  <c r="M179"/>
  <c r="M178"/>
  <c r="M177"/>
  <c r="M175"/>
  <c r="M174"/>
  <c r="M173"/>
  <c r="M172"/>
  <c r="M171"/>
  <c r="M170"/>
  <c r="M169"/>
  <c r="M168"/>
  <c r="M167"/>
  <c r="M166"/>
  <c r="M165"/>
  <c r="M163"/>
  <c r="M162"/>
  <c r="M161"/>
  <c r="M159"/>
  <c r="M158"/>
  <c r="M157"/>
  <c r="M156"/>
  <c r="M125"/>
  <c r="M124"/>
  <c r="M123"/>
  <c r="M122"/>
  <c r="M120"/>
  <c r="M119"/>
  <c r="M118"/>
  <c r="M116"/>
  <c r="M115"/>
  <c r="M114"/>
  <c r="M112"/>
  <c r="M111"/>
  <c r="M110"/>
  <c r="M109"/>
  <c r="M108"/>
  <c r="M107"/>
  <c r="M106"/>
  <c r="M105"/>
  <c r="M104"/>
  <c r="M103"/>
  <c r="M102"/>
  <c r="M100"/>
  <c r="M99"/>
  <c r="M98"/>
  <c r="M96"/>
  <c r="M95"/>
  <c r="M94"/>
  <c r="M93"/>
  <c r="AD57" i="1106"/>
  <c r="Z57"/>
  <c r="AN245" i="1045"/>
  <c r="AR126"/>
  <c r="AQ126"/>
  <c r="AP126"/>
  <c r="AO126"/>
  <c r="AN126"/>
  <c r="AM126"/>
  <c r="AN124"/>
  <c r="AM124"/>
  <c r="F127" i="1043"/>
  <c r="F126"/>
  <c r="F127" i="1042"/>
  <c r="F126"/>
  <c r="AN245" i="1005"/>
  <c r="AR126"/>
  <c r="AQ126"/>
  <c r="AP126"/>
  <c r="AO126"/>
  <c r="AN126"/>
  <c r="AM126"/>
  <c r="AN124"/>
  <c r="AM124"/>
  <c r="F127" i="1002"/>
  <c r="F126"/>
  <c r="F127" i="1001"/>
  <c r="F126"/>
  <c r="F127" i="939"/>
  <c r="F126"/>
  <c r="F127" i="1106"/>
  <c r="F126"/>
  <c r="N2854" i="967"/>
  <c r="O2735"/>
  <c r="N2735"/>
  <c r="M2735"/>
  <c r="N2733"/>
  <c r="M2733"/>
  <c r="N2198"/>
  <c r="O2079"/>
  <c r="N2079"/>
  <c r="M2079"/>
  <c r="N2077"/>
  <c r="M2077"/>
  <c r="BM13" i="1109"/>
  <c r="BL13"/>
  <c r="BK13"/>
  <c r="BJ13"/>
  <c r="BI13"/>
  <c r="BH13"/>
  <c r="AG13"/>
  <c r="AF13"/>
  <c r="AE13"/>
  <c r="BL12"/>
  <c r="BJ12"/>
  <c r="BH12"/>
  <c r="W12"/>
  <c r="U12"/>
  <c r="S12"/>
  <c r="E24" i="1129"/>
  <c r="E23"/>
  <c r="E21"/>
  <c r="J20"/>
  <c r="E20"/>
  <c r="M2874" i="967"/>
  <c r="AF2874"/>
  <c r="M2218"/>
  <c r="AF2218"/>
  <c r="AF393"/>
  <c r="M393"/>
  <c r="AM265" i="1045"/>
  <c r="AM265" i="1005"/>
  <c r="AR265" i="1045"/>
  <c r="AQ265"/>
  <c r="AP265"/>
  <c r="AR265" i="1005"/>
  <c r="AQ265"/>
  <c r="AP265"/>
  <c r="AP87" i="1045"/>
  <c r="AP47" i="1124"/>
  <c r="AP84" i="1045"/>
  <c r="AR71"/>
  <c r="AP27" i="1124"/>
  <c r="AP191" i="1005"/>
  <c r="AP151"/>
  <c r="AR132"/>
  <c r="AP137"/>
  <c r="AP96"/>
  <c r="AP87"/>
  <c r="AP86"/>
  <c r="AP85"/>
  <c r="AP82"/>
  <c r="AP81"/>
  <c r="AP79"/>
  <c r="AP75"/>
  <c r="AP74"/>
  <c r="AP73"/>
  <c r="AH2634" i="967"/>
  <c r="AH2633" s="1"/>
  <c r="AG2634"/>
  <c r="AG2633" s="1"/>
  <c r="AH1978"/>
  <c r="AH1977" s="1"/>
  <c r="AG1978"/>
  <c r="AG1977"/>
  <c r="AP29" i="1121"/>
  <c r="AP210" i="1005"/>
  <c r="AP127"/>
  <c r="AP88"/>
  <c r="AR83"/>
  <c r="AP84"/>
  <c r="AP80"/>
  <c r="AP76"/>
  <c r="AP92" i="1121"/>
  <c r="AQ27"/>
  <c r="AF188" i="967"/>
  <c r="AF187"/>
  <c r="AF186"/>
  <c r="AF185"/>
  <c r="AF182"/>
  <c r="AF183"/>
  <c r="AF181"/>
  <c r="AF178"/>
  <c r="AF179" s="1"/>
  <c r="AF177"/>
  <c r="AF174"/>
  <c r="AF175" s="1"/>
  <c r="AF173"/>
  <c r="AF170"/>
  <c r="AF169"/>
  <c r="AF162"/>
  <c r="AF163" s="1"/>
  <c r="AF161"/>
  <c r="AF158"/>
  <c r="AF159"/>
  <c r="AF157"/>
  <c r="AF125"/>
  <c r="AF124"/>
  <c r="AF123"/>
  <c r="AF122" s="1"/>
  <c r="AF119"/>
  <c r="AF120" s="1"/>
  <c r="AF118"/>
  <c r="AF115"/>
  <c r="AF116"/>
  <c r="AF114"/>
  <c r="AF111"/>
  <c r="AF112" s="1"/>
  <c r="AF110"/>
  <c r="AF107"/>
  <c r="AF106"/>
  <c r="AF99"/>
  <c r="AF100" s="1"/>
  <c r="AF98"/>
  <c r="AF95"/>
  <c r="AF96" s="1"/>
  <c r="AF94"/>
  <c r="AP728" i="948"/>
  <c r="AP640"/>
  <c r="AQ593"/>
  <c r="AQ549" s="1"/>
  <c r="AR432"/>
  <c r="AP486"/>
  <c r="AP484"/>
  <c r="AP483"/>
  <c r="AP482"/>
  <c r="AP477"/>
  <c r="AP475"/>
  <c r="AP473"/>
  <c r="AR471"/>
  <c r="AH185" i="967"/>
  <c r="AG185"/>
  <c r="AH183"/>
  <c r="AG183"/>
  <c r="AH179"/>
  <c r="AG179"/>
  <c r="AH175"/>
  <c r="AG175"/>
  <c r="AH172"/>
  <c r="AG172"/>
  <c r="AH168"/>
  <c r="AG168"/>
  <c r="AH163"/>
  <c r="AG163"/>
  <c r="AH159"/>
  <c r="AG159"/>
  <c r="AH156"/>
  <c r="AH155" s="1"/>
  <c r="AG156"/>
  <c r="AH122"/>
  <c r="AG122"/>
  <c r="AH120"/>
  <c r="AG120"/>
  <c r="AH116"/>
  <c r="AG116"/>
  <c r="AH112"/>
  <c r="AG112"/>
  <c r="AH109"/>
  <c r="AG109"/>
  <c r="AH105"/>
  <c r="AG105"/>
  <c r="AH100"/>
  <c r="AG100"/>
  <c r="AH96"/>
  <c r="AG96"/>
  <c r="AH93"/>
  <c r="AH92"/>
  <c r="AG93"/>
  <c r="AG92"/>
  <c r="AR893" i="948"/>
  <c r="AP887"/>
  <c r="AR761"/>
  <c r="AP762"/>
  <c r="AR629"/>
  <c r="AP630"/>
  <c r="AP625"/>
  <c r="AR476"/>
  <c r="AP420"/>
  <c r="AR418"/>
  <c r="AR53"/>
  <c r="AP337" i="1121"/>
  <c r="J57" i="939"/>
  <c r="J59"/>
  <c r="J57" i="1106"/>
  <c r="J59"/>
  <c r="AF392" i="967"/>
  <c r="AF341"/>
  <c r="AF340"/>
  <c r="AF339"/>
  <c r="AF338"/>
  <c r="AH336"/>
  <c r="AG336"/>
  <c r="AF336"/>
  <c r="AF335"/>
  <c r="AF329"/>
  <c r="AF328"/>
  <c r="AF327"/>
  <c r="AF326"/>
  <c r="AF325"/>
  <c r="AH324"/>
  <c r="AG324"/>
  <c r="AF324" s="1"/>
  <c r="AF323"/>
  <c r="AF322"/>
  <c r="AF321"/>
  <c r="AF320"/>
  <c r="AF319"/>
  <c r="AF318"/>
  <c r="AH317"/>
  <c r="AG317"/>
  <c r="AF317" s="1"/>
  <c r="AF316"/>
  <c r="AF315"/>
  <c r="AF314"/>
  <c r="AF312"/>
  <c r="AF311"/>
  <c r="AF310"/>
  <c r="AH309"/>
  <c r="AG309"/>
  <c r="AF308"/>
  <c r="AF307"/>
  <c r="AF306"/>
  <c r="AH305"/>
  <c r="AG305"/>
  <c r="AF305"/>
  <c r="AF304"/>
  <c r="AF303"/>
  <c r="AF302"/>
  <c r="AH301"/>
  <c r="AG301"/>
  <c r="AF300"/>
  <c r="AF299"/>
  <c r="AF298"/>
  <c r="AF297"/>
  <c r="AF296"/>
  <c r="AF295"/>
  <c r="AF294"/>
  <c r="AH293"/>
  <c r="AG293"/>
  <c r="AF291"/>
  <c r="AF290"/>
  <c r="AF289"/>
  <c r="AF288"/>
  <c r="AF287"/>
  <c r="AF286"/>
  <c r="AF285"/>
  <c r="AF284"/>
  <c r="AF283"/>
  <c r="AF282"/>
  <c r="AF281"/>
  <c r="AF280"/>
  <c r="AH279"/>
  <c r="AG279"/>
  <c r="AF278"/>
  <c r="AF277"/>
  <c r="AF276"/>
  <c r="AF275"/>
  <c r="AH274"/>
  <c r="AF274"/>
  <c r="AG274"/>
  <c r="AF273"/>
  <c r="AF272"/>
  <c r="AF271"/>
  <c r="AF270"/>
  <c r="AF269"/>
  <c r="AF268"/>
  <c r="AF267"/>
  <c r="AF266"/>
  <c r="AH265"/>
  <c r="AG265"/>
  <c r="AF263"/>
  <c r="AF262"/>
  <c r="AF261"/>
  <c r="AF260" s="1"/>
  <c r="AH259"/>
  <c r="AG259"/>
  <c r="AF259" s="1"/>
  <c r="AF258"/>
  <c r="AF257" s="1"/>
  <c r="AH256"/>
  <c r="AG256"/>
  <c r="AH254"/>
  <c r="AG254"/>
  <c r="AF254" s="1"/>
  <c r="AH253"/>
  <c r="AG253"/>
  <c r="AH252"/>
  <c r="AG252"/>
  <c r="AH251"/>
  <c r="AG251"/>
  <c r="AH250"/>
  <c r="AG250"/>
  <c r="AH245"/>
  <c r="AG245"/>
  <c r="AF244"/>
  <c r="AH241"/>
  <c r="AG241"/>
  <c r="AF240"/>
  <c r="AH237"/>
  <c r="AG237"/>
  <c r="AF236"/>
  <c r="AH230"/>
  <c r="AG230"/>
  <c r="AF229"/>
  <c r="AH223"/>
  <c r="AG223"/>
  <c r="AF222"/>
  <c r="AH219"/>
  <c r="AH220" s="1"/>
  <c r="AG219"/>
  <c r="AG220" s="1"/>
  <c r="AH218"/>
  <c r="AH217" s="1"/>
  <c r="AG218"/>
  <c r="AG217" s="1"/>
  <c r="AH216"/>
  <c r="AG216"/>
  <c r="AF216" s="1"/>
  <c r="AF215"/>
  <c r="AF214"/>
  <c r="AH213"/>
  <c r="AG213"/>
  <c r="AF213" s="1"/>
  <c r="AF212"/>
  <c r="AF211" s="1"/>
  <c r="AH210"/>
  <c r="AG210"/>
  <c r="AF210"/>
  <c r="AF209"/>
  <c r="AF208"/>
  <c r="AH207"/>
  <c r="AG207"/>
  <c r="AF207" s="1"/>
  <c r="AF206"/>
  <c r="AF205" s="1"/>
  <c r="AH204"/>
  <c r="AG204"/>
  <c r="AF203"/>
  <c r="AF202" s="1"/>
  <c r="AH201"/>
  <c r="AG201"/>
  <c r="AF200"/>
  <c r="AF199" s="1"/>
  <c r="AH198"/>
  <c r="AG198"/>
  <c r="AF197"/>
  <c r="AF196" s="1"/>
  <c r="AH195"/>
  <c r="AG195"/>
  <c r="AF194"/>
  <c r="AF193" s="1"/>
  <c r="AH192"/>
  <c r="AG192"/>
  <c r="AH191"/>
  <c r="AG191"/>
  <c r="AF191"/>
  <c r="AH190"/>
  <c r="AG190"/>
  <c r="AF153"/>
  <c r="AF152"/>
  <c r="AH151"/>
  <c r="AG151"/>
  <c r="AF150"/>
  <c r="AF149"/>
  <c r="AH148"/>
  <c r="AG148"/>
  <c r="AF147"/>
  <c r="AF146"/>
  <c r="AH145"/>
  <c r="AG145"/>
  <c r="AF144"/>
  <c r="AF143"/>
  <c r="AH142"/>
  <c r="AG142"/>
  <c r="AF141"/>
  <c r="AF140"/>
  <c r="AH139"/>
  <c r="AG139"/>
  <c r="AF138"/>
  <c r="AF137"/>
  <c r="AH136"/>
  <c r="AG136"/>
  <c r="AF135"/>
  <c r="AF134"/>
  <c r="AH133"/>
  <c r="AG133"/>
  <c r="AF132"/>
  <c r="AF131"/>
  <c r="AH130"/>
  <c r="AG130"/>
  <c r="AH129"/>
  <c r="AG129"/>
  <c r="AH128"/>
  <c r="AG128"/>
  <c r="AF126"/>
  <c r="AH79"/>
  <c r="AG79"/>
  <c r="AF79"/>
  <c r="AH78"/>
  <c r="AG78"/>
  <c r="AF78"/>
  <c r="AH77"/>
  <c r="AG77"/>
  <c r="AF77"/>
  <c r="AH76"/>
  <c r="AG76"/>
  <c r="AF76"/>
  <c r="AH75"/>
  <c r="AG75"/>
  <c r="AF75"/>
  <c r="AH74"/>
  <c r="AG74"/>
  <c r="AF74"/>
  <c r="AH73"/>
  <c r="AG73"/>
  <c r="AF73"/>
  <c r="AH72"/>
  <c r="AG72"/>
  <c r="AF72"/>
  <c r="AH71"/>
  <c r="AG71"/>
  <c r="AF71"/>
  <c r="AH70"/>
  <c r="AG70"/>
  <c r="AF70"/>
  <c r="AH69"/>
  <c r="AG69"/>
  <c r="AF69"/>
  <c r="AH68"/>
  <c r="AG68"/>
  <c r="AF68"/>
  <c r="AH67"/>
  <c r="AG67"/>
  <c r="AF67"/>
  <c r="AH66"/>
  <c r="AG66"/>
  <c r="AF66"/>
  <c r="AH65"/>
  <c r="AG65"/>
  <c r="AF65"/>
  <c r="AH64"/>
  <c r="AG64"/>
  <c r="AF64"/>
  <c r="AH63"/>
  <c r="AG63"/>
  <c r="AF63"/>
  <c r="AH62"/>
  <c r="AG62"/>
  <c r="AF62"/>
  <c r="AH61"/>
  <c r="AG61"/>
  <c r="AF61"/>
  <c r="AH60"/>
  <c r="AG60"/>
  <c r="AF60"/>
  <c r="AH59"/>
  <c r="AG59"/>
  <c r="AF59"/>
  <c r="AH58"/>
  <c r="AG58"/>
  <c r="AF58"/>
  <c r="AH57"/>
  <c r="AG57"/>
  <c r="AF57"/>
  <c r="AH56"/>
  <c r="AG56"/>
  <c r="AF56"/>
  <c r="AH55"/>
  <c r="AG55"/>
  <c r="AF55"/>
  <c r="AH54"/>
  <c r="AG54"/>
  <c r="AF54"/>
  <c r="AH53"/>
  <c r="AG53"/>
  <c r="AF53"/>
  <c r="AH52"/>
  <c r="AG52"/>
  <c r="AF52"/>
  <c r="AH51"/>
  <c r="AG51"/>
  <c r="AF51"/>
  <c r="AH50"/>
  <c r="AG50"/>
  <c r="AF50"/>
  <c r="AH49"/>
  <c r="AG49"/>
  <c r="AF49"/>
  <c r="AH48"/>
  <c r="AG48"/>
  <c r="AF48"/>
  <c r="AH47"/>
  <c r="AG47"/>
  <c r="AF47"/>
  <c r="AH46"/>
  <c r="AG46"/>
  <c r="AF46"/>
  <c r="AH45"/>
  <c r="AG45"/>
  <c r="AF45"/>
  <c r="AH44"/>
  <c r="AG44"/>
  <c r="AF44"/>
  <c r="AH43"/>
  <c r="AG43"/>
  <c r="AF43"/>
  <c r="AH42"/>
  <c r="AG42"/>
  <c r="AF42"/>
  <c r="AH41"/>
  <c r="AG41"/>
  <c r="AF41"/>
  <c r="AH40"/>
  <c r="AG40"/>
  <c r="AF40"/>
  <c r="AH39"/>
  <c r="AG39"/>
  <c r="AF39"/>
  <c r="AH38"/>
  <c r="AG38"/>
  <c r="AF38"/>
  <c r="AH37"/>
  <c r="AG37"/>
  <c r="AF37"/>
  <c r="AH36"/>
  <c r="AG36"/>
  <c r="AF36"/>
  <c r="AE17"/>
  <c r="AE15" s="1"/>
  <c r="AD17"/>
  <c r="AD15" s="1"/>
  <c r="AC17"/>
  <c r="AC15" s="1"/>
  <c r="M392"/>
  <c r="M389"/>
  <c r="M390" s="1"/>
  <c r="M386"/>
  <c r="M387" s="1"/>
  <c r="M383"/>
  <c r="M385" s="1"/>
  <c r="M380"/>
  <c r="M382" s="1"/>
  <c r="M379"/>
  <c r="M378"/>
  <c r="M326"/>
  <c r="M325"/>
  <c r="M317"/>
  <c r="M321" s="1"/>
  <c r="M316"/>
  <c r="M315"/>
  <c r="M314"/>
  <c r="M312"/>
  <c r="M311"/>
  <c r="M310"/>
  <c r="M307"/>
  <c r="M306"/>
  <c r="M303"/>
  <c r="M302"/>
  <c r="M291"/>
  <c r="M290"/>
  <c r="M289"/>
  <c r="M288"/>
  <c r="M287"/>
  <c r="M286"/>
  <c r="M285"/>
  <c r="M284"/>
  <c r="M283"/>
  <c r="M282"/>
  <c r="M281"/>
  <c r="M280"/>
  <c r="M278"/>
  <c r="M277"/>
  <c r="M276"/>
  <c r="M275"/>
  <c r="M272"/>
  <c r="M271"/>
  <c r="M270"/>
  <c r="M269"/>
  <c r="M268"/>
  <c r="M267"/>
  <c r="M266"/>
  <c r="N247"/>
  <c r="M247"/>
  <c r="N243"/>
  <c r="M243"/>
  <c r="N239"/>
  <c r="M239"/>
  <c r="N232"/>
  <c r="M232"/>
  <c r="N225"/>
  <c r="M225"/>
  <c r="M220"/>
  <c r="M219"/>
  <c r="AE928"/>
  <c r="AE926" s="1"/>
  <c r="AD928"/>
  <c r="AD926" s="1"/>
  <c r="AC928"/>
  <c r="AC926" s="1"/>
  <c r="AL1869"/>
  <c r="AL1868"/>
  <c r="AL1867"/>
  <c r="AN1866"/>
  <c r="AL1866"/>
  <c r="AM1866"/>
  <c r="AL1865"/>
  <c r="AL1864"/>
  <c r="AN1863"/>
  <c r="AM1863"/>
  <c r="AL1860"/>
  <c r="AL1859" s="1"/>
  <c r="AN1858"/>
  <c r="AM1858"/>
  <c r="AL1858" s="1"/>
  <c r="AL1857"/>
  <c r="AL1856" s="1"/>
  <c r="AN1855"/>
  <c r="AM1855"/>
  <c r="AL1854"/>
  <c r="AL1853" s="1"/>
  <c r="AN1852"/>
  <c r="AM1852"/>
  <c r="AL1851"/>
  <c r="AL1850" s="1"/>
  <c r="AN1849"/>
  <c r="AM1849"/>
  <c r="AL1848"/>
  <c r="AL1847" s="1"/>
  <c r="AN1846"/>
  <c r="AM1846"/>
  <c r="AL1845"/>
  <c r="AL1844" s="1"/>
  <c r="AN1843"/>
  <c r="AM1843"/>
  <c r="AL1842"/>
  <c r="AL1841" s="1"/>
  <c r="AN1840"/>
  <c r="AM1840"/>
  <c r="AL1839"/>
  <c r="AL1838" s="1"/>
  <c r="AN1837"/>
  <c r="AM1837"/>
  <c r="AM981" s="1"/>
  <c r="AN1836"/>
  <c r="AM1836"/>
  <c r="AN1835"/>
  <c r="AM1835"/>
  <c r="AN1830"/>
  <c r="AM1830"/>
  <c r="AN1829"/>
  <c r="AM1829"/>
  <c r="AN1828"/>
  <c r="AM1828"/>
  <c r="AN1827"/>
  <c r="AM1827"/>
  <c r="AN1826"/>
  <c r="AM1826"/>
  <c r="AN1825"/>
  <c r="AM1825"/>
  <c r="AN1824"/>
  <c r="AM1824"/>
  <c r="AN1821"/>
  <c r="AM1821"/>
  <c r="AN1820"/>
  <c r="AM1820"/>
  <c r="AN1819"/>
  <c r="AM1819"/>
  <c r="AL1819"/>
  <c r="AN1818"/>
  <c r="AM1818"/>
  <c r="AN1817"/>
  <c r="AL1817"/>
  <c r="AM1817"/>
  <c r="AN1816"/>
  <c r="AM1816"/>
  <c r="AN1815"/>
  <c r="AM1815"/>
  <c r="AN1814"/>
  <c r="AM1814"/>
  <c r="AN1813"/>
  <c r="AM1813"/>
  <c r="AN1811"/>
  <c r="AM1811"/>
  <c r="AN1810"/>
  <c r="AM1810"/>
  <c r="AN1809"/>
  <c r="AM1809"/>
  <c r="AN1808"/>
  <c r="AM1808"/>
  <c r="AN1807"/>
  <c r="AM1807"/>
  <c r="AN1806"/>
  <c r="AM1806"/>
  <c r="AN1805"/>
  <c r="AN1804" s="1"/>
  <c r="AM1805"/>
  <c r="AN1803"/>
  <c r="AM1803"/>
  <c r="AN1802"/>
  <c r="AM1802"/>
  <c r="AN1801"/>
  <c r="AM1801"/>
  <c r="AN1800"/>
  <c r="AM1800"/>
  <c r="AN1798"/>
  <c r="AM1798"/>
  <c r="AN1797"/>
  <c r="AM1797"/>
  <c r="AL1786"/>
  <c r="AL1742" s="1"/>
  <c r="AL1785"/>
  <c r="AL1741" s="1"/>
  <c r="AL1784"/>
  <c r="AL1740" s="1"/>
  <c r="AL1783"/>
  <c r="AL1739" s="1"/>
  <c r="AL1782"/>
  <c r="AL1738" s="1"/>
  <c r="AL1781"/>
  <c r="AL1737" s="1"/>
  <c r="AL1780"/>
  <c r="AL1736" s="1"/>
  <c r="AL1777"/>
  <c r="AL1733" s="1"/>
  <c r="AL1776"/>
  <c r="AL1732" s="1"/>
  <c r="AL1775"/>
  <c r="AL1731" s="1"/>
  <c r="AL1774"/>
  <c r="AL1730" s="1"/>
  <c r="AL1773"/>
  <c r="AL1729" s="1"/>
  <c r="AL1772"/>
  <c r="AL1728" s="1"/>
  <c r="AL1771"/>
  <c r="AL1727" s="1"/>
  <c r="AL1770"/>
  <c r="AL1726" s="1"/>
  <c r="AL1769"/>
  <c r="AL1725" s="1"/>
  <c r="AN1768"/>
  <c r="AN1724" s="1"/>
  <c r="AM1768"/>
  <c r="AL1767"/>
  <c r="AL1723" s="1"/>
  <c r="AL1766"/>
  <c r="AL1722" s="1"/>
  <c r="AL1765"/>
  <c r="AL1721" s="1"/>
  <c r="AL1764"/>
  <c r="AL1720" s="1"/>
  <c r="AL1763"/>
  <c r="AL1719" s="1"/>
  <c r="AL1762"/>
  <c r="AL1718" s="1"/>
  <c r="AL1761"/>
  <c r="AL1717" s="1"/>
  <c r="AN1760"/>
  <c r="AN1716" s="1"/>
  <c r="AM1760"/>
  <c r="AM1716" s="1"/>
  <c r="AL1759"/>
  <c r="AL1715" s="1"/>
  <c r="AL1758"/>
  <c r="AL1714" s="1"/>
  <c r="AL1757"/>
  <c r="AL1713" s="1"/>
  <c r="AL1756"/>
  <c r="AL1712" s="1"/>
  <c r="AN1755"/>
  <c r="AN1711" s="1"/>
  <c r="AM1755"/>
  <c r="AL1754"/>
  <c r="AL1710" s="1"/>
  <c r="AL1753"/>
  <c r="AL1709" s="1"/>
  <c r="AN1698"/>
  <c r="AM1698"/>
  <c r="AN1697"/>
  <c r="AM1697"/>
  <c r="AN1696"/>
  <c r="AM1696"/>
  <c r="AN1695"/>
  <c r="AM1695"/>
  <c r="AL1695" s="1"/>
  <c r="AN1694"/>
  <c r="AM1694"/>
  <c r="AL1694" s="1"/>
  <c r="AN1693"/>
  <c r="AM1693"/>
  <c r="AL1693" s="1"/>
  <c r="AN1692"/>
  <c r="AM1692"/>
  <c r="AN1689"/>
  <c r="AM1689"/>
  <c r="AN1688"/>
  <c r="AM1688"/>
  <c r="AN1687"/>
  <c r="AM1687"/>
  <c r="AN1686"/>
  <c r="AM1686"/>
  <c r="AN1685"/>
  <c r="AM1685"/>
  <c r="AN1684"/>
  <c r="AM1684"/>
  <c r="AN1683"/>
  <c r="AM1683"/>
  <c r="AN1682"/>
  <c r="AM1682"/>
  <c r="AN1681"/>
  <c r="AM1681"/>
  <c r="AM1680" s="1"/>
  <c r="AN1679"/>
  <c r="AM1679"/>
  <c r="AN1678"/>
  <c r="AM1678"/>
  <c r="AN1677"/>
  <c r="AM1677"/>
  <c r="AN1676"/>
  <c r="AM1676"/>
  <c r="AN1675"/>
  <c r="AM1675"/>
  <c r="AN1674"/>
  <c r="AM1674"/>
  <c r="AN1673"/>
  <c r="AM1673"/>
  <c r="AN1671"/>
  <c r="AM1671"/>
  <c r="AN1670"/>
  <c r="AM1670"/>
  <c r="AL1670" s="1"/>
  <c r="AN1669"/>
  <c r="AM1669"/>
  <c r="AN1668"/>
  <c r="AM1668"/>
  <c r="AN1666"/>
  <c r="AM1666"/>
  <c r="AN1665"/>
  <c r="AM1665"/>
  <c r="AL1665" s="1"/>
  <c r="AL1654"/>
  <c r="AL1610" s="1"/>
  <c r="AL1653"/>
  <c r="AL1609" s="1"/>
  <c r="AL1652"/>
  <c r="AL1608" s="1"/>
  <c r="AL1651"/>
  <c r="AL1607" s="1"/>
  <c r="AL1650"/>
  <c r="AL1606" s="1"/>
  <c r="AL1649"/>
  <c r="AL1605" s="1"/>
  <c r="AL1648"/>
  <c r="AL1604" s="1"/>
  <c r="AL1645"/>
  <c r="AL1601" s="1"/>
  <c r="AL1644"/>
  <c r="AL1600" s="1"/>
  <c r="AL1643"/>
  <c r="AL1599" s="1"/>
  <c r="AL1642"/>
  <c r="AL1598" s="1"/>
  <c r="AL1641"/>
  <c r="AL1597" s="1"/>
  <c r="AL1640"/>
  <c r="AL1596" s="1"/>
  <c r="AL1639"/>
  <c r="AL1595" s="1"/>
  <c r="AL1638"/>
  <c r="AL1594" s="1"/>
  <c r="AL1637"/>
  <c r="AL1593" s="1"/>
  <c r="AN1636"/>
  <c r="AM1636"/>
  <c r="AM1592" s="1"/>
  <c r="AL1635"/>
  <c r="AL1591" s="1"/>
  <c r="AL1634"/>
  <c r="AL1590" s="1"/>
  <c r="AL1633"/>
  <c r="AL1589" s="1"/>
  <c r="AL1632"/>
  <c r="AL1588" s="1"/>
  <c r="AL1631"/>
  <c r="AL1587" s="1"/>
  <c r="AL1630"/>
  <c r="AL1586" s="1"/>
  <c r="AL1629"/>
  <c r="AL1585" s="1"/>
  <c r="AN1628"/>
  <c r="AN1584" s="1"/>
  <c r="AM1628"/>
  <c r="AL1627"/>
  <c r="AL1583" s="1"/>
  <c r="AL1626"/>
  <c r="AL1582" s="1"/>
  <c r="AL1625"/>
  <c r="AL1581" s="1"/>
  <c r="AL1624"/>
  <c r="AL1580" s="1"/>
  <c r="AN1623"/>
  <c r="AN1579" s="1"/>
  <c r="AM1623"/>
  <c r="AL1622"/>
  <c r="AL1578"/>
  <c r="AL1621"/>
  <c r="AL1577"/>
  <c r="AN1566"/>
  <c r="AL1566"/>
  <c r="AM1566"/>
  <c r="AN1565"/>
  <c r="AM1565"/>
  <c r="AN1564"/>
  <c r="AM1564"/>
  <c r="AN1563"/>
  <c r="AM1563"/>
  <c r="AN1562"/>
  <c r="AM1562"/>
  <c r="AN1561"/>
  <c r="AM1561"/>
  <c r="AN1560"/>
  <c r="AM1560"/>
  <c r="AN1557"/>
  <c r="AM1557"/>
  <c r="AN1556"/>
  <c r="AM1556"/>
  <c r="AN1555"/>
  <c r="AM1555"/>
  <c r="AN1554"/>
  <c r="AM1554"/>
  <c r="AN1553"/>
  <c r="AM1553"/>
  <c r="AN1552"/>
  <c r="AM1552"/>
  <c r="AN1551"/>
  <c r="AM1551"/>
  <c r="AN1550"/>
  <c r="AM1550"/>
  <c r="AN1549"/>
  <c r="AM1549"/>
  <c r="AN1547"/>
  <c r="AM1547"/>
  <c r="AN1546"/>
  <c r="AM1546"/>
  <c r="AN1545"/>
  <c r="AM1545"/>
  <c r="AN1544"/>
  <c r="AM1544"/>
  <c r="AN1543"/>
  <c r="AM1543"/>
  <c r="AN1542"/>
  <c r="AM1542"/>
  <c r="AN1541"/>
  <c r="AM1541"/>
  <c r="AN1539"/>
  <c r="AM1539"/>
  <c r="AN1538"/>
  <c r="AM1538"/>
  <c r="AN1537"/>
  <c r="AM1537"/>
  <c r="AN1536"/>
  <c r="AM1536"/>
  <c r="AN1534"/>
  <c r="AM1534"/>
  <c r="AN1533"/>
  <c r="AM1533"/>
  <c r="AL1522"/>
  <c r="AL1478" s="1"/>
  <c r="AL1521"/>
  <c r="AL1477" s="1"/>
  <c r="AL1520"/>
  <c r="AL1476" s="1"/>
  <c r="AL1519"/>
  <c r="AL1475" s="1"/>
  <c r="AL1518"/>
  <c r="AL1474" s="1"/>
  <c r="AL1517"/>
  <c r="AL1473" s="1"/>
  <c r="AL1516"/>
  <c r="AL1472" s="1"/>
  <c r="AL1513"/>
  <c r="AL1469" s="1"/>
  <c r="AL1512"/>
  <c r="AL1468" s="1"/>
  <c r="AL1511"/>
  <c r="AL1467" s="1"/>
  <c r="AL1510"/>
  <c r="AL1466" s="1"/>
  <c r="AL1509"/>
  <c r="AL1465" s="1"/>
  <c r="AL1508"/>
  <c r="AL1464" s="1"/>
  <c r="AL1507"/>
  <c r="AL1463" s="1"/>
  <c r="AL1506"/>
  <c r="AL1462" s="1"/>
  <c r="AL1505"/>
  <c r="AL1461" s="1"/>
  <c r="AN1504"/>
  <c r="AN1460" s="1"/>
  <c r="AM1504"/>
  <c r="AM1460" s="1"/>
  <c r="AL1503"/>
  <c r="AL1459" s="1"/>
  <c r="AL1502"/>
  <c r="AL1458" s="1"/>
  <c r="AL1501"/>
  <c r="AL1457" s="1"/>
  <c r="AL1500"/>
  <c r="AL1456" s="1"/>
  <c r="AL1499"/>
  <c r="AL1455" s="1"/>
  <c r="AL1498"/>
  <c r="AL1454" s="1"/>
  <c r="AL1497"/>
  <c r="AL1453" s="1"/>
  <c r="AN1496"/>
  <c r="AN1452" s="1"/>
  <c r="AM1496"/>
  <c r="AM1452" s="1"/>
  <c r="AL1495"/>
  <c r="AL1451" s="1"/>
  <c r="AL1494"/>
  <c r="AL1450" s="1"/>
  <c r="AL1493"/>
  <c r="AL1449" s="1"/>
  <c r="AL1492"/>
  <c r="AL1448" s="1"/>
  <c r="AN1491"/>
  <c r="AM1491"/>
  <c r="AL1490"/>
  <c r="AL1446" s="1"/>
  <c r="AL1489"/>
  <c r="AL1445" s="1"/>
  <c r="AL1435"/>
  <c r="AL1434" s="1"/>
  <c r="AN1434"/>
  <c r="AM1434"/>
  <c r="AL1433"/>
  <c r="AN1432"/>
  <c r="AM1432"/>
  <c r="AN1431"/>
  <c r="AM1431"/>
  <c r="AN1430"/>
  <c r="AM1430"/>
  <c r="AN1429"/>
  <c r="AM1429"/>
  <c r="AN1428"/>
  <c r="AM1428"/>
  <c r="AL1428"/>
  <c r="AN1427"/>
  <c r="AM1427"/>
  <c r="AN1426"/>
  <c r="AL1426"/>
  <c r="AM1426"/>
  <c r="AN1424"/>
  <c r="AM1424"/>
  <c r="AN1423"/>
  <c r="AM1423"/>
  <c r="AN1422"/>
  <c r="AM1422"/>
  <c r="AN1421"/>
  <c r="AM1421"/>
  <c r="AL1421"/>
  <c r="AN1420"/>
  <c r="AM1420"/>
  <c r="AN1419"/>
  <c r="AL1419"/>
  <c r="AM1419"/>
  <c r="AN1418"/>
  <c r="AM1418"/>
  <c r="AL1400"/>
  <c r="AL1399" s="1"/>
  <c r="AN1399"/>
  <c r="AM1399"/>
  <c r="AL1398"/>
  <c r="AN1397"/>
  <c r="AM1397"/>
  <c r="AN1396"/>
  <c r="AM1396"/>
  <c r="AN1395"/>
  <c r="AM1395"/>
  <c r="AN1394"/>
  <c r="AM1394"/>
  <c r="AN1393"/>
  <c r="AM1393"/>
  <c r="AN1392"/>
  <c r="AM1392"/>
  <c r="AN1391"/>
  <c r="AM1391"/>
  <c r="AN1389"/>
  <c r="AM1389"/>
  <c r="AN1388"/>
  <c r="AM1388"/>
  <c r="AN1387"/>
  <c r="AM1387"/>
  <c r="AL1387"/>
  <c r="AN1386"/>
  <c r="AM1386"/>
  <c r="AN1385"/>
  <c r="AM1385"/>
  <c r="AN1384"/>
  <c r="AM1384"/>
  <c r="AN1383"/>
  <c r="AM1383"/>
  <c r="AN1361"/>
  <c r="AM1361"/>
  <c r="AN1360"/>
  <c r="AM1360"/>
  <c r="AM988" s="1"/>
  <c r="AN1359"/>
  <c r="AM1359"/>
  <c r="AN1358"/>
  <c r="AM1358"/>
  <c r="AN1357"/>
  <c r="AM1357"/>
  <c r="AN1356"/>
  <c r="AM1356"/>
  <c r="AN1355"/>
  <c r="AM1355"/>
  <c r="AN1352"/>
  <c r="AM1352"/>
  <c r="AN1351"/>
  <c r="AM1351"/>
  <c r="AN1350"/>
  <c r="AM1350"/>
  <c r="AN1349"/>
  <c r="AM1349"/>
  <c r="AN1348"/>
  <c r="AM1348"/>
  <c r="AN1347"/>
  <c r="AM1347"/>
  <c r="AL1347" s="1"/>
  <c r="AN1346"/>
  <c r="AM1346"/>
  <c r="AM974" s="1"/>
  <c r="AN1345"/>
  <c r="AN973" s="1"/>
  <c r="AM1345"/>
  <c r="AN1344"/>
  <c r="AM1344"/>
  <c r="AL1344" s="1"/>
  <c r="AN1342"/>
  <c r="AM1342"/>
  <c r="AN1341"/>
  <c r="AM1341"/>
  <c r="AN1340"/>
  <c r="AM1340"/>
  <c r="AN1339"/>
  <c r="AM1339"/>
  <c r="AN1338"/>
  <c r="AM1338"/>
  <c r="AM966" s="1"/>
  <c r="AN1337"/>
  <c r="AM1337"/>
  <c r="AN1336"/>
  <c r="AM1336"/>
  <c r="AN1334"/>
  <c r="AM1334"/>
  <c r="AN1333"/>
  <c r="AM1333"/>
  <c r="AN1332"/>
  <c r="AM1332"/>
  <c r="AN1331"/>
  <c r="AM1331"/>
  <c r="AN1329"/>
  <c r="AM1329"/>
  <c r="AN1328"/>
  <c r="AM1328"/>
  <c r="AN1327"/>
  <c r="AN955" s="1"/>
  <c r="AM1327"/>
  <c r="AM955" s="1"/>
  <c r="AN1326"/>
  <c r="AN954" s="1"/>
  <c r="AM1326"/>
  <c r="AM954" s="1"/>
  <c r="AN1325"/>
  <c r="AN953" s="1"/>
  <c r="AM1325"/>
  <c r="AN1324"/>
  <c r="AN952" s="1"/>
  <c r="AM1324"/>
  <c r="AM952" s="1"/>
  <c r="AN1323"/>
  <c r="AM1323"/>
  <c r="AM951" s="1"/>
  <c r="AL1271"/>
  <c r="AL1270"/>
  <c r="AL1269"/>
  <c r="AL1414" s="1"/>
  <c r="AL1268"/>
  <c r="AL1405" s="1"/>
  <c r="AL1267"/>
  <c r="AL1412" s="1"/>
  <c r="AL1266"/>
  <c r="AL1265"/>
  <c r="AL1410" s="1"/>
  <c r="AN1264"/>
  <c r="AN1214" s="1"/>
  <c r="AM1264"/>
  <c r="AM1214" s="1"/>
  <c r="AL1263"/>
  <c r="AL1262"/>
  <c r="AL1372"/>
  <c r="AL1261"/>
  <c r="AL1379"/>
  <c r="AL1260"/>
  <c r="AL1378"/>
  <c r="AL1259"/>
  <c r="AL1258"/>
  <c r="AL1368" s="1"/>
  <c r="AL1257"/>
  <c r="AL1375" s="1"/>
  <c r="AN1256"/>
  <c r="AM1256"/>
  <c r="AL1256"/>
  <c r="AL1213" s="1"/>
  <c r="AL1037" s="1"/>
  <c r="AL1253"/>
  <c r="AL1077"/>
  <c r="AL1252"/>
  <c r="AL1251"/>
  <c r="AL1250"/>
  <c r="AL1314"/>
  <c r="AL1249"/>
  <c r="AL1073"/>
  <c r="AL1248"/>
  <c r="AL1312"/>
  <c r="AL1247"/>
  <c r="AL1311"/>
  <c r="AL1244"/>
  <c r="AL1243"/>
  <c r="AL1067" s="1"/>
  <c r="AL1242"/>
  <c r="AL1241"/>
  <c r="AL1305" s="1"/>
  <c r="AL1240"/>
  <c r="AL1239"/>
  <c r="AL1238"/>
  <c r="AL1062" s="1"/>
  <c r="AL1237"/>
  <c r="AL1301" s="1"/>
  <c r="AL1236"/>
  <c r="AL1060" s="1"/>
  <c r="AN1235"/>
  <c r="AN1059" s="1"/>
  <c r="AM1235"/>
  <c r="AM1299" s="1"/>
  <c r="AL1234"/>
  <c r="AL1233"/>
  <c r="AL1297" s="1"/>
  <c r="AL1232"/>
  <c r="AL1056" s="1"/>
  <c r="AL1231"/>
  <c r="AL1230"/>
  <c r="AL1054" s="1"/>
  <c r="AL1229"/>
  <c r="AL1293" s="1"/>
  <c r="AL1228"/>
  <c r="AL1292" s="1"/>
  <c r="AN1227"/>
  <c r="AN1291" s="1"/>
  <c r="AM1227"/>
  <c r="AL1226"/>
  <c r="AL1290" s="1"/>
  <c r="AL1225"/>
  <c r="AL1289" s="1"/>
  <c r="AL1224"/>
  <c r="AL1288" s="1"/>
  <c r="AL1223"/>
  <c r="AL1287" s="1"/>
  <c r="AN1222"/>
  <c r="AN1286" s="1"/>
  <c r="AM1222"/>
  <c r="AM1286" s="1"/>
  <c r="AL1221"/>
  <c r="AL1285" s="1"/>
  <c r="AL1220"/>
  <c r="AL1044" s="1"/>
  <c r="AL1219"/>
  <c r="AL1283" s="1"/>
  <c r="AL1218"/>
  <c r="AL1042" s="1"/>
  <c r="AL1217"/>
  <c r="AL1281" s="1"/>
  <c r="AL1216"/>
  <c r="AL1040" s="1"/>
  <c r="AL1215"/>
  <c r="AL1279" s="1"/>
  <c r="AM1209"/>
  <c r="AM1121" s="1"/>
  <c r="AM1208"/>
  <c r="AN1208" s="1"/>
  <c r="AN1120" s="1"/>
  <c r="AM1207"/>
  <c r="AN1207" s="1"/>
  <c r="AN1119" s="1"/>
  <c r="AN1031" s="1"/>
  <c r="AM1206"/>
  <c r="AM1118" s="1"/>
  <c r="AM1030" s="1"/>
  <c r="AM1205"/>
  <c r="AM1204"/>
  <c r="AN1204"/>
  <c r="AN1116" s="1"/>
  <c r="AN1028" s="1"/>
  <c r="AM1203"/>
  <c r="AM1115"/>
  <c r="AM1027" s="1"/>
  <c r="AM1200"/>
  <c r="AN1200" s="1"/>
  <c r="AN1112" s="1"/>
  <c r="AM1199"/>
  <c r="AM1111" s="1"/>
  <c r="AM1023" s="1"/>
  <c r="AM1198"/>
  <c r="AM1197"/>
  <c r="AN1197"/>
  <c r="AN1109" s="1"/>
  <c r="AM1196"/>
  <c r="AM1108" s="1"/>
  <c r="AM1020" s="1"/>
  <c r="AM1195"/>
  <c r="AM1107" s="1"/>
  <c r="AM1194"/>
  <c r="AN1194" s="1"/>
  <c r="AN1106" s="1"/>
  <c r="AM1193"/>
  <c r="AN1193" s="1"/>
  <c r="AN1105" s="1"/>
  <c r="AN1017" s="1"/>
  <c r="AM1192"/>
  <c r="AN1192" s="1"/>
  <c r="AN1104" s="1"/>
  <c r="AM1190"/>
  <c r="AN1190" s="1"/>
  <c r="AN1102" s="1"/>
  <c r="AN1014" s="1"/>
  <c r="AM1189"/>
  <c r="AN1189" s="1"/>
  <c r="AN1101" s="1"/>
  <c r="AN1013" s="1"/>
  <c r="AM1188"/>
  <c r="AN1188" s="1"/>
  <c r="AN1100" s="1"/>
  <c r="AN1012" s="1"/>
  <c r="AM1187"/>
  <c r="AM1099" s="1"/>
  <c r="AM1011" s="1"/>
  <c r="AM1186"/>
  <c r="AM1098" s="1"/>
  <c r="AM1010" s="1"/>
  <c r="AM1185"/>
  <c r="AM1184"/>
  <c r="AN1184" s="1"/>
  <c r="AN1096" s="1"/>
  <c r="AN1008" s="1"/>
  <c r="AM1182"/>
  <c r="AM1094" s="1"/>
  <c r="AM1181"/>
  <c r="AN1181" s="1"/>
  <c r="AN1093" s="1"/>
  <c r="AN1005" s="1"/>
  <c r="AM1180"/>
  <c r="AM1092" s="1"/>
  <c r="AM1004" s="1"/>
  <c r="AM1179"/>
  <c r="AM1091" s="1"/>
  <c r="AM1177"/>
  <c r="AN1177" s="1"/>
  <c r="AN1089" s="1"/>
  <c r="AN1001" s="1"/>
  <c r="AM1176"/>
  <c r="AN1176" s="1"/>
  <c r="AN1088" s="1"/>
  <c r="AN1000" s="1"/>
  <c r="AM1175"/>
  <c r="AN1175" s="1"/>
  <c r="AN1087" s="1"/>
  <c r="AN999" s="1"/>
  <c r="AM1174"/>
  <c r="AM1086" s="1"/>
  <c r="AM998" s="1"/>
  <c r="AM1173"/>
  <c r="AN1173" s="1"/>
  <c r="AN1085" s="1"/>
  <c r="AN997" s="1"/>
  <c r="AM1172"/>
  <c r="AN1172" s="1"/>
  <c r="AN1084" s="1"/>
  <c r="AN996" s="1"/>
  <c r="AM1171"/>
  <c r="AM1083" s="1"/>
  <c r="AM1170"/>
  <c r="AM1169"/>
  <c r="AN1169" s="1"/>
  <c r="AN1077"/>
  <c r="AM1077"/>
  <c r="AN1076"/>
  <c r="AM1076"/>
  <c r="AN1075"/>
  <c r="AM1075"/>
  <c r="AN1074"/>
  <c r="AM1074"/>
  <c r="AN1073"/>
  <c r="AM1073"/>
  <c r="AN1072"/>
  <c r="AM1072"/>
  <c r="AN1071"/>
  <c r="AM1071"/>
  <c r="AN1068"/>
  <c r="AM1068"/>
  <c r="AN1067"/>
  <c r="AM1067"/>
  <c r="AN1066"/>
  <c r="AM1066"/>
  <c r="AN1065"/>
  <c r="AM1065"/>
  <c r="AN1064"/>
  <c r="AM1064"/>
  <c r="AN1063"/>
  <c r="AM1063"/>
  <c r="AN1062"/>
  <c r="AM1062"/>
  <c r="AN1061"/>
  <c r="AM1061"/>
  <c r="AN1060"/>
  <c r="AM1060"/>
  <c r="AN1058"/>
  <c r="AM1058"/>
  <c r="AN1057"/>
  <c r="AM1057"/>
  <c r="AN1056"/>
  <c r="AM1056"/>
  <c r="AN1055"/>
  <c r="AM1055"/>
  <c r="AN1054"/>
  <c r="AM1054"/>
  <c r="AN1053"/>
  <c r="AM1053"/>
  <c r="AN1052"/>
  <c r="AM1052"/>
  <c r="AN1050"/>
  <c r="AM1050"/>
  <c r="AN1049"/>
  <c r="AM1049"/>
  <c r="AN1048"/>
  <c r="AM1048"/>
  <c r="AN1047"/>
  <c r="AM1047"/>
  <c r="AN1045"/>
  <c r="AM1045"/>
  <c r="AN1044"/>
  <c r="AM1044"/>
  <c r="AN1043"/>
  <c r="AM1043"/>
  <c r="AN1042"/>
  <c r="AM1042"/>
  <c r="AN1041"/>
  <c r="AM1041"/>
  <c r="AN1040"/>
  <c r="AM1040"/>
  <c r="AN1039"/>
  <c r="AM1039"/>
  <c r="AE2266"/>
  <c r="AE2264" s="1"/>
  <c r="AD2266"/>
  <c r="AD2264" s="1"/>
  <c r="AC2266"/>
  <c r="AC2264" s="1"/>
  <c r="AF2217"/>
  <c r="AF2166"/>
  <c r="AF2165"/>
  <c r="AF2164"/>
  <c r="AF2163"/>
  <c r="AH2161"/>
  <c r="AG2161"/>
  <c r="AF2160"/>
  <c r="AF2154"/>
  <c r="AF2153"/>
  <c r="AF2152"/>
  <c r="AF2151"/>
  <c r="AF2150"/>
  <c r="AF2149"/>
  <c r="AF2148"/>
  <c r="AF2147"/>
  <c r="AF2146"/>
  <c r="AF2145"/>
  <c r="AH2144"/>
  <c r="AG2144"/>
  <c r="AF2144" s="1"/>
  <c r="AF2143"/>
  <c r="AF2142"/>
  <c r="AF2141"/>
  <c r="AF2140"/>
  <c r="AF2139"/>
  <c r="AF2138"/>
  <c r="AF2137"/>
  <c r="AH2136"/>
  <c r="AG2136"/>
  <c r="AF2134"/>
  <c r="AF2133"/>
  <c r="AF2132"/>
  <c r="AF2131"/>
  <c r="AF2130"/>
  <c r="AF2129"/>
  <c r="AF2128"/>
  <c r="AF2127"/>
  <c r="AF2126"/>
  <c r="AF2125"/>
  <c r="AF2124"/>
  <c r="AF2123"/>
  <c r="AH2114"/>
  <c r="AG2114"/>
  <c r="AF2114"/>
  <c r="AF2112"/>
  <c r="AH2111"/>
  <c r="AG2111"/>
  <c r="AF2110"/>
  <c r="AF2109"/>
  <c r="AF2108"/>
  <c r="AF2107"/>
  <c r="AF2106"/>
  <c r="AF2105"/>
  <c r="AH2104"/>
  <c r="AG2104"/>
  <c r="AF2102"/>
  <c r="AH2093"/>
  <c r="AG2093"/>
  <c r="AF2093"/>
  <c r="AF2091"/>
  <c r="AH2090"/>
  <c r="AH2085" s="1"/>
  <c r="AG2090"/>
  <c r="AF2089"/>
  <c r="AF2088"/>
  <c r="AF2087"/>
  <c r="AF2086"/>
  <c r="AF2084"/>
  <c r="AF2083"/>
  <c r="AF2082"/>
  <c r="AF2081"/>
  <c r="AH2080"/>
  <c r="AG2080"/>
  <c r="AF2080" s="1"/>
  <c r="AF2078"/>
  <c r="AF2077"/>
  <c r="AF2076"/>
  <c r="AH2075"/>
  <c r="AG2075"/>
  <c r="AF2074"/>
  <c r="AF2073"/>
  <c r="AF2072"/>
  <c r="AH2063"/>
  <c r="AG2063"/>
  <c r="AF2063"/>
  <c r="AF2061"/>
  <c r="AH2060"/>
  <c r="AG2060"/>
  <c r="AF2059"/>
  <c r="AF2051"/>
  <c r="AF2050" s="1"/>
  <c r="AH2049"/>
  <c r="AG2049"/>
  <c r="AF2044"/>
  <c r="AF2043"/>
  <c r="AF2042"/>
  <c r="AH2041"/>
  <c r="AG2041"/>
  <c r="AF2041" s="1"/>
  <c r="AH2040"/>
  <c r="AG2040"/>
  <c r="AH2039"/>
  <c r="AG2039"/>
  <c r="AH2038"/>
  <c r="AG2038"/>
  <c r="AH2037"/>
  <c r="AG2037"/>
  <c r="AH2035"/>
  <c r="AG2035"/>
  <c r="AH2034"/>
  <c r="AG2034"/>
  <c r="AH2033"/>
  <c r="AG2033"/>
  <c r="AH2032"/>
  <c r="AG2032"/>
  <c r="AH2031"/>
  <c r="AG2031"/>
  <c r="AH2029"/>
  <c r="AG2029"/>
  <c r="AH2028"/>
  <c r="AG2028"/>
  <c r="AH2027"/>
  <c r="AG2027"/>
  <c r="AH2026"/>
  <c r="AG2026"/>
  <c r="AH2025"/>
  <c r="AG2025"/>
  <c r="AF2002"/>
  <c r="AF2023" s="1"/>
  <c r="AF2001"/>
  <c r="AF2022" s="1"/>
  <c r="AF2000"/>
  <c r="AF2021" s="1"/>
  <c r="AF1999"/>
  <c r="AF2020" s="1"/>
  <c r="AF1998"/>
  <c r="AF2019" s="1"/>
  <c r="AH1997"/>
  <c r="AH2018" s="1"/>
  <c r="AG1997"/>
  <c r="AG2018" s="1"/>
  <c r="AF1996"/>
  <c r="AF2017" s="1"/>
  <c r="AF1995"/>
  <c r="AF2016" s="1"/>
  <c r="AF1994"/>
  <c r="AF2015" s="1"/>
  <c r="AF1993"/>
  <c r="AF2014" s="1"/>
  <c r="AF1992"/>
  <c r="AF2013" s="1"/>
  <c r="AH1991"/>
  <c r="AH2012" s="1"/>
  <c r="AG1991"/>
  <c r="AG2012" s="1"/>
  <c r="AF1989"/>
  <c r="AF2009" s="1"/>
  <c r="AF1988"/>
  <c r="AF2008" s="1"/>
  <c r="AF1987"/>
  <c r="AF2007" s="1"/>
  <c r="AF1986"/>
  <c r="AF1985"/>
  <c r="AF2005" s="1"/>
  <c r="AH1984"/>
  <c r="AH2010" s="1"/>
  <c r="AG1984"/>
  <c r="AG2010" s="1"/>
  <c r="AF1980"/>
  <c r="AF1979"/>
  <c r="AE1970"/>
  <c r="AE1968" s="1"/>
  <c r="AD1970"/>
  <c r="AD1968" s="1"/>
  <c r="AC1970"/>
  <c r="AC1968" s="1"/>
  <c r="M2217"/>
  <c r="M2214"/>
  <c r="M2215" s="1"/>
  <c r="M2211"/>
  <c r="M2212" s="1"/>
  <c r="M2208"/>
  <c r="M2210" s="1"/>
  <c r="M2205"/>
  <c r="M2207" s="1"/>
  <c r="M2204"/>
  <c r="M2203"/>
  <c r="M2873"/>
  <c r="M2870"/>
  <c r="M2871" s="1"/>
  <c r="M2867"/>
  <c r="M2868" s="1"/>
  <c r="M2864"/>
  <c r="M2866" s="1"/>
  <c r="M2861"/>
  <c r="M2862" s="1"/>
  <c r="M2860"/>
  <c r="M2859"/>
  <c r="AF2873"/>
  <c r="AF2822"/>
  <c r="AF2821"/>
  <c r="AF2820"/>
  <c r="AF2819"/>
  <c r="AH2817"/>
  <c r="AG2817"/>
  <c r="AF2816"/>
  <c r="AF2810"/>
  <c r="AF2809"/>
  <c r="AF2808"/>
  <c r="AF2807"/>
  <c r="AF2806"/>
  <c r="AF2805"/>
  <c r="AF2804"/>
  <c r="AF2803"/>
  <c r="AF2802"/>
  <c r="AF2801"/>
  <c r="AH2800"/>
  <c r="AG2800"/>
  <c r="AF2799"/>
  <c r="AF2798"/>
  <c r="AF2797"/>
  <c r="AF2796"/>
  <c r="AF2795"/>
  <c r="AF2794"/>
  <c r="AF2793"/>
  <c r="AH2792"/>
  <c r="AH2791"/>
  <c r="AG2792"/>
  <c r="AF2790"/>
  <c r="AF2789"/>
  <c r="AF2788"/>
  <c r="AF2787"/>
  <c r="AF2786"/>
  <c r="AF2785"/>
  <c r="AF2784"/>
  <c r="AF2783"/>
  <c r="AF2782"/>
  <c r="AF2781"/>
  <c r="AF2780"/>
  <c r="AF2779"/>
  <c r="AH2770"/>
  <c r="AG2770"/>
  <c r="AF2770"/>
  <c r="AF2768"/>
  <c r="AH2767"/>
  <c r="AG2767"/>
  <c r="AF2766"/>
  <c r="AF2765"/>
  <c r="AF2764"/>
  <c r="AF2763"/>
  <c r="AF2762"/>
  <c r="AF2761"/>
  <c r="AH2760"/>
  <c r="AG2760"/>
  <c r="AF2758"/>
  <c r="AH2749"/>
  <c r="AG2749"/>
  <c r="AF2749"/>
  <c r="AF2747"/>
  <c r="AH2746"/>
  <c r="AH2741"/>
  <c r="AG2746"/>
  <c r="AG2741"/>
  <c r="AF2745"/>
  <c r="AF2744"/>
  <c r="AF2743"/>
  <c r="AF2742"/>
  <c r="AF2740"/>
  <c r="AF2739"/>
  <c r="AF2738"/>
  <c r="AF2737"/>
  <c r="AH2736"/>
  <c r="AG2736"/>
  <c r="AF2736" s="1"/>
  <c r="AF2734"/>
  <c r="AF2733"/>
  <c r="AF2732"/>
  <c r="AH2731"/>
  <c r="AG2731"/>
  <c r="AF2730"/>
  <c r="AF2729"/>
  <c r="AF2728"/>
  <c r="AH2719"/>
  <c r="AG2719"/>
  <c r="AF2719"/>
  <c r="AF2717"/>
  <c r="AH2716"/>
  <c r="AG2716"/>
  <c r="AF2715"/>
  <c r="AF2707"/>
  <c r="AF2706" s="1"/>
  <c r="AH2705"/>
  <c r="AG2705"/>
  <c r="AF2700"/>
  <c r="AF2699"/>
  <c r="AF2698"/>
  <c r="AH2697"/>
  <c r="AG2697"/>
  <c r="AH2696"/>
  <c r="AG2696"/>
  <c r="AH2695"/>
  <c r="AG2695"/>
  <c r="AH2694"/>
  <c r="AG2694"/>
  <c r="AH2693"/>
  <c r="AG2693"/>
  <c r="AF2693" s="1"/>
  <c r="AH2691"/>
  <c r="AG2691"/>
  <c r="AH2690"/>
  <c r="AG2690"/>
  <c r="AH2689"/>
  <c r="AG2689"/>
  <c r="AH2688"/>
  <c r="AG2688"/>
  <c r="AH2687"/>
  <c r="AH2686" s="1"/>
  <c r="AG2687"/>
  <c r="AH2685"/>
  <c r="AG2685"/>
  <c r="AH2684"/>
  <c r="AG2684"/>
  <c r="AH2683"/>
  <c r="AG2683"/>
  <c r="AH2682"/>
  <c r="AG2682"/>
  <c r="AH2681"/>
  <c r="AG2681"/>
  <c r="AF2658"/>
  <c r="AF2679" s="1"/>
  <c r="AF2657"/>
  <c r="AF2678" s="1"/>
  <c r="AF2656"/>
  <c r="AF2677" s="1"/>
  <c r="AF2655"/>
  <c r="AF2676" s="1"/>
  <c r="AF2654"/>
  <c r="AH2653"/>
  <c r="AH2674" s="1"/>
  <c r="AG2653"/>
  <c r="AG2674" s="1"/>
  <c r="AF2652"/>
  <c r="AF2673" s="1"/>
  <c r="AF2651"/>
  <c r="AF2672" s="1"/>
  <c r="AF2650"/>
  <c r="AF2671" s="1"/>
  <c r="AF2649"/>
  <c r="AF2670" s="1"/>
  <c r="AF2648"/>
  <c r="AH2647"/>
  <c r="AH2668" s="1"/>
  <c r="AG2647"/>
  <c r="AG2668" s="1"/>
  <c r="AF2645"/>
  <c r="AF2665" s="1"/>
  <c r="AF2644"/>
  <c r="AF2643"/>
  <c r="AF2663"/>
  <c r="AF2642"/>
  <c r="AF2662"/>
  <c r="AF2641"/>
  <c r="AF2661"/>
  <c r="AH2640"/>
  <c r="AH2666"/>
  <c r="AG2640"/>
  <c r="AG2666"/>
  <c r="AF2636"/>
  <c r="AF2635"/>
  <c r="AE2626"/>
  <c r="AE2624"/>
  <c r="AD2626"/>
  <c r="AD2624"/>
  <c r="AC2626"/>
  <c r="AC2624"/>
  <c r="AE2925"/>
  <c r="AE2923"/>
  <c r="AD2925"/>
  <c r="AD2923"/>
  <c r="AC2925"/>
  <c r="AC2923"/>
  <c r="AR264" i="1045"/>
  <c r="AQ264"/>
  <c r="AP264"/>
  <c r="AM264"/>
  <c r="AP213"/>
  <c r="AR213"/>
  <c r="AQ213"/>
  <c r="AP212"/>
  <c r="AR212"/>
  <c r="AQ212"/>
  <c r="AP211"/>
  <c r="AR211"/>
  <c r="AQ211"/>
  <c r="AP210"/>
  <c r="AR210"/>
  <c r="AQ210"/>
  <c r="AR208"/>
  <c r="AR207"/>
  <c r="AQ207"/>
  <c r="AP207"/>
  <c r="AR201"/>
  <c r="AQ201"/>
  <c r="AP201"/>
  <c r="AR200"/>
  <c r="AQ200"/>
  <c r="AP200"/>
  <c r="AR199"/>
  <c r="AQ199"/>
  <c r="AP199"/>
  <c r="AR198"/>
  <c r="AQ198"/>
  <c r="AP198"/>
  <c r="AR197"/>
  <c r="AQ197"/>
  <c r="AP197"/>
  <c r="AR196"/>
  <c r="AQ196"/>
  <c r="AP196"/>
  <c r="AR195"/>
  <c r="AQ195"/>
  <c r="AP195"/>
  <c r="AR194"/>
  <c r="AQ194"/>
  <c r="AP194"/>
  <c r="AR193"/>
  <c r="AQ193"/>
  <c r="AP193"/>
  <c r="AR192"/>
  <c r="AQ192"/>
  <c r="AP192"/>
  <c r="AQ191"/>
  <c r="AR191"/>
  <c r="AR190"/>
  <c r="AQ190"/>
  <c r="AP190"/>
  <c r="AR189"/>
  <c r="AQ189"/>
  <c r="AP189"/>
  <c r="AR188"/>
  <c r="AQ188"/>
  <c r="AP188"/>
  <c r="AR187"/>
  <c r="AQ187"/>
  <c r="AP187"/>
  <c r="AR186"/>
  <c r="AQ186"/>
  <c r="AP186"/>
  <c r="AR185"/>
  <c r="AQ185"/>
  <c r="AP185"/>
  <c r="AR184"/>
  <c r="AQ184"/>
  <c r="AP184"/>
  <c r="AR183"/>
  <c r="AR182"/>
  <c r="AP181"/>
  <c r="AR181"/>
  <c r="AQ181"/>
  <c r="AP180"/>
  <c r="AR180"/>
  <c r="AQ180"/>
  <c r="AP179"/>
  <c r="AR179"/>
  <c r="AQ179"/>
  <c r="AP178"/>
  <c r="AR178"/>
  <c r="AQ178"/>
  <c r="AP177"/>
  <c r="AR177"/>
  <c r="AQ177"/>
  <c r="AP176"/>
  <c r="AR176"/>
  <c r="AQ176"/>
  <c r="AP175"/>
  <c r="AR175"/>
  <c r="AQ175"/>
  <c r="AP174"/>
  <c r="AR174"/>
  <c r="AQ174"/>
  <c r="AP173"/>
  <c r="AR173"/>
  <c r="AQ173"/>
  <c r="AP172"/>
  <c r="AR172"/>
  <c r="AQ172"/>
  <c r="AP171"/>
  <c r="AR171"/>
  <c r="AQ171"/>
  <c r="AP170"/>
  <c r="AR170"/>
  <c r="AQ170"/>
  <c r="AR163"/>
  <c r="AQ163"/>
  <c r="AP163"/>
  <c r="AR162"/>
  <c r="AQ162"/>
  <c r="AP162"/>
  <c r="AR160"/>
  <c r="AR161" s="1"/>
  <c r="AQ160"/>
  <c r="AQ161" s="1"/>
  <c r="AP160"/>
  <c r="AP161" s="1"/>
  <c r="AP159"/>
  <c r="AR159"/>
  <c r="AQ159"/>
  <c r="AR158"/>
  <c r="AQ158"/>
  <c r="AP157"/>
  <c r="AR157"/>
  <c r="AQ157"/>
  <c r="AP156"/>
  <c r="AR156"/>
  <c r="AQ156"/>
  <c r="AP155"/>
  <c r="AR155"/>
  <c r="AQ155"/>
  <c r="AP154"/>
  <c r="AR154"/>
  <c r="AQ154"/>
  <c r="AP153"/>
  <c r="AR153"/>
  <c r="AQ153"/>
  <c r="AP152"/>
  <c r="AR152"/>
  <c r="AQ152"/>
  <c r="AR151"/>
  <c r="AQ151"/>
  <c r="AP149"/>
  <c r="AR149"/>
  <c r="AQ149"/>
  <c r="AR142"/>
  <c r="AQ142"/>
  <c r="AP142"/>
  <c r="AR141"/>
  <c r="AQ141"/>
  <c r="AP141"/>
  <c r="AR139"/>
  <c r="AR140" s="1"/>
  <c r="AQ139"/>
  <c r="AQ140" s="1"/>
  <c r="AP139"/>
  <c r="AP140" s="1"/>
  <c r="AP138"/>
  <c r="AR138"/>
  <c r="AQ138"/>
  <c r="AR137"/>
  <c r="AR136"/>
  <c r="AQ136"/>
  <c r="AP136"/>
  <c r="AR135"/>
  <c r="AQ135"/>
  <c r="AP135"/>
  <c r="AR134"/>
  <c r="AQ134"/>
  <c r="AP134"/>
  <c r="AR133"/>
  <c r="AQ133"/>
  <c r="AP133"/>
  <c r="AR131"/>
  <c r="AQ131"/>
  <c r="AP131"/>
  <c r="AR130"/>
  <c r="AQ130"/>
  <c r="AP130"/>
  <c r="AR129"/>
  <c r="AQ129"/>
  <c r="AP129"/>
  <c r="AR128"/>
  <c r="AQ128"/>
  <c r="AP128"/>
  <c r="AR127"/>
  <c r="AP125"/>
  <c r="AR125"/>
  <c r="AQ125"/>
  <c r="AP124"/>
  <c r="AR124"/>
  <c r="AQ124"/>
  <c r="AP123"/>
  <c r="AR123"/>
  <c r="AQ123"/>
  <c r="AR122"/>
  <c r="AQ122"/>
  <c r="AP121"/>
  <c r="AR121"/>
  <c r="AQ121"/>
  <c r="AP120"/>
  <c r="AR120"/>
  <c r="AQ120"/>
  <c r="AP119"/>
  <c r="AR119"/>
  <c r="AQ119"/>
  <c r="AR112"/>
  <c r="AQ112"/>
  <c r="AP112"/>
  <c r="AR111"/>
  <c r="AQ111"/>
  <c r="AP111"/>
  <c r="AR109"/>
  <c r="AQ109"/>
  <c r="AQ110" s="1"/>
  <c r="AP109"/>
  <c r="AP108"/>
  <c r="AR108"/>
  <c r="AQ108"/>
  <c r="AR107"/>
  <c r="AQ107"/>
  <c r="AP106"/>
  <c r="AR106"/>
  <c r="AQ106"/>
  <c r="AP98"/>
  <c r="AP97" s="1"/>
  <c r="AR98"/>
  <c r="AR97" s="1"/>
  <c r="AQ98"/>
  <c r="AQ97" s="1"/>
  <c r="AR96"/>
  <c r="AQ96"/>
  <c r="AP91"/>
  <c r="AR91"/>
  <c r="AQ91"/>
  <c r="AP90"/>
  <c r="AR90"/>
  <c r="AQ90"/>
  <c r="AP89"/>
  <c r="AR89"/>
  <c r="AQ89"/>
  <c r="AR88"/>
  <c r="AQ88"/>
  <c r="AR87"/>
  <c r="AQ87"/>
  <c r="AR86"/>
  <c r="AQ86"/>
  <c r="AR85"/>
  <c r="AQ85"/>
  <c r="AR84"/>
  <c r="AR82"/>
  <c r="AQ82"/>
  <c r="AR81"/>
  <c r="AQ81"/>
  <c r="AR80"/>
  <c r="AP80"/>
  <c r="AQ80"/>
  <c r="AR79"/>
  <c r="AQ77"/>
  <c r="AQ79"/>
  <c r="AR78"/>
  <c r="AQ78"/>
  <c r="AR76"/>
  <c r="AP76"/>
  <c r="AQ76"/>
  <c r="AR75"/>
  <c r="AQ75"/>
  <c r="AR74"/>
  <c r="AQ74"/>
  <c r="AR73"/>
  <c r="AQ73"/>
  <c r="AR72"/>
  <c r="AQ72"/>
  <c r="AR49"/>
  <c r="AR70" s="1"/>
  <c r="AQ49"/>
  <c r="AQ70" s="1"/>
  <c r="AR48"/>
  <c r="AR69" s="1"/>
  <c r="AQ48"/>
  <c r="AQ69" s="1"/>
  <c r="AR47"/>
  <c r="AR68" s="1"/>
  <c r="AQ47"/>
  <c r="AQ68" s="1"/>
  <c r="AR46"/>
  <c r="AR67" s="1"/>
  <c r="AQ46"/>
  <c r="AQ67" s="1"/>
  <c r="AR45"/>
  <c r="AR66" s="1"/>
  <c r="AQ45"/>
  <c r="AQ66" s="1"/>
  <c r="AP43"/>
  <c r="AP64" s="1"/>
  <c r="AR43"/>
  <c r="AR64" s="1"/>
  <c r="AQ43"/>
  <c r="AQ64" s="1"/>
  <c r="AP42"/>
  <c r="AP63" s="1"/>
  <c r="AR42"/>
  <c r="AR63" s="1"/>
  <c r="AQ42"/>
  <c r="AQ63" s="1"/>
  <c r="AP41"/>
  <c r="AP62" s="1"/>
  <c r="AR41"/>
  <c r="AR62" s="1"/>
  <c r="AQ41"/>
  <c r="AQ62" s="1"/>
  <c r="AP40"/>
  <c r="AP61" s="1"/>
  <c r="AR40"/>
  <c r="AR61" s="1"/>
  <c r="AQ40"/>
  <c r="AQ61" s="1"/>
  <c r="AP39"/>
  <c r="AP60" s="1"/>
  <c r="AR39"/>
  <c r="AR60" s="1"/>
  <c r="AQ39"/>
  <c r="AQ60" s="1"/>
  <c r="AR38"/>
  <c r="AR59" s="1"/>
  <c r="AR36"/>
  <c r="AR56" s="1"/>
  <c r="AQ36"/>
  <c r="AQ56" s="1"/>
  <c r="AR35"/>
  <c r="AR55" s="1"/>
  <c r="AQ35"/>
  <c r="AQ55" s="1"/>
  <c r="AR34"/>
  <c r="AR54" s="1"/>
  <c r="AQ34"/>
  <c r="AQ54" s="1"/>
  <c r="AR33"/>
  <c r="AR53" s="1"/>
  <c r="AQ33"/>
  <c r="AQ53" s="1"/>
  <c r="AR32"/>
  <c r="AR52" s="1"/>
  <c r="AQ32"/>
  <c r="AQ52" s="1"/>
  <c r="AP27"/>
  <c r="AR27"/>
  <c r="AQ27"/>
  <c r="AP26"/>
  <c r="AR26"/>
  <c r="AQ26"/>
  <c r="AP264" i="1005"/>
  <c r="AR264"/>
  <c r="AQ264"/>
  <c r="AM264"/>
  <c r="AP213"/>
  <c r="AR213"/>
  <c r="AQ213"/>
  <c r="AP212"/>
  <c r="AR212"/>
  <c r="AQ212"/>
  <c r="AP211"/>
  <c r="AR211"/>
  <c r="AQ211"/>
  <c r="AR210"/>
  <c r="AQ210"/>
  <c r="AR208"/>
  <c r="AQ208"/>
  <c r="AR207"/>
  <c r="AQ207"/>
  <c r="AP207"/>
  <c r="AR92" i="1124"/>
  <c r="X14" i="1037"/>
  <c r="W14"/>
  <c r="V14"/>
  <c r="U14"/>
  <c r="T14"/>
  <c r="S14"/>
  <c r="R14"/>
  <c r="Q14"/>
  <c r="W43" i="1042"/>
  <c r="W42"/>
  <c r="W41"/>
  <c r="W40"/>
  <c r="W39"/>
  <c r="W38"/>
  <c r="W37"/>
  <c r="W36"/>
  <c r="W35"/>
  <c r="W34"/>
  <c r="W33"/>
  <c r="W32"/>
  <c r="Y31"/>
  <c r="Y29" s="1"/>
  <c r="X31"/>
  <c r="X29" s="1"/>
  <c r="F119" i="1043"/>
  <c r="F119" i="1042"/>
  <c r="AC43" i="1001"/>
  <c r="AC42"/>
  <c r="AC41"/>
  <c r="AC40"/>
  <c r="AC39"/>
  <c r="AC38"/>
  <c r="AC37"/>
  <c r="AC36"/>
  <c r="AC35"/>
  <c r="AC34"/>
  <c r="AC33"/>
  <c r="AC32"/>
  <c r="F119" i="1002"/>
  <c r="F119" i="1001"/>
  <c r="AT59" i="1106"/>
  <c r="AT57" s="1"/>
  <c r="U59"/>
  <c r="Q59" i="939"/>
  <c r="Q57" s="1"/>
  <c r="F118"/>
  <c r="F119" i="1106"/>
  <c r="CI12" i="936"/>
  <c r="G4" i="1109"/>
  <c r="G4" i="936"/>
  <c r="AF947" i="967"/>
  <c r="AG947"/>
  <c r="AH947"/>
  <c r="AH1788"/>
  <c r="AG1788"/>
  <c r="AF1788"/>
  <c r="AH1656"/>
  <c r="AG1656"/>
  <c r="AF1656"/>
  <c r="AH1524"/>
  <c r="AG1524"/>
  <c r="AF1524"/>
  <c r="AH1319"/>
  <c r="AG1319"/>
  <c r="AF1319"/>
  <c r="AH1123"/>
  <c r="AG1123"/>
  <c r="AF1123"/>
  <c r="AH1079"/>
  <c r="AH991"/>
  <c r="AG1079"/>
  <c r="AG991"/>
  <c r="AF1079"/>
  <c r="AF991"/>
  <c r="N2930"/>
  <c r="AM342" i="1124"/>
  <c r="AM341"/>
  <c r="AM339"/>
  <c r="AM338"/>
  <c r="AM336"/>
  <c r="AM335"/>
  <c r="AM333"/>
  <c r="AM332"/>
  <c r="AM330"/>
  <c r="AM329"/>
  <c r="AM327"/>
  <c r="AM326"/>
  <c r="AM324"/>
  <c r="AM323"/>
  <c r="AM318"/>
  <c r="AM317"/>
  <c r="AM315"/>
  <c r="AM314"/>
  <c r="AM312"/>
  <c r="AM311"/>
  <c r="AM309"/>
  <c r="AM308"/>
  <c r="AM306"/>
  <c r="AM305"/>
  <c r="AM303"/>
  <c r="AM302"/>
  <c r="AM300"/>
  <c r="AM299"/>
  <c r="AM297"/>
  <c r="AM296"/>
  <c r="AM294"/>
  <c r="AM293"/>
  <c r="AM291"/>
  <c r="AM290"/>
  <c r="AM288"/>
  <c r="AM287"/>
  <c r="AM285"/>
  <c r="AM284"/>
  <c r="AM282"/>
  <c r="AM281"/>
  <c r="AM279"/>
  <c r="AM278"/>
  <c r="AM276"/>
  <c r="AM275"/>
  <c r="AM273"/>
  <c r="AM272"/>
  <c r="AM270"/>
  <c r="AM269"/>
  <c r="AM267"/>
  <c r="AM266"/>
  <c r="AM264"/>
  <c r="AM263"/>
  <c r="AM258"/>
  <c r="AM257"/>
  <c r="AM255"/>
  <c r="AM254"/>
  <c r="AM252"/>
  <c r="AM251"/>
  <c r="AM249"/>
  <c r="AM248"/>
  <c r="AM246"/>
  <c r="AM245"/>
  <c r="AM243"/>
  <c r="AM242"/>
  <c r="AM240"/>
  <c r="AM239"/>
  <c r="AM234"/>
  <c r="AM233"/>
  <c r="AM231"/>
  <c r="AM230"/>
  <c r="AM228"/>
  <c r="AM227"/>
  <c r="AM225"/>
  <c r="AM224"/>
  <c r="AM222"/>
  <c r="AM221"/>
  <c r="AM219"/>
  <c r="AM218"/>
  <c r="AM216"/>
  <c r="AM215"/>
  <c r="AM213"/>
  <c r="AM212"/>
  <c r="AM210"/>
  <c r="AM209"/>
  <c r="AM207"/>
  <c r="AM206"/>
  <c r="AM204"/>
  <c r="AM203"/>
  <c r="AM201"/>
  <c r="AM200"/>
  <c r="AM198"/>
  <c r="AM197"/>
  <c r="AM195"/>
  <c r="AM194"/>
  <c r="AM192"/>
  <c r="AM191"/>
  <c r="AM189"/>
  <c r="AM188"/>
  <c r="AM186"/>
  <c r="AM185"/>
  <c r="AM183"/>
  <c r="AM182"/>
  <c r="AM180"/>
  <c r="AM179"/>
  <c r="AM177"/>
  <c r="AM176"/>
  <c r="AM174"/>
  <c r="AM173"/>
  <c r="AM171"/>
  <c r="AM170"/>
  <c r="AM168"/>
  <c r="AM167"/>
  <c r="AM165"/>
  <c r="AM164"/>
  <c r="AM162"/>
  <c r="AM161"/>
  <c r="AM159"/>
  <c r="AM158"/>
  <c r="AM156"/>
  <c r="AM155"/>
  <c r="AM153"/>
  <c r="AM152"/>
  <c r="AM150"/>
  <c r="AM149"/>
  <c r="AM147"/>
  <c r="AM146"/>
  <c r="AM144"/>
  <c r="AM143"/>
  <c r="AM141"/>
  <c r="AM140"/>
  <c r="AM138"/>
  <c r="AM137"/>
  <c r="AM135"/>
  <c r="AM134"/>
  <c r="AM132"/>
  <c r="AM131"/>
  <c r="AM129"/>
  <c r="AM128"/>
  <c r="AM126"/>
  <c r="AM125"/>
  <c r="AM123"/>
  <c r="AM122"/>
  <c r="AM120"/>
  <c r="AM119"/>
  <c r="AM117"/>
  <c r="AM116"/>
  <c r="AM114"/>
  <c r="AM113"/>
  <c r="AM111"/>
  <c r="AM110"/>
  <c r="AM108"/>
  <c r="AM107"/>
  <c r="AM105"/>
  <c r="AM104"/>
  <c r="AM102"/>
  <c r="AM101"/>
  <c r="AM99"/>
  <c r="AM98"/>
  <c r="AM96"/>
  <c r="AM95"/>
  <c r="AM71"/>
  <c r="AM70"/>
  <c r="AM68"/>
  <c r="AM67"/>
  <c r="AM61"/>
  <c r="AM60"/>
  <c r="AM49"/>
  <c r="AM48"/>
  <c r="AM37"/>
  <c r="AM36"/>
  <c r="AM34"/>
  <c r="AM33"/>
  <c r="AM31"/>
  <c r="AM30"/>
  <c r="N2271" i="967"/>
  <c r="M1860"/>
  <c r="M1859"/>
  <c r="M1857"/>
  <c r="M1856"/>
  <c r="M1854"/>
  <c r="M1853"/>
  <c r="M1851"/>
  <c r="M1850"/>
  <c r="M1848"/>
  <c r="M1847"/>
  <c r="M1845"/>
  <c r="M1844"/>
  <c r="M1842"/>
  <c r="M1841"/>
  <c r="M1839"/>
  <c r="M1838"/>
  <c r="M1435"/>
  <c r="M1434"/>
  <c r="M1432"/>
  <c r="M1431"/>
  <c r="M1430"/>
  <c r="M1429"/>
  <c r="M1428"/>
  <c r="M1427"/>
  <c r="M1426"/>
  <c r="M1424"/>
  <c r="M1423"/>
  <c r="M1422"/>
  <c r="M1421"/>
  <c r="M1420"/>
  <c r="M1419"/>
  <c r="M1418"/>
  <c r="M1416"/>
  <c r="M1415"/>
  <c r="M1414"/>
  <c r="M1413"/>
  <c r="M1412"/>
  <c r="M1411"/>
  <c r="M1410"/>
  <c r="M1408"/>
  <c r="M1407"/>
  <c r="M1406"/>
  <c r="M1405"/>
  <c r="M1404"/>
  <c r="M1403"/>
  <c r="M1402"/>
  <c r="M1400"/>
  <c r="M1399"/>
  <c r="M1397"/>
  <c r="M1396"/>
  <c r="M1395"/>
  <c r="M1394"/>
  <c r="M1393"/>
  <c r="M1392"/>
  <c r="M1391"/>
  <c r="M1389"/>
  <c r="M1388"/>
  <c r="M1387"/>
  <c r="M1386"/>
  <c r="M1385"/>
  <c r="M1384"/>
  <c r="M1383"/>
  <c r="M1381"/>
  <c r="M1380"/>
  <c r="M1379"/>
  <c r="M1378"/>
  <c r="M1377"/>
  <c r="M1376"/>
  <c r="M1375"/>
  <c r="M1373"/>
  <c r="M1372"/>
  <c r="M1371"/>
  <c r="M1370"/>
  <c r="M1369"/>
  <c r="M1368"/>
  <c r="M1367"/>
  <c r="AM341" i="1121"/>
  <c r="AM338"/>
  <c r="AM335"/>
  <c r="AM332"/>
  <c r="AM329"/>
  <c r="AM326"/>
  <c r="AM323"/>
  <c r="AM317"/>
  <c r="AM314"/>
  <c r="AM311"/>
  <c r="AM308"/>
  <c r="AM305"/>
  <c r="AM302"/>
  <c r="AM299"/>
  <c r="AM296"/>
  <c r="AM293"/>
  <c r="AM290"/>
  <c r="AM287"/>
  <c r="AM284"/>
  <c r="AM281"/>
  <c r="AM278"/>
  <c r="AM275"/>
  <c r="AM272"/>
  <c r="AM269"/>
  <c r="AM266"/>
  <c r="AM263"/>
  <c r="AM257"/>
  <c r="AM254"/>
  <c r="AM251"/>
  <c r="AM248"/>
  <c r="AM245"/>
  <c r="AM242"/>
  <c r="AM239"/>
  <c r="AM233"/>
  <c r="AM230"/>
  <c r="AM227"/>
  <c r="AM224"/>
  <c r="AM221"/>
  <c r="AM218"/>
  <c r="AM215"/>
  <c r="AM212"/>
  <c r="AM209"/>
  <c r="AM206"/>
  <c r="AM203"/>
  <c r="AM200"/>
  <c r="AM197"/>
  <c r="AM194"/>
  <c r="AM191"/>
  <c r="AM188"/>
  <c r="AM185"/>
  <c r="AM182"/>
  <c r="AM179"/>
  <c r="AM176"/>
  <c r="AM173"/>
  <c r="AM170"/>
  <c r="AM167"/>
  <c r="AM164"/>
  <c r="AM161"/>
  <c r="AM158"/>
  <c r="AM155"/>
  <c r="AM152"/>
  <c r="AM149"/>
  <c r="AM146"/>
  <c r="AM143"/>
  <c r="AM140"/>
  <c r="AM137"/>
  <c r="AM134"/>
  <c r="AM131"/>
  <c r="AM128"/>
  <c r="AM125"/>
  <c r="AM122"/>
  <c r="AM119"/>
  <c r="AM116"/>
  <c r="AM113"/>
  <c r="AM110"/>
  <c r="AM107"/>
  <c r="AM104"/>
  <c r="AM101"/>
  <c r="AM98"/>
  <c r="AM95"/>
  <c r="AM70"/>
  <c r="AM67"/>
  <c r="AM60"/>
  <c r="AM48"/>
  <c r="AM36"/>
  <c r="AM33"/>
  <c r="AM30"/>
  <c r="AM342"/>
  <c r="AM339"/>
  <c r="AM336"/>
  <c r="AM333"/>
  <c r="AM330"/>
  <c r="AM327"/>
  <c r="AM324"/>
  <c r="AM318"/>
  <c r="AM315"/>
  <c r="AM312"/>
  <c r="AM309"/>
  <c r="AM306"/>
  <c r="AM303"/>
  <c r="AM300"/>
  <c r="AM297"/>
  <c r="AM294"/>
  <c r="AM291"/>
  <c r="AM288"/>
  <c r="AM285"/>
  <c r="AM282"/>
  <c r="AM279"/>
  <c r="AM276"/>
  <c r="AM273"/>
  <c r="AM270"/>
  <c r="AM267"/>
  <c r="AM264"/>
  <c r="AM258"/>
  <c r="AM255"/>
  <c r="AM252"/>
  <c r="AM249"/>
  <c r="AM246"/>
  <c r="AM243"/>
  <c r="AM240"/>
  <c r="AM234"/>
  <c r="AM231"/>
  <c r="AM228"/>
  <c r="AM225"/>
  <c r="AM222"/>
  <c r="AM219"/>
  <c r="AM216"/>
  <c r="AM213"/>
  <c r="AM210"/>
  <c r="AM207"/>
  <c r="AM204"/>
  <c r="AM201"/>
  <c r="AM198"/>
  <c r="AM195"/>
  <c r="AM192"/>
  <c r="AM189"/>
  <c r="AM186"/>
  <c r="AM183"/>
  <c r="AM180"/>
  <c r="AM177"/>
  <c r="AM174"/>
  <c r="AM171"/>
  <c r="AM168"/>
  <c r="AM165"/>
  <c r="AM162"/>
  <c r="AM159"/>
  <c r="AM156"/>
  <c r="AM153"/>
  <c r="AM150"/>
  <c r="AM147"/>
  <c r="AM144"/>
  <c r="AM141"/>
  <c r="AM138"/>
  <c r="AM135"/>
  <c r="AM132"/>
  <c r="AM129"/>
  <c r="AM126"/>
  <c r="AM123"/>
  <c r="AM120"/>
  <c r="AM117"/>
  <c r="AM114"/>
  <c r="AM111"/>
  <c r="AM108"/>
  <c r="AM105"/>
  <c r="AM102"/>
  <c r="AM99"/>
  <c r="AM96"/>
  <c r="AM71"/>
  <c r="AM68"/>
  <c r="AM61"/>
  <c r="AM49"/>
  <c r="AM37"/>
  <c r="AM34"/>
  <c r="AM31"/>
  <c r="AM456" i="948"/>
  <c r="AM457"/>
  <c r="AM458"/>
  <c r="AM459"/>
  <c r="AM460"/>
  <c r="AM461"/>
  <c r="AM462"/>
  <c r="AM464"/>
  <c r="AM465"/>
  <c r="AM466"/>
  <c r="AM467"/>
  <c r="AM468"/>
  <c r="AM469"/>
  <c r="AM470"/>
  <c r="AM472"/>
  <c r="AM473"/>
  <c r="AM474"/>
  <c r="AM475"/>
  <c r="AM476"/>
  <c r="AM477"/>
  <c r="AM478"/>
  <c r="AM480"/>
  <c r="AM481"/>
  <c r="AM482"/>
  <c r="AM483"/>
  <c r="AM484"/>
  <c r="AM485"/>
  <c r="AM486"/>
  <c r="AM488"/>
  <c r="AM489"/>
  <c r="AM491"/>
  <c r="AM492"/>
  <c r="AM493"/>
  <c r="AM494"/>
  <c r="AM495"/>
  <c r="AM496"/>
  <c r="AM497"/>
  <c r="AM499"/>
  <c r="AM500"/>
  <c r="AM501"/>
  <c r="AM502"/>
  <c r="AM503"/>
  <c r="AM504"/>
  <c r="AM505"/>
  <c r="AM507"/>
  <c r="AM508"/>
  <c r="AM509"/>
  <c r="AM510"/>
  <c r="AM511"/>
  <c r="AM512"/>
  <c r="AM513"/>
  <c r="AM515"/>
  <c r="AM516"/>
  <c r="AM517"/>
  <c r="AM518"/>
  <c r="AM519"/>
  <c r="AM520"/>
  <c r="AM521"/>
  <c r="AM523"/>
  <c r="AM524"/>
  <c r="AM927"/>
  <c r="AM928"/>
  <c r="AM930"/>
  <c r="AM931"/>
  <c r="AM933"/>
  <c r="AM934"/>
  <c r="AM936"/>
  <c r="AM937"/>
  <c r="AM939"/>
  <c r="AM940"/>
  <c r="AM942"/>
  <c r="AM943"/>
  <c r="AM945"/>
  <c r="AM946"/>
  <c r="AM948"/>
  <c r="AM949"/>
  <c r="AM261" i="1045"/>
  <c r="AM262"/>
  <c r="AM258"/>
  <c r="AM255"/>
  <c r="AM257" s="1"/>
  <c r="AM252"/>
  <c r="AM254" s="1"/>
  <c r="AM251"/>
  <c r="AM250"/>
  <c r="AM261" i="1005"/>
  <c r="AM263" s="1"/>
  <c r="AM258"/>
  <c r="AM255"/>
  <c r="AM256" s="1"/>
  <c r="AM252"/>
  <c r="AM253" s="1"/>
  <c r="AM251"/>
  <c r="AM250"/>
  <c r="N31" i="1001"/>
  <c r="N29" s="1"/>
  <c r="AA31"/>
  <c r="P29"/>
  <c r="O29"/>
  <c r="N2631" i="967"/>
  <c r="AA29" i="1042"/>
  <c r="Z29"/>
  <c r="T43"/>
  <c r="T42"/>
  <c r="T41"/>
  <c r="T40"/>
  <c r="T39"/>
  <c r="T38"/>
  <c r="T37"/>
  <c r="T36"/>
  <c r="T35"/>
  <c r="T34"/>
  <c r="T33"/>
  <c r="T32"/>
  <c r="Q43"/>
  <c r="Q42"/>
  <c r="Q41"/>
  <c r="Q40"/>
  <c r="Q39"/>
  <c r="Q38"/>
  <c r="Q37"/>
  <c r="Q36"/>
  <c r="Q35"/>
  <c r="Q34"/>
  <c r="Q33"/>
  <c r="Q32"/>
  <c r="N33"/>
  <c r="N34"/>
  <c r="N35"/>
  <c r="N36"/>
  <c r="M36" s="1"/>
  <c r="K36" s="1"/>
  <c r="N37"/>
  <c r="N38"/>
  <c r="M38" s="1"/>
  <c r="K38" s="1"/>
  <c r="N39"/>
  <c r="M39" s="1"/>
  <c r="K39" s="1"/>
  <c r="N40"/>
  <c r="M40" s="1"/>
  <c r="N41"/>
  <c r="N42"/>
  <c r="N43"/>
  <c r="N32"/>
  <c r="V31"/>
  <c r="V29" s="1"/>
  <c r="U31"/>
  <c r="U29" s="1"/>
  <c r="S31"/>
  <c r="S29" s="1"/>
  <c r="R31"/>
  <c r="R29" s="1"/>
  <c r="P31"/>
  <c r="P29" s="1"/>
  <c r="O31"/>
  <c r="O29" s="1"/>
  <c r="J29" i="1043"/>
  <c r="J31" s="1"/>
  <c r="J29" i="1042"/>
  <c r="J31" s="1"/>
  <c r="Z43" i="1043"/>
  <c r="Z42"/>
  <c r="Z41"/>
  <c r="Z40"/>
  <c r="Z39"/>
  <c r="Z38"/>
  <c r="Z37"/>
  <c r="Z36"/>
  <c r="Z35"/>
  <c r="Z34"/>
  <c r="Z33"/>
  <c r="Z32"/>
  <c r="W43"/>
  <c r="W42"/>
  <c r="W41"/>
  <c r="W40"/>
  <c r="W39"/>
  <c r="W38"/>
  <c r="W37"/>
  <c r="W36"/>
  <c r="W35"/>
  <c r="W34"/>
  <c r="W33"/>
  <c r="W32"/>
  <c r="T43"/>
  <c r="T42"/>
  <c r="T41"/>
  <c r="T40"/>
  <c r="T39"/>
  <c r="T38"/>
  <c r="T37"/>
  <c r="T36"/>
  <c r="T35"/>
  <c r="T34"/>
  <c r="T33"/>
  <c r="T32"/>
  <c r="T31" s="1"/>
  <c r="T29" s="1"/>
  <c r="Q43"/>
  <c r="Q42"/>
  <c r="Q41"/>
  <c r="Q40"/>
  <c r="Q39"/>
  <c r="Q38"/>
  <c r="O38"/>
  <c r="Q37"/>
  <c r="Q36"/>
  <c r="Q35"/>
  <c r="O35" s="1"/>
  <c r="Q34"/>
  <c r="O34" s="1"/>
  <c r="Q33"/>
  <c r="Q32"/>
  <c r="AA31"/>
  <c r="AA29" s="1"/>
  <c r="Y31"/>
  <c r="Y29" s="1"/>
  <c r="X31"/>
  <c r="X29" s="1"/>
  <c r="V31"/>
  <c r="V29" s="1"/>
  <c r="U31"/>
  <c r="U29" s="1"/>
  <c r="S31"/>
  <c r="S29" s="1"/>
  <c r="R31"/>
  <c r="R29" s="1"/>
  <c r="M29"/>
  <c r="L29"/>
  <c r="AA43" i="1002"/>
  <c r="AA42"/>
  <c r="AA41"/>
  <c r="AA40"/>
  <c r="AA39"/>
  <c r="AA38"/>
  <c r="AA37"/>
  <c r="AA36"/>
  <c r="AA35"/>
  <c r="AA34"/>
  <c r="AA33"/>
  <c r="AA32"/>
  <c r="X43"/>
  <c r="X42"/>
  <c r="X41"/>
  <c r="X40"/>
  <c r="X39"/>
  <c r="X38"/>
  <c r="X37"/>
  <c r="X36"/>
  <c r="X35"/>
  <c r="X34"/>
  <c r="X33"/>
  <c r="X32"/>
  <c r="U43"/>
  <c r="U42"/>
  <c r="U41"/>
  <c r="U40"/>
  <c r="U39"/>
  <c r="U38"/>
  <c r="U37"/>
  <c r="U36"/>
  <c r="U35"/>
  <c r="U34"/>
  <c r="U33"/>
  <c r="U32"/>
  <c r="R33"/>
  <c r="P33" s="1"/>
  <c r="R34"/>
  <c r="R35"/>
  <c r="R36"/>
  <c r="R37"/>
  <c r="R38"/>
  <c r="R39"/>
  <c r="R40"/>
  <c r="R41"/>
  <c r="P41"/>
  <c r="R42"/>
  <c r="P42" s="1"/>
  <c r="R43"/>
  <c r="R32"/>
  <c r="AC31"/>
  <c r="AC29" s="1"/>
  <c r="AB31"/>
  <c r="AB29" s="1"/>
  <c r="Z31"/>
  <c r="Z29" s="1"/>
  <c r="Y31"/>
  <c r="Y29" s="1"/>
  <c r="W31"/>
  <c r="W29" s="1"/>
  <c r="V31"/>
  <c r="V29" s="1"/>
  <c r="T31"/>
  <c r="T29" s="1"/>
  <c r="S31"/>
  <c r="S29" s="1"/>
  <c r="N29"/>
  <c r="M29"/>
  <c r="L29"/>
  <c r="AM43" i="1001"/>
  <c r="AM42"/>
  <c r="AM41"/>
  <c r="AM40"/>
  <c r="AM39"/>
  <c r="AM38"/>
  <c r="AM37"/>
  <c r="AM36"/>
  <c r="AM35"/>
  <c r="AM34"/>
  <c r="AM33"/>
  <c r="AM32"/>
  <c r="AJ43"/>
  <c r="AJ42"/>
  <c r="AJ41"/>
  <c r="AJ40"/>
  <c r="AJ39"/>
  <c r="AJ38"/>
  <c r="AJ37"/>
  <c r="AJ36"/>
  <c r="AJ35"/>
  <c r="AJ34"/>
  <c r="AJ33"/>
  <c r="AJ32"/>
  <c r="AG32"/>
  <c r="AG33"/>
  <c r="AF33" s="1"/>
  <c r="AG34"/>
  <c r="AG35"/>
  <c r="AG36"/>
  <c r="AG37"/>
  <c r="AG38"/>
  <c r="AG39"/>
  <c r="AG40"/>
  <c r="AF40" s="1"/>
  <c r="AG41"/>
  <c r="AG42"/>
  <c r="AF42"/>
  <c r="AG43"/>
  <c r="AF43"/>
  <c r="AQ31"/>
  <c r="AQ29" s="1"/>
  <c r="AP31"/>
  <c r="AP29" s="1"/>
  <c r="AO31"/>
  <c r="AO29" s="1"/>
  <c r="AN31"/>
  <c r="AN29" s="1"/>
  <c r="AL31"/>
  <c r="AL29" s="1"/>
  <c r="AK31"/>
  <c r="AK29" s="1"/>
  <c r="AI31"/>
  <c r="AI29" s="1"/>
  <c r="AH31"/>
  <c r="AH29" s="1"/>
  <c r="AE31"/>
  <c r="AE29" s="1"/>
  <c r="AD31"/>
  <c r="AD29" s="1"/>
  <c r="V29"/>
  <c r="U29"/>
  <c r="T29"/>
  <c r="M29"/>
  <c r="L29"/>
  <c r="Q2" i="968"/>
  <c r="AN22" i="1045"/>
  <c r="F1" i="1043"/>
  <c r="F4" s="1"/>
  <c r="F29"/>
  <c r="F39" s="1"/>
  <c r="N29"/>
  <c r="P31"/>
  <c r="P29" s="1"/>
  <c r="AB31"/>
  <c r="AB29" s="1"/>
  <c r="F1" i="1042"/>
  <c r="F7" s="1"/>
  <c r="F29"/>
  <c r="AB29"/>
  <c r="AD29"/>
  <c r="AE29"/>
  <c r="AF29"/>
  <c r="L31"/>
  <c r="L29"/>
  <c r="AC31"/>
  <c r="AC29" s="1"/>
  <c r="AN22" i="1005"/>
  <c r="F1" i="1002"/>
  <c r="F29"/>
  <c r="J29"/>
  <c r="BA29" s="1"/>
  <c r="O29"/>
  <c r="Q31"/>
  <c r="Q29" s="1"/>
  <c r="BA126"/>
  <c r="BA127"/>
  <c r="T127" s="1"/>
  <c r="F1" i="1001"/>
  <c r="F7" s="1"/>
  <c r="F29"/>
  <c r="F32" s="1"/>
  <c r="J29"/>
  <c r="J31" s="1"/>
  <c r="BA31" s="1"/>
  <c r="Q29"/>
  <c r="R29"/>
  <c r="W29"/>
  <c r="Z31"/>
  <c r="AB31"/>
  <c r="AB29"/>
  <c r="AR31"/>
  <c r="AR29"/>
  <c r="AS31"/>
  <c r="AS29"/>
  <c r="Y32"/>
  <c r="Y33"/>
  <c r="Y34"/>
  <c r="Y35"/>
  <c r="Y36"/>
  <c r="Y37"/>
  <c r="Y38"/>
  <c r="Y39"/>
  <c r="Y40"/>
  <c r="Y41"/>
  <c r="Y42"/>
  <c r="X42"/>
  <c r="Y43"/>
  <c r="X43" s="1"/>
  <c r="BA126"/>
  <c r="BA127"/>
  <c r="AL127"/>
  <c r="F1" i="939"/>
  <c r="BP3"/>
  <c r="BQ3"/>
  <c r="BR3"/>
  <c r="BS3"/>
  <c r="CW4"/>
  <c r="BT3"/>
  <c r="BU3"/>
  <c r="BV3"/>
  <c r="BW3"/>
  <c r="BX3"/>
  <c r="CW10"/>
  <c r="BY3"/>
  <c r="CE3"/>
  <c r="CF3"/>
  <c r="CG3"/>
  <c r="CH3"/>
  <c r="CI3"/>
  <c r="CJ3"/>
  <c r="CT10"/>
  <c r="CK3"/>
  <c r="CL3"/>
  <c r="CM3"/>
  <c r="CN3"/>
  <c r="CX10" s="1"/>
  <c r="F57"/>
  <c r="L57"/>
  <c r="K57"/>
  <c r="O59"/>
  <c r="O57" s="1"/>
  <c r="P59"/>
  <c r="P57" s="1"/>
  <c r="R59"/>
  <c r="R57" s="1"/>
  <c r="S59"/>
  <c r="S57" s="1"/>
  <c r="T59"/>
  <c r="T57" s="1"/>
  <c r="BQ59"/>
  <c r="BR59"/>
  <c r="BS59"/>
  <c r="BV59"/>
  <c r="BW59"/>
  <c r="BX59"/>
  <c r="CF59"/>
  <c r="CU60" s="1"/>
  <c r="CG59"/>
  <c r="CH59"/>
  <c r="CK59"/>
  <c r="CL59"/>
  <c r="CM59"/>
  <c r="CW66"/>
  <c r="N60"/>
  <c r="BQ60"/>
  <c r="BR60"/>
  <c r="BS60"/>
  <c r="BV60"/>
  <c r="BW60"/>
  <c r="BX60"/>
  <c r="N61"/>
  <c r="N62"/>
  <c r="M62"/>
  <c r="N63"/>
  <c r="M63"/>
  <c r="N64"/>
  <c r="M64"/>
  <c r="N65"/>
  <c r="M65"/>
  <c r="N66"/>
  <c r="BQ66"/>
  <c r="BR66"/>
  <c r="BS66"/>
  <c r="BV66"/>
  <c r="BW66"/>
  <c r="BX66"/>
  <c r="N67"/>
  <c r="N68"/>
  <c r="N69"/>
  <c r="N70"/>
  <c r="M70"/>
  <c r="N71"/>
  <c r="M71"/>
  <c r="F1" i="1106"/>
  <c r="F4"/>
  <c r="F9"/>
  <c r="F57"/>
  <c r="L57"/>
  <c r="AN57"/>
  <c r="P59"/>
  <c r="P57"/>
  <c r="Q59"/>
  <c r="Q57"/>
  <c r="R59"/>
  <c r="R57"/>
  <c r="S59"/>
  <c r="S57"/>
  <c r="T59"/>
  <c r="T57"/>
  <c r="V59"/>
  <c r="V57"/>
  <c r="X57"/>
  <c r="AF57"/>
  <c r="AG57"/>
  <c r="AH57"/>
  <c r="AR59"/>
  <c r="AR57"/>
  <c r="AS59"/>
  <c r="AS57"/>
  <c r="AV59"/>
  <c r="AV57"/>
  <c r="AW59"/>
  <c r="AW57"/>
  <c r="AX59"/>
  <c r="AX57"/>
  <c r="BQ59"/>
  <c r="BR59"/>
  <c r="BS59"/>
  <c r="BV59"/>
  <c r="BW59"/>
  <c r="BX59"/>
  <c r="O60"/>
  <c r="AQ60"/>
  <c r="AU60"/>
  <c r="BQ60"/>
  <c r="BR60"/>
  <c r="BS60"/>
  <c r="BV60"/>
  <c r="BW60"/>
  <c r="BX60"/>
  <c r="O61"/>
  <c r="AQ61"/>
  <c r="AO61"/>
  <c r="AU61"/>
  <c r="O62"/>
  <c r="M62" s="1"/>
  <c r="AQ62"/>
  <c r="AU62"/>
  <c r="O63"/>
  <c r="M63" s="1"/>
  <c r="AQ63"/>
  <c r="AU63"/>
  <c r="O64"/>
  <c r="M64" s="1"/>
  <c r="AQ64"/>
  <c r="AU64"/>
  <c r="O65"/>
  <c r="M65" s="1"/>
  <c r="AQ65"/>
  <c r="AO65" s="1"/>
  <c r="AU65"/>
  <c r="O66"/>
  <c r="AQ66"/>
  <c r="AU66"/>
  <c r="BQ66"/>
  <c r="BR66"/>
  <c r="BS66"/>
  <c r="BV66"/>
  <c r="BW66"/>
  <c r="BX66"/>
  <c r="O67"/>
  <c r="M67" s="1"/>
  <c r="AQ67"/>
  <c r="AU67"/>
  <c r="AO67"/>
  <c r="O68"/>
  <c r="M68"/>
  <c r="AQ68"/>
  <c r="AO68"/>
  <c r="AU68"/>
  <c r="O69"/>
  <c r="M69" s="1"/>
  <c r="AQ69"/>
  <c r="AU69"/>
  <c r="O70"/>
  <c r="M70" s="1"/>
  <c r="AQ70"/>
  <c r="AO70" s="1"/>
  <c r="AU70"/>
  <c r="O71"/>
  <c r="M71" s="1"/>
  <c r="AQ71"/>
  <c r="AU71"/>
  <c r="N933" i="967"/>
  <c r="N1975"/>
  <c r="CE59" i="939"/>
  <c r="BU66" i="1106"/>
  <c r="AL57"/>
  <c r="BP66"/>
  <c r="CJ59" i="939"/>
  <c r="U57" i="1106"/>
  <c r="BU66" i="939"/>
  <c r="AJ57" i="1106"/>
  <c r="BP60" i="939"/>
  <c r="Y57" i="1106"/>
  <c r="W59"/>
  <c r="W57"/>
  <c r="BP59" i="939"/>
  <c r="Q8" i="968"/>
  <c r="Q20" s="1"/>
  <c r="AP946" i="948"/>
  <c r="AP945" s="1"/>
  <c r="AP201"/>
  <c r="AP113" s="1"/>
  <c r="AQ781"/>
  <c r="AP322"/>
  <c r="AP146" s="1"/>
  <c r="AQ850"/>
  <c r="AQ806" s="1"/>
  <c r="AR64"/>
  <c r="AP413"/>
  <c r="AP727"/>
  <c r="AP683" s="1"/>
  <c r="AQ851"/>
  <c r="AQ807" s="1"/>
  <c r="AQ842"/>
  <c r="AQ798" s="1"/>
  <c r="AR725"/>
  <c r="AR681" s="1"/>
  <c r="AR593"/>
  <c r="AR549" s="1"/>
  <c r="AQ653"/>
  <c r="AQ934"/>
  <c r="AQ933" s="1"/>
  <c r="AR210"/>
  <c r="AR122" s="1"/>
  <c r="AR865"/>
  <c r="AR821" s="1"/>
  <c r="AR644"/>
  <c r="AQ413"/>
  <c r="AP937"/>
  <c r="AP936" s="1"/>
  <c r="AP842"/>
  <c r="AP798" s="1"/>
  <c r="AP935"/>
  <c r="AP594"/>
  <c r="AP550" s="1"/>
  <c r="AP871"/>
  <c r="AP827" s="1"/>
  <c r="AR641"/>
  <c r="AQ734"/>
  <c r="AQ690" s="1"/>
  <c r="AP869"/>
  <c r="AP825" s="1"/>
  <c r="AP417"/>
  <c r="AP711"/>
  <c r="AP667" s="1"/>
  <c r="AP436"/>
  <c r="AP590"/>
  <c r="AP546" s="1"/>
  <c r="AP718"/>
  <c r="AP674" s="1"/>
  <c r="AP774"/>
  <c r="AQ855"/>
  <c r="AQ811" s="1"/>
  <c r="AQ946"/>
  <c r="AQ945" s="1"/>
  <c r="AP954"/>
  <c r="AP953" s="1"/>
  <c r="AQ449"/>
  <c r="AQ777"/>
  <c r="AQ430"/>
  <c r="AR201"/>
  <c r="AR113" s="1"/>
  <c r="AP870"/>
  <c r="AP826" s="1"/>
  <c r="AP730"/>
  <c r="AP686" s="1"/>
  <c r="AP763"/>
  <c r="AP509"/>
  <c r="AR734"/>
  <c r="AR690" s="1"/>
  <c r="AR509"/>
  <c r="AR477"/>
  <c r="AR449"/>
  <c r="AP445"/>
  <c r="AQ928"/>
  <c r="AQ927" s="1"/>
  <c r="AP957"/>
  <c r="AP956" s="1"/>
  <c r="AR871"/>
  <c r="AR827" s="1"/>
  <c r="AP908"/>
  <c r="AP651"/>
  <c r="AP928"/>
  <c r="AP927" s="1"/>
  <c r="AQ484"/>
  <c r="AR472"/>
  <c r="AQ899"/>
  <c r="AP862"/>
  <c r="AP818" s="1"/>
  <c r="AP918"/>
  <c r="AP855"/>
  <c r="AP811" s="1"/>
  <c r="AR875"/>
  <c r="AR831" s="1"/>
  <c r="AQ954"/>
  <c r="AQ953" s="1"/>
  <c r="AP848"/>
  <c r="AP804" s="1"/>
  <c r="AR714"/>
  <c r="AR670" s="1"/>
  <c r="AR439"/>
  <c r="AR717"/>
  <c r="AR673" s="1"/>
  <c r="AR863"/>
  <c r="AR819" s="1"/>
  <c r="AR579"/>
  <c r="AR535" s="1"/>
  <c r="AQ589"/>
  <c r="AQ545" s="1"/>
  <c r="AP865"/>
  <c r="AP821" s="1"/>
  <c r="AR926"/>
  <c r="AR721"/>
  <c r="AR677" s="1"/>
  <c r="AR332"/>
  <c r="AR396" s="1"/>
  <c r="AP308"/>
  <c r="AP468" s="1"/>
  <c r="AP512"/>
  <c r="AP873"/>
  <c r="AP829" s="1"/>
  <c r="AP738"/>
  <c r="AP694" s="1"/>
  <c r="AR764"/>
  <c r="AP510"/>
  <c r="AQ762"/>
  <c r="AQ317"/>
  <c r="AQ496" s="1"/>
  <c r="AP600"/>
  <c r="AP556" s="1"/>
  <c r="AP307"/>
  <c r="AQ516"/>
  <c r="AQ714"/>
  <c r="AQ670" s="1"/>
  <c r="AP767"/>
  <c r="AR323"/>
  <c r="AP943"/>
  <c r="AP942" s="1"/>
  <c r="AP723"/>
  <c r="AP679" s="1"/>
  <c r="AQ339"/>
  <c r="AQ403" s="1"/>
  <c r="AQ338"/>
  <c r="AQ402" s="1"/>
  <c r="AP518"/>
  <c r="AQ845"/>
  <c r="AQ801" s="1"/>
  <c r="AQ478"/>
  <c r="AP843"/>
  <c r="AP799" s="1"/>
  <c r="AQ70"/>
  <c r="AR413"/>
  <c r="AR896"/>
  <c r="AR730"/>
  <c r="AR686" s="1"/>
  <c r="AR207"/>
  <c r="AR119" s="1"/>
  <c r="AQ607"/>
  <c r="AQ563" s="1"/>
  <c r="AQ340"/>
  <c r="AQ720"/>
  <c r="AQ676" s="1"/>
  <c r="AR480"/>
  <c r="AR767"/>
  <c r="AR916"/>
  <c r="AR592"/>
  <c r="AR548" s="1"/>
  <c r="AQ628"/>
  <c r="AQ784"/>
  <c r="AQ444"/>
  <c r="AR474"/>
  <c r="AR325"/>
  <c r="AQ414"/>
  <c r="AQ320"/>
  <c r="AQ586"/>
  <c r="AQ542" s="1"/>
  <c r="AQ421"/>
  <c r="AQ42"/>
  <c r="AR590"/>
  <c r="AR546" s="1"/>
  <c r="AR71"/>
  <c r="AR724"/>
  <c r="AR680" s="1"/>
  <c r="AQ427"/>
  <c r="AQ594"/>
  <c r="AQ550" s="1"/>
  <c r="AP949"/>
  <c r="AP948" s="1"/>
  <c r="AP521"/>
  <c r="AP520"/>
  <c r="AP915"/>
  <c r="AP934"/>
  <c r="AP933" s="1"/>
  <c r="AP587"/>
  <c r="AP543" s="1"/>
  <c r="AQ578"/>
  <c r="AQ534" s="1"/>
  <c r="AP899"/>
  <c r="AR941"/>
  <c r="AP721"/>
  <c r="AP677" s="1"/>
  <c r="AP421"/>
  <c r="AP611"/>
  <c r="AP567" s="1"/>
  <c r="AQ75"/>
  <c r="AP338"/>
  <c r="AP162" s="1"/>
  <c r="AP853"/>
  <c r="AP809" s="1"/>
  <c r="AP897"/>
  <c r="AQ937"/>
  <c r="AQ936" s="1"/>
  <c r="AP508"/>
  <c r="AR77"/>
  <c r="AP643"/>
  <c r="AQ425"/>
  <c r="AR55"/>
  <c r="AR508"/>
  <c r="AR588"/>
  <c r="AR544" s="1"/>
  <c r="AR919"/>
  <c r="AQ844"/>
  <c r="AQ800" s="1"/>
  <c r="AQ310"/>
  <c r="AQ462" s="1"/>
  <c r="AQ916"/>
  <c r="AQ480"/>
  <c r="AR781"/>
  <c r="AR446"/>
  <c r="AR771"/>
  <c r="AR481"/>
  <c r="AQ337"/>
  <c r="AQ610"/>
  <c r="AQ566" s="1"/>
  <c r="AQ632"/>
  <c r="AR198"/>
  <c r="AR110" s="1"/>
  <c r="AR190"/>
  <c r="AR102" s="1"/>
  <c r="AR56"/>
  <c r="AQ332"/>
  <c r="AQ156" s="1"/>
  <c r="AQ596"/>
  <c r="AQ552" s="1"/>
  <c r="AQ330"/>
  <c r="AR516"/>
  <c r="AR330"/>
  <c r="AR154" s="1"/>
  <c r="AR843"/>
  <c r="AR799" s="1"/>
  <c r="AQ440"/>
  <c r="AQ757"/>
  <c r="AR844"/>
  <c r="AR800" s="1"/>
  <c r="AP905"/>
  <c r="AP305"/>
  <c r="AP457" s="1"/>
  <c r="AQ515"/>
  <c r="AR581"/>
  <c r="AR537" s="1"/>
  <c r="AR309"/>
  <c r="AR373" s="1"/>
  <c r="AQ426"/>
  <c r="AQ445"/>
  <c r="AR914"/>
  <c r="AP895"/>
  <c r="AP856"/>
  <c r="AP812" s="1"/>
  <c r="AP626"/>
  <c r="AR189"/>
  <c r="AR101" s="1"/>
  <c r="AQ609"/>
  <c r="AQ565" s="1"/>
  <c r="AQ318"/>
  <c r="AQ142" s="1"/>
  <c r="AQ635"/>
  <c r="AR861"/>
  <c r="AR817" s="1"/>
  <c r="AQ476"/>
  <c r="AR578"/>
  <c r="AR534" s="1"/>
  <c r="AP850"/>
  <c r="AP806" s="1"/>
  <c r="AP891"/>
  <c r="AR311"/>
  <c r="AR375" s="1"/>
  <c r="AP323"/>
  <c r="AP147" s="1"/>
  <c r="AQ415"/>
  <c r="AR482"/>
  <c r="AQ786"/>
  <c r="AQ196"/>
  <c r="AQ108" s="1"/>
  <c r="AQ765"/>
  <c r="AP579"/>
  <c r="AP535" s="1"/>
  <c r="AP487"/>
  <c r="AR513"/>
  <c r="AQ849"/>
  <c r="AQ805" s="1"/>
  <c r="AR313"/>
  <c r="AR377" s="1"/>
  <c r="AQ732"/>
  <c r="AQ688" s="1"/>
  <c r="AR487"/>
  <c r="AP627"/>
  <c r="AR414"/>
  <c r="AP783"/>
  <c r="AP306"/>
  <c r="AP458" s="1"/>
  <c r="AR322"/>
  <c r="AP622"/>
  <c r="AR742"/>
  <c r="AR698" s="1"/>
  <c r="AP913"/>
  <c r="AP732"/>
  <c r="AP688" s="1"/>
  <c r="AP907"/>
  <c r="AQ313"/>
  <c r="AQ137" s="1"/>
  <c r="AP524"/>
  <c r="AP523" s="1"/>
  <c r="AR651"/>
  <c r="AR727"/>
  <c r="AR683" s="1"/>
  <c r="AP758"/>
  <c r="AR518"/>
  <c r="AR46"/>
  <c r="AQ768"/>
  <c r="AP331"/>
  <c r="AP395" s="1"/>
  <c r="AQ895"/>
  <c r="AQ342"/>
  <c r="AP584"/>
  <c r="AP540" s="1"/>
  <c r="AR949"/>
  <c r="AR948" s="1"/>
  <c r="AQ305"/>
  <c r="AQ641"/>
  <c r="AR194"/>
  <c r="AR106" s="1"/>
  <c r="AQ520"/>
  <c r="AQ518"/>
  <c r="AQ631"/>
  <c r="AP864"/>
  <c r="AP820" s="1"/>
  <c r="AQ334"/>
  <c r="AR307"/>
  <c r="AP710"/>
  <c r="AP666" s="1"/>
  <c r="AR209"/>
  <c r="AR121" s="1"/>
  <c r="AP715"/>
  <c r="AP671" s="1"/>
  <c r="AP591"/>
  <c r="AP547" s="1"/>
  <c r="AR600"/>
  <c r="AR556" s="1"/>
  <c r="AP787"/>
  <c r="AQ315"/>
  <c r="AR842"/>
  <c r="AR798" s="1"/>
  <c r="AP653"/>
  <c r="AP489"/>
  <c r="AP488" s="1"/>
  <c r="AR191"/>
  <c r="AR103" s="1"/>
  <c r="AR412"/>
  <c r="AQ513"/>
  <c r="AR762"/>
  <c r="AR607"/>
  <c r="AR563" s="1"/>
  <c r="AR931"/>
  <c r="AR930" s="1"/>
  <c r="AQ854"/>
  <c r="AQ810" s="1"/>
  <c r="AQ743"/>
  <c r="AQ699" s="1"/>
  <c r="AP724"/>
  <c r="AP680" s="1"/>
  <c r="AR623"/>
  <c r="AP642"/>
  <c r="AQ181"/>
  <c r="AQ93" s="1"/>
  <c r="AP333"/>
  <c r="AP397" s="1"/>
  <c r="AR584"/>
  <c r="AR520"/>
  <c r="AQ903"/>
  <c r="AP318"/>
  <c r="AR710"/>
  <c r="AR666" s="1"/>
  <c r="AP944"/>
  <c r="AP872"/>
  <c r="AP828" s="1"/>
  <c r="AQ651"/>
  <c r="AP450"/>
  <c r="AP416"/>
  <c r="AP592"/>
  <c r="AP548" s="1"/>
  <c r="AP846"/>
  <c r="AP802" s="1"/>
  <c r="AR59"/>
  <c r="AQ433"/>
  <c r="AQ435"/>
  <c r="AP931"/>
  <c r="AP930" s="1"/>
  <c r="AP431"/>
  <c r="AR594"/>
  <c r="AR550" s="1"/>
  <c r="AP599"/>
  <c r="AP555" s="1"/>
  <c r="AQ652"/>
  <c r="AR754"/>
  <c r="AQ943"/>
  <c r="AQ942" s="1"/>
  <c r="AQ521"/>
  <c r="AP875"/>
  <c r="AP831" s="1"/>
  <c r="AR775"/>
  <c r="AP860"/>
  <c r="AP816" s="1"/>
  <c r="AP582"/>
  <c r="AP538" s="1"/>
  <c r="AQ724"/>
  <c r="AQ680" s="1"/>
  <c r="AQ441"/>
  <c r="AQ438"/>
  <c r="AQ188"/>
  <c r="AQ100" s="1"/>
  <c r="AR512"/>
  <c r="AP341"/>
  <c r="AQ639"/>
  <c r="AP313"/>
  <c r="AQ600"/>
  <c r="AQ556" s="1"/>
  <c r="AP713"/>
  <c r="AP669" s="1"/>
  <c r="AR639"/>
  <c r="AQ853"/>
  <c r="AQ809" s="1"/>
  <c r="AP903"/>
  <c r="AR940"/>
  <c r="AR939" s="1"/>
  <c r="AQ872"/>
  <c r="AQ828" s="1"/>
  <c r="AP941"/>
  <c r="AP317"/>
  <c r="AP605"/>
  <c r="AP561" s="1"/>
  <c r="AQ727"/>
  <c r="AQ683" s="1"/>
  <c r="AQ482"/>
  <c r="AR713"/>
  <c r="AR669" s="1"/>
  <c r="AR340"/>
  <c r="AR404" s="1"/>
  <c r="AQ312"/>
  <c r="AQ136" s="1"/>
  <c r="AP852"/>
  <c r="AP808" s="1"/>
  <c r="AR50"/>
  <c r="AQ643"/>
  <c r="AQ907"/>
  <c r="AR952"/>
  <c r="AR722"/>
  <c r="AR678" s="1"/>
  <c r="AQ436"/>
  <c r="AR478"/>
  <c r="AP519"/>
  <c r="AQ626"/>
  <c r="AP596"/>
  <c r="AP552" s="1"/>
  <c r="AR339"/>
  <c r="AR403" s="1"/>
  <c r="AR427"/>
  <c r="AQ595"/>
  <c r="AQ551" s="1"/>
  <c r="AR329"/>
  <c r="AR393" s="1"/>
  <c r="AQ760"/>
  <c r="AP517"/>
  <c r="AR608"/>
  <c r="AR564" s="1"/>
  <c r="AQ200"/>
  <c r="AQ112" s="1"/>
  <c r="AP325"/>
  <c r="AQ477"/>
  <c r="AQ439"/>
  <c r="AR915"/>
  <c r="AQ865"/>
  <c r="AQ821" s="1"/>
  <c r="AR852"/>
  <c r="AR808" s="1"/>
  <c r="AP511"/>
  <c r="AQ65"/>
  <c r="AQ598"/>
  <c r="AQ554" s="1"/>
  <c r="AQ58"/>
  <c r="AQ434"/>
  <c r="AP329"/>
  <c r="AP393" s="1"/>
  <c r="AQ649"/>
  <c r="AP729"/>
  <c r="AP685" s="1"/>
  <c r="AR74"/>
  <c r="AQ328"/>
  <c r="AP731"/>
  <c r="AP687" s="1"/>
  <c r="AP578"/>
  <c r="AP534" s="1"/>
  <c r="AP909"/>
  <c r="AQ905"/>
  <c r="AR726"/>
  <c r="AR682" s="1"/>
  <c r="AP328"/>
  <c r="AP392" s="1"/>
  <c r="AP609"/>
  <c r="AP565" s="1"/>
  <c r="AQ886"/>
  <c r="AP607"/>
  <c r="AP563" s="1"/>
  <c r="AQ767"/>
  <c r="AP734"/>
  <c r="AP690" s="1"/>
  <c r="AQ957"/>
  <c r="AQ956" s="1"/>
  <c r="AP906"/>
  <c r="AQ645"/>
  <c r="AQ190"/>
  <c r="AQ102" s="1"/>
  <c r="AQ508"/>
  <c r="AP898"/>
  <c r="AQ871"/>
  <c r="AQ827" s="1"/>
  <c r="AQ601"/>
  <c r="AQ557" s="1"/>
  <c r="AP586"/>
  <c r="AP542" s="1"/>
  <c r="AP925"/>
  <c r="AP159" s="1"/>
  <c r="AP608"/>
  <c r="AP564" s="1"/>
  <c r="AP332"/>
  <c r="AQ898"/>
  <c r="AR925"/>
  <c r="AR159" s="1"/>
  <c r="AQ605"/>
  <c r="AQ561" s="1"/>
  <c r="AP438"/>
  <c r="AQ847"/>
  <c r="AQ803" s="1"/>
  <c r="AP916"/>
  <c r="AP919"/>
  <c r="AR763"/>
  <c r="AP716"/>
  <c r="AP672" s="1"/>
  <c r="AP777"/>
  <c r="AP513"/>
  <c r="AP644"/>
  <c r="AQ646"/>
  <c r="AR917"/>
  <c r="AQ741"/>
  <c r="AQ697" s="1"/>
  <c r="AP309"/>
  <c r="AP522"/>
  <c r="AP342"/>
  <c r="AP166" s="1"/>
  <c r="AP775"/>
  <c r="AR642"/>
  <c r="AP336"/>
  <c r="AP654"/>
  <c r="AR188"/>
  <c r="AR100" s="1"/>
  <c r="AQ848"/>
  <c r="AQ804" s="1"/>
  <c r="AR720"/>
  <c r="AR676" s="1"/>
  <c r="AP771"/>
  <c r="AQ510"/>
  <c r="AR627"/>
  <c r="AQ509"/>
  <c r="AR628"/>
  <c r="AP854"/>
  <c r="AP810" s="1"/>
  <c r="AQ859"/>
  <c r="AQ815" s="1"/>
  <c r="AP955"/>
  <c r="AP781"/>
  <c r="AQ474"/>
  <c r="AQ412"/>
  <c r="AQ307"/>
  <c r="AQ131" s="1"/>
  <c r="AQ579"/>
  <c r="AQ535" s="1"/>
  <c r="AQ507"/>
  <c r="AP917"/>
  <c r="AQ947"/>
  <c r="AR755"/>
  <c r="AR870"/>
  <c r="AR826" s="1"/>
  <c r="AQ483"/>
  <c r="AR785"/>
  <c r="AQ710"/>
  <c r="AQ666" s="1"/>
  <c r="AQ327"/>
  <c r="AQ915"/>
  <c r="AQ329"/>
  <c r="AR316"/>
  <c r="AP785"/>
  <c r="AQ625"/>
  <c r="AQ754"/>
  <c r="AP714"/>
  <c r="AP670" s="1"/>
  <c r="AQ716"/>
  <c r="AQ672" s="1"/>
  <c r="AR862"/>
  <c r="AR818" s="1"/>
  <c r="AQ486"/>
  <c r="AP766"/>
  <c r="AQ642"/>
  <c r="AQ201"/>
  <c r="AQ113" s="1"/>
  <c r="AQ715"/>
  <c r="AQ671" s="1"/>
  <c r="AQ322"/>
  <c r="AR444"/>
  <c r="AP440"/>
  <c r="AR320"/>
  <c r="AR144" s="1"/>
  <c r="AQ755"/>
  <c r="AP858"/>
  <c r="AP814" s="1"/>
  <c r="AQ742"/>
  <c r="AQ698" s="1"/>
  <c r="AP739"/>
  <c r="AP695" s="1"/>
  <c r="AP894"/>
  <c r="AQ719"/>
  <c r="AQ675" s="1"/>
  <c r="AP633"/>
  <c r="AR200"/>
  <c r="AR112" s="1"/>
  <c r="AR514"/>
  <c r="AP652"/>
  <c r="AQ633"/>
  <c r="AQ599"/>
  <c r="AQ555" s="1"/>
  <c r="AP606"/>
  <c r="AP562" s="1"/>
  <c r="AQ64"/>
  <c r="AP938"/>
  <c r="AQ718"/>
  <c r="AQ674" s="1"/>
  <c r="AR417"/>
  <c r="AQ771"/>
  <c r="AP914"/>
  <c r="AQ331"/>
  <c r="AQ155" s="1"/>
  <c r="AR846"/>
  <c r="AR802" s="1"/>
  <c r="AQ590"/>
  <c r="AQ546" s="1"/>
  <c r="AQ897"/>
  <c r="AR415"/>
  <c r="AQ588"/>
  <c r="AQ544" s="1"/>
  <c r="AQ638"/>
  <c r="AP320"/>
  <c r="AQ906"/>
  <c r="AQ887"/>
  <c r="AQ73"/>
  <c r="AR333"/>
  <c r="AQ917"/>
  <c r="AP649"/>
  <c r="AR308"/>
  <c r="AP412"/>
  <c r="AR448"/>
  <c r="AP330"/>
  <c r="AP154" s="1"/>
  <c r="AQ910"/>
  <c r="AR421"/>
  <c r="AQ938"/>
  <c r="AP610"/>
  <c r="AP566" s="1"/>
  <c r="AQ891"/>
  <c r="AP722"/>
  <c r="AP678" s="1"/>
  <c r="AP900"/>
  <c r="AP719"/>
  <c r="AP675" s="1"/>
  <c r="AQ740"/>
  <c r="AQ696" s="1"/>
  <c r="AQ787"/>
  <c r="AP851"/>
  <c r="AP807" s="1"/>
  <c r="AQ69"/>
  <c r="AQ932"/>
  <c r="AQ773"/>
  <c r="AQ606"/>
  <c r="AQ562" s="1"/>
  <c r="AQ353"/>
  <c r="AP351"/>
  <c r="AP358"/>
  <c r="AQ655"/>
  <c r="AQ506"/>
  <c r="AQ316"/>
  <c r="AQ503" s="1"/>
  <c r="AR426"/>
  <c r="AQ782"/>
  <c r="AR582"/>
  <c r="AR538" s="1"/>
  <c r="AR435"/>
  <c r="AP733"/>
  <c r="AP689" s="1"/>
  <c r="AQ949"/>
  <c r="AQ948" s="1"/>
  <c r="AQ325"/>
  <c r="AQ608"/>
  <c r="AQ564" s="1"/>
  <c r="AQ487"/>
  <c r="AQ358"/>
  <c r="AP319"/>
  <c r="AQ437"/>
  <c r="AQ321"/>
  <c r="AQ766"/>
  <c r="AQ630"/>
  <c r="AQ864"/>
  <c r="AQ820" s="1"/>
  <c r="AQ431"/>
  <c r="AQ636"/>
  <c r="AQ857"/>
  <c r="AQ813" s="1"/>
  <c r="AQ473"/>
  <c r="AQ519"/>
  <c r="AQ355"/>
  <c r="AP350"/>
  <c r="AP357"/>
  <c r="AR431"/>
  <c r="AR352"/>
  <c r="AR359"/>
  <c r="AR765"/>
  <c r="AR336"/>
  <c r="AR400" s="1"/>
  <c r="AR598"/>
  <c r="AR554" s="1"/>
  <c r="AR723"/>
  <c r="AR679" s="1"/>
  <c r="AR650"/>
  <c r="AR770"/>
  <c r="AR341"/>
  <c r="AR165" s="1"/>
  <c r="AQ775"/>
  <c r="AR774"/>
  <c r="AQ360"/>
  <c r="AR777"/>
  <c r="AR423"/>
  <c r="AR928"/>
  <c r="AR927" s="1"/>
  <c r="AR864"/>
  <c r="AR820" s="1"/>
  <c r="AR731"/>
  <c r="AR687" s="1"/>
  <c r="AR44"/>
  <c r="AR437"/>
  <c r="AR874"/>
  <c r="AR830" s="1"/>
  <c r="AR783"/>
  <c r="AQ308"/>
  <c r="AQ460" s="1"/>
  <c r="AP947"/>
  <c r="AQ446"/>
  <c r="AR345"/>
  <c r="AR178"/>
  <c r="AR90" s="1"/>
  <c r="AR906"/>
  <c r="AR438"/>
  <c r="AR66"/>
  <c r="AR318"/>
  <c r="AR505" s="1"/>
  <c r="AR853"/>
  <c r="AR809" s="1"/>
  <c r="AR433"/>
  <c r="AR303"/>
  <c r="AR367" s="1"/>
  <c r="AR337"/>
  <c r="AR401" s="1"/>
  <c r="AR738"/>
  <c r="AR694" s="1"/>
  <c r="AR436"/>
  <c r="AR602"/>
  <c r="AR558" s="1"/>
  <c r="AR918"/>
  <c r="AR324"/>
  <c r="AQ199"/>
  <c r="AQ111" s="1"/>
  <c r="AQ721"/>
  <c r="AQ677" s="1"/>
  <c r="AQ346"/>
  <c r="AR905"/>
  <c r="AR632"/>
  <c r="AR483"/>
  <c r="AR899"/>
  <c r="AR473"/>
  <c r="AR601"/>
  <c r="AR557" s="1"/>
  <c r="AR519"/>
  <c r="AR319"/>
  <c r="AR383" s="1"/>
  <c r="AR857"/>
  <c r="AR813" s="1"/>
  <c r="AR932"/>
  <c r="AR849"/>
  <c r="AR805" s="1"/>
  <c r="AR944"/>
  <c r="AR946"/>
  <c r="AR945" s="1"/>
  <c r="AP589"/>
  <c r="AP545" s="1"/>
  <c r="AP952"/>
  <c r="AQ846"/>
  <c r="AQ802" s="1"/>
  <c r="AQ207"/>
  <c r="AQ119" s="1"/>
  <c r="AQ585"/>
  <c r="AQ541" s="1"/>
  <c r="AQ764"/>
  <c r="AQ772"/>
  <c r="AQ357"/>
  <c r="AP349"/>
  <c r="AP356"/>
  <c r="AQ925"/>
  <c r="AQ159" s="1"/>
  <c r="AP339"/>
  <c r="AP163" s="1"/>
  <c r="AP598"/>
  <c r="AP554" s="1"/>
  <c r="AP720"/>
  <c r="AP676" s="1"/>
  <c r="AQ422"/>
  <c r="AR869"/>
  <c r="AR825" s="1"/>
  <c r="AQ448"/>
  <c r="AR416"/>
  <c r="AQ347"/>
  <c r="AQ640"/>
  <c r="AQ304"/>
  <c r="AQ128" s="1"/>
  <c r="AQ174"/>
  <c r="AQ86" s="1"/>
  <c r="AQ892"/>
  <c r="AQ902"/>
  <c r="AP741"/>
  <c r="AP697" s="1"/>
  <c r="AQ450"/>
  <c r="AR511"/>
  <c r="AQ952"/>
  <c r="AP340"/>
  <c r="AP404" s="1"/>
  <c r="AP940"/>
  <c r="AP939" s="1"/>
  <c r="AQ926"/>
  <c r="AQ333"/>
  <c r="AQ397" s="1"/>
  <c r="AR787"/>
  <c r="AQ870"/>
  <c r="AQ826" s="1"/>
  <c r="AQ894"/>
  <c r="AQ517"/>
  <c r="AQ481"/>
  <c r="AQ359"/>
  <c r="AP348"/>
  <c r="AP355"/>
  <c r="AR315"/>
  <c r="AQ924"/>
  <c r="AQ158" s="1"/>
  <c r="AQ356"/>
  <c r="AR350"/>
  <c r="AR357"/>
  <c r="AR589"/>
  <c r="AR545" s="1"/>
  <c r="AR847"/>
  <c r="AR803" s="1"/>
  <c r="AR900"/>
  <c r="AR327"/>
  <c r="AR151" s="1"/>
  <c r="AR314"/>
  <c r="AR378" s="1"/>
  <c r="AR484"/>
  <c r="AR908"/>
  <c r="AR321"/>
  <c r="AR145" s="1"/>
  <c r="AR609"/>
  <c r="AR565" s="1"/>
  <c r="AQ941"/>
  <c r="AQ306"/>
  <c r="AQ370" s="1"/>
  <c r="AR334"/>
  <c r="AR515"/>
  <c r="AR719"/>
  <c r="AR675" s="1"/>
  <c r="AR204"/>
  <c r="AR116" s="1"/>
  <c r="AR759"/>
  <c r="AR338"/>
  <c r="AR186"/>
  <c r="AR98" s="1"/>
  <c r="AR887"/>
  <c r="AR49"/>
  <c r="AR304"/>
  <c r="AR368" s="1"/>
  <c r="AR854"/>
  <c r="AR810" s="1"/>
  <c r="AQ309"/>
  <c r="AQ469" s="1"/>
  <c r="AQ783"/>
  <c r="AR351"/>
  <c r="AR358"/>
  <c r="AQ351"/>
  <c r="AR741"/>
  <c r="AR697" s="1"/>
  <c r="AR206"/>
  <c r="AR118" s="1"/>
  <c r="AR583"/>
  <c r="AR539" s="1"/>
  <c r="AR947"/>
  <c r="AR312"/>
  <c r="AR499" s="1"/>
  <c r="AR938"/>
  <c r="AQ929"/>
  <c r="AQ345"/>
  <c r="AR342"/>
  <c r="AR406" s="1"/>
  <c r="AR524"/>
  <c r="AR523" s="1"/>
  <c r="AR943"/>
  <c r="AR942" s="1"/>
  <c r="AR595"/>
  <c r="AR551" s="1"/>
  <c r="AR716"/>
  <c r="AR672" s="1"/>
  <c r="AR858"/>
  <c r="AR814" s="1"/>
  <c r="AR447"/>
  <c r="AR886"/>
  <c r="AR605"/>
  <c r="AR561" s="1"/>
  <c r="AR766"/>
  <c r="AR889"/>
  <c r="AR934"/>
  <c r="AR933" s="1"/>
  <c r="AP866"/>
  <c r="AP822" s="1"/>
  <c r="AQ722"/>
  <c r="AQ678" s="1"/>
  <c r="AQ774"/>
  <c r="AQ759"/>
  <c r="AQ731"/>
  <c r="AQ687" s="1"/>
  <c r="AQ875"/>
  <c r="AQ831" s="1"/>
  <c r="AQ341"/>
  <c r="AP347"/>
  <c r="AP354"/>
  <c r="AR957"/>
  <c r="AR956" s="1"/>
  <c r="AR54"/>
  <c r="AR636"/>
  <c r="AR851"/>
  <c r="AR807" s="1"/>
  <c r="AR599"/>
  <c r="AR555" s="1"/>
  <c r="AR596"/>
  <c r="AR552" s="1"/>
  <c r="AP958"/>
  <c r="AQ730"/>
  <c r="AQ686" s="1"/>
  <c r="AQ738"/>
  <c r="AQ694" s="1"/>
  <c r="AQ908"/>
  <c r="AQ935"/>
  <c r="AQ852"/>
  <c r="AQ808" s="1"/>
  <c r="AQ770"/>
  <c r="AQ348"/>
  <c r="AR773"/>
  <c r="AR177"/>
  <c r="AR89" s="1"/>
  <c r="AQ931"/>
  <c r="AQ930" s="1"/>
  <c r="AP650"/>
  <c r="AQ634"/>
  <c r="AP863"/>
  <c r="AP819" s="1"/>
  <c r="AR784"/>
  <c r="AQ314"/>
  <c r="AQ416"/>
  <c r="AQ582"/>
  <c r="AQ538" s="1"/>
  <c r="AQ776"/>
  <c r="AQ650"/>
  <c r="AQ713"/>
  <c r="AQ669" s="1"/>
  <c r="AR718"/>
  <c r="AR674" s="1"/>
  <c r="AP601"/>
  <c r="AP557" s="1"/>
  <c r="AQ763"/>
  <c r="AQ955"/>
  <c r="AQ420"/>
  <c r="AR348"/>
  <c r="AR355"/>
  <c r="AR68"/>
  <c r="AR40"/>
  <c r="AR521"/>
  <c r="AR41"/>
  <c r="AR510"/>
  <c r="AR631"/>
  <c r="AR65"/>
  <c r="AR856"/>
  <c r="AR812" s="1"/>
  <c r="AR587"/>
  <c r="AR543" s="1"/>
  <c r="AR646"/>
  <c r="AR485"/>
  <c r="AR873"/>
  <c r="AR829" s="1"/>
  <c r="AR430"/>
  <c r="AR517"/>
  <c r="AR848"/>
  <c r="AR804" s="1"/>
  <c r="AR913"/>
  <c r="AR305"/>
  <c r="AR369" s="1"/>
  <c r="AR326"/>
  <c r="AR150" s="1"/>
  <c r="AQ511"/>
  <c r="AQ584"/>
  <c r="AQ540" s="1"/>
  <c r="AR349"/>
  <c r="AR356"/>
  <c r="AR625"/>
  <c r="AR62"/>
  <c r="AR768"/>
  <c r="AR638"/>
  <c r="AR937"/>
  <c r="AR936" s="1"/>
  <c r="AR199"/>
  <c r="AR111" s="1"/>
  <c r="AR173"/>
  <c r="AR85" s="1"/>
  <c r="AR440"/>
  <c r="AR310"/>
  <c r="AR470" s="1"/>
  <c r="AR866"/>
  <c r="AR822" s="1"/>
  <c r="AR450"/>
  <c r="AR772"/>
  <c r="AQ644"/>
  <c r="AP595"/>
  <c r="AP551" s="1"/>
  <c r="AQ858"/>
  <c r="AQ814" s="1"/>
  <c r="AQ725"/>
  <c r="AQ681" s="1"/>
  <c r="AQ319"/>
  <c r="AQ383" s="1"/>
  <c r="AQ336"/>
  <c r="AQ400" s="1"/>
  <c r="AQ350"/>
  <c r="AR634"/>
  <c r="AR895"/>
  <c r="AR175"/>
  <c r="AR87" s="1"/>
  <c r="AR855"/>
  <c r="AR811" s="1"/>
  <c r="AR652"/>
  <c r="AR445"/>
  <c r="AR645"/>
  <c r="AR712"/>
  <c r="AR668" s="1"/>
  <c r="AQ729"/>
  <c r="AQ685" s="1"/>
  <c r="AQ896"/>
  <c r="AQ418"/>
  <c r="AQ627"/>
  <c r="AQ944"/>
  <c r="AR171"/>
  <c r="AR83" s="1"/>
  <c r="AQ874"/>
  <c r="AQ830" s="1"/>
  <c r="AQ723"/>
  <c r="AQ679" s="1"/>
  <c r="AQ323"/>
  <c r="AQ147" s="1"/>
  <c r="AQ918"/>
  <c r="AQ171"/>
  <c r="AQ83" s="1"/>
  <c r="AQ349"/>
  <c r="AP360"/>
  <c r="AR890"/>
  <c r="AR486"/>
  <c r="AP315"/>
  <c r="AP139" s="1"/>
  <c r="AQ591"/>
  <c r="AQ547" s="1"/>
  <c r="AP326"/>
  <c r="AP150" s="1"/>
  <c r="AQ890"/>
  <c r="AP874"/>
  <c r="AP830" s="1"/>
  <c r="AR743"/>
  <c r="AR699" s="1"/>
  <c r="AQ654"/>
  <c r="AP845"/>
  <c r="AP801" s="1"/>
  <c r="AQ860"/>
  <c r="AQ816" s="1"/>
  <c r="AR729"/>
  <c r="AR685" s="1"/>
  <c r="AQ728"/>
  <c r="AQ684" s="1"/>
  <c r="AQ447"/>
  <c r="AQ737"/>
  <c r="AQ693" s="1"/>
  <c r="AQ583"/>
  <c r="AQ539" s="1"/>
  <c r="AQ485"/>
  <c r="AQ354"/>
  <c r="AQ210"/>
  <c r="AQ122" s="1"/>
  <c r="AR760"/>
  <c r="AP441"/>
  <c r="AQ592"/>
  <c r="AQ548" s="1"/>
  <c r="AP932"/>
  <c r="AQ41"/>
  <c r="AP786"/>
  <c r="AQ726"/>
  <c r="AQ682" s="1"/>
  <c r="AQ602"/>
  <c r="AQ558" s="1"/>
  <c r="AQ869"/>
  <c r="AQ825" s="1"/>
  <c r="AQ856"/>
  <c r="AQ812" s="1"/>
  <c r="AQ489"/>
  <c r="AQ488" s="1"/>
  <c r="AQ352"/>
  <c r="AP352"/>
  <c r="AP359"/>
  <c r="AP597"/>
  <c r="AP553" s="1"/>
  <c r="AQ324"/>
  <c r="AQ388" s="1"/>
  <c r="AR346"/>
  <c r="AR353"/>
  <c r="AR360"/>
  <c r="AR737"/>
  <c r="AR693" s="1"/>
  <c r="AR778"/>
  <c r="AR306"/>
  <c r="AR370" s="1"/>
  <c r="AR61"/>
  <c r="AR653"/>
  <c r="AR654"/>
  <c r="AR335"/>
  <c r="AR43"/>
  <c r="AQ597"/>
  <c r="AQ553" s="1"/>
  <c r="AR69"/>
  <c r="AR740"/>
  <c r="AR696" s="1"/>
  <c r="AR622"/>
  <c r="AR610"/>
  <c r="AR566" s="1"/>
  <c r="AR898"/>
  <c r="AR728"/>
  <c r="AR684" s="1"/>
  <c r="AR196"/>
  <c r="AR108" s="1"/>
  <c r="AR935"/>
  <c r="AR58"/>
  <c r="AR902"/>
  <c r="AR633"/>
  <c r="AP847"/>
  <c r="AP803" s="1"/>
  <c r="AQ900"/>
  <c r="AQ904"/>
  <c r="AR347"/>
  <c r="AR354"/>
  <c r="AR42"/>
  <c r="AR850"/>
  <c r="AR806" s="1"/>
  <c r="AR892"/>
  <c r="AR475"/>
  <c r="AR428"/>
  <c r="AR489"/>
  <c r="AR488" s="1"/>
  <c r="AR586"/>
  <c r="AR542" s="1"/>
  <c r="AR420"/>
  <c r="AR176"/>
  <c r="AR88" s="1"/>
  <c r="AR757"/>
  <c r="AP337"/>
  <c r="AP743"/>
  <c r="AP699" s="1"/>
  <c r="AQ581"/>
  <c r="AQ537" s="1"/>
  <c r="AR782"/>
  <c r="AR591"/>
  <c r="AR547" s="1"/>
  <c r="AR924"/>
  <c r="AR158" s="1"/>
  <c r="AR655"/>
  <c r="AQ914"/>
  <c r="AQ758"/>
  <c r="AQ417"/>
  <c r="AQ785"/>
  <c r="AQ862"/>
  <c r="AQ818" s="1"/>
  <c r="AP507"/>
  <c r="AR958"/>
  <c r="AP740"/>
  <c r="AP696" s="1"/>
  <c r="AP861"/>
  <c r="AP817" s="1"/>
  <c r="AQ909"/>
  <c r="AP764"/>
  <c r="AQ958"/>
  <c r="AP726"/>
  <c r="AP682" s="1"/>
  <c r="AR786"/>
  <c r="AR897"/>
  <c r="AR907"/>
  <c r="AR715"/>
  <c r="AR671" s="1"/>
  <c r="AQ861"/>
  <c r="AQ817" s="1"/>
  <c r="AQ873"/>
  <c r="AQ829" s="1"/>
  <c r="AR860"/>
  <c r="AR816" s="1"/>
  <c r="AR903"/>
  <c r="AP859"/>
  <c r="AP815" s="1"/>
  <c r="AP910"/>
  <c r="AR317"/>
  <c r="AR496" s="1"/>
  <c r="AR894"/>
  <c r="AP759"/>
  <c r="AP896"/>
  <c r="AP321"/>
  <c r="AP385" s="1"/>
  <c r="AR776"/>
  <c r="AR955"/>
  <c r="AR758"/>
  <c r="AR441"/>
  <c r="AR507"/>
  <c r="AR859"/>
  <c r="AR815" s="1"/>
  <c r="AR733"/>
  <c r="AR689" s="1"/>
  <c r="AQ175"/>
  <c r="AQ87" s="1"/>
  <c r="AQ429"/>
  <c r="AQ913"/>
  <c r="AQ611"/>
  <c r="AQ567" s="1"/>
  <c r="AR328"/>
  <c r="AR152" s="1"/>
  <c r="AR649"/>
  <c r="AR711"/>
  <c r="AR667" s="1"/>
  <c r="AR891"/>
  <c r="AQ580"/>
  <c r="AQ536" s="1"/>
  <c r="AQ739"/>
  <c r="AQ695" s="1"/>
  <c r="AQ209"/>
  <c r="AQ121" s="1"/>
  <c r="AR732"/>
  <c r="AR688" s="1"/>
  <c r="AR929"/>
  <c r="AQ711"/>
  <c r="AQ667" s="1"/>
  <c r="AQ512"/>
  <c r="AQ733"/>
  <c r="AQ689" s="1"/>
  <c r="AR331"/>
  <c r="AR155" s="1"/>
  <c r="AR845"/>
  <c r="AR801" s="1"/>
  <c r="AQ176"/>
  <c r="AQ88" s="1"/>
  <c r="AQ303"/>
  <c r="AQ127" s="1"/>
  <c r="AQ919"/>
  <c r="AP581"/>
  <c r="AP537" s="1"/>
  <c r="AP768"/>
  <c r="AP742"/>
  <c r="AP698" s="1"/>
  <c r="AP304"/>
  <c r="AP773"/>
  <c r="AQ622"/>
  <c r="AP886"/>
  <c r="AQ587"/>
  <c r="AQ543" s="1"/>
  <c r="AP314"/>
  <c r="AP493" s="1"/>
  <c r="AR522"/>
  <c r="AP754"/>
  <c r="AP765"/>
  <c r="AP602"/>
  <c r="AP558" s="1"/>
  <c r="AP588"/>
  <c r="AP544" s="1"/>
  <c r="AQ866"/>
  <c r="AQ822" s="1"/>
  <c r="AR429"/>
  <c r="AP737"/>
  <c r="AP693" s="1"/>
  <c r="AP583"/>
  <c r="AP539" s="1"/>
  <c r="AR643"/>
  <c r="AQ423"/>
  <c r="AR422"/>
  <c r="AR434"/>
  <c r="AR872"/>
  <c r="AR828" s="1"/>
  <c r="AQ180"/>
  <c r="AQ92" s="1"/>
  <c r="AQ524"/>
  <c r="AQ523" s="1"/>
  <c r="AQ940"/>
  <c r="AQ939" s="1"/>
  <c r="AQ428"/>
  <c r="AR611"/>
  <c r="AR567" s="1"/>
  <c r="AR909"/>
  <c r="AR70"/>
  <c r="AQ472"/>
  <c r="AQ863"/>
  <c r="AQ819" s="1"/>
  <c r="AR606"/>
  <c r="AR562" s="1"/>
  <c r="AR954"/>
  <c r="AR953" s="1"/>
  <c r="AR626"/>
  <c r="AQ623"/>
  <c r="AQ326"/>
  <c r="AQ390" s="1"/>
  <c r="AQ843"/>
  <c r="AQ799" s="1"/>
  <c r="AQ522"/>
  <c r="AR739"/>
  <c r="AR695" s="1"/>
  <c r="AR597"/>
  <c r="AR553" s="1"/>
  <c r="AR910"/>
  <c r="AR635"/>
  <c r="AQ778"/>
  <c r="AQ889"/>
  <c r="AQ50"/>
  <c r="AR193"/>
  <c r="AR105" s="1"/>
  <c r="BU60" i="939"/>
  <c r="BP59" i="1106"/>
  <c r="BP60"/>
  <c r="BU59" i="939"/>
  <c r="CT66" s="1"/>
  <c r="BP66"/>
  <c r="AQ61" i="948"/>
  <c r="AQ335"/>
  <c r="AR73"/>
  <c r="AR75"/>
  <c r="AQ74"/>
  <c r="AQ78"/>
  <c r="AR72"/>
  <c r="AR76"/>
  <c r="AR78"/>
  <c r="AQ56"/>
  <c r="AP335"/>
  <c r="AB57" i="1106"/>
  <c r="BU59"/>
  <c r="AI59"/>
  <c r="AI57" s="1"/>
  <c r="AA59"/>
  <c r="AA57" s="1"/>
  <c r="BU60"/>
  <c r="AE59"/>
  <c r="AE57" s="1"/>
  <c r="AK57"/>
  <c r="AC57"/>
  <c r="AP40" i="948"/>
  <c r="AP44"/>
  <c r="AP66"/>
  <c r="AP45"/>
  <c r="AQ62"/>
  <c r="AR205"/>
  <c r="AR117" s="1"/>
  <c r="AR208"/>
  <c r="AR120" s="1"/>
  <c r="AR181"/>
  <c r="AR93" s="1"/>
  <c r="AR172"/>
  <c r="AR84" s="1"/>
  <c r="AR182"/>
  <c r="AR94" s="1"/>
  <c r="AQ182"/>
  <c r="AQ94" s="1"/>
  <c r="AQ208"/>
  <c r="AQ120" s="1"/>
  <c r="AP197"/>
  <c r="AP109" s="1"/>
  <c r="AQ197"/>
  <c r="AQ109" s="1"/>
  <c r="AQ424"/>
  <c r="AQ205"/>
  <c r="AQ117" s="1"/>
  <c r="AQ411"/>
  <c r="AQ172"/>
  <c r="AQ84"/>
  <c r="AQ193"/>
  <c r="AQ105" s="1"/>
  <c r="AQ187"/>
  <c r="AQ99" s="1"/>
  <c r="AP415"/>
  <c r="AP437"/>
  <c r="AP449"/>
  <c r="AP770"/>
  <c r="AP902"/>
  <c r="AP631"/>
  <c r="AP638"/>
  <c r="AP776"/>
  <c r="AP778"/>
  <c r="AP784"/>
  <c r="AP890"/>
  <c r="AQ43"/>
  <c r="AP430"/>
  <c r="AP516"/>
  <c r="AP632"/>
  <c r="AP634"/>
  <c r="AP639"/>
  <c r="AP646"/>
  <c r="AP655"/>
  <c r="AP447"/>
  <c r="AQ173"/>
  <c r="AQ85" s="1"/>
  <c r="AP422"/>
  <c r="AQ71"/>
  <c r="AP636"/>
  <c r="AP926"/>
  <c r="AP782"/>
  <c r="AP448"/>
  <c r="AP175"/>
  <c r="AP87" s="1"/>
  <c r="AP193"/>
  <c r="AP105" s="1"/>
  <c r="AP411"/>
  <c r="AP182"/>
  <c r="AP94" s="1"/>
  <c r="AQ77"/>
  <c r="AQ57"/>
  <c r="AQ177"/>
  <c r="AQ89" s="1"/>
  <c r="AQ44"/>
  <c r="AP924"/>
  <c r="AP158" s="1"/>
  <c r="AP334"/>
  <c r="AP433"/>
  <c r="AP446"/>
  <c r="AP426"/>
  <c r="AP54"/>
  <c r="AQ40"/>
  <c r="AP206"/>
  <c r="AP118" s="1"/>
  <c r="AQ206"/>
  <c r="AQ118" s="1"/>
  <c r="AP176"/>
  <c r="AP88" s="1"/>
  <c r="AP174"/>
  <c r="AP86" s="1"/>
  <c r="AP181"/>
  <c r="AP93" s="1"/>
  <c r="AP929"/>
  <c r="AQ204"/>
  <c r="AQ116" s="1"/>
  <c r="AQ893"/>
  <c r="AP428"/>
  <c r="AP444"/>
  <c r="AP353"/>
  <c r="AP200"/>
  <c r="AP112" s="1"/>
  <c r="AP210"/>
  <c r="AP122" s="1"/>
  <c r="AP187"/>
  <c r="AP99" s="1"/>
  <c r="AP205"/>
  <c r="AP117" s="1"/>
  <c r="AP208"/>
  <c r="AP120" s="1"/>
  <c r="AP641"/>
  <c r="AP429"/>
  <c r="AP57"/>
  <c r="AP199"/>
  <c r="AP111" s="1"/>
  <c r="AQ951"/>
  <c r="AQ55"/>
  <c r="AP434"/>
  <c r="AP427"/>
  <c r="AQ66"/>
  <c r="AQ59"/>
  <c r="AQ76"/>
  <c r="AP414"/>
  <c r="AP439"/>
  <c r="AQ302"/>
  <c r="AQ194"/>
  <c r="AQ106" s="1"/>
  <c r="AQ189"/>
  <c r="AQ101" s="1"/>
  <c r="AP188"/>
  <c r="AP100" s="1"/>
  <c r="AP190"/>
  <c r="AP102" s="1"/>
  <c r="AP172"/>
  <c r="AP84" s="1"/>
  <c r="AQ79"/>
  <c r="AP64"/>
  <c r="AP303"/>
  <c r="AP367" s="1"/>
  <c r="AP75"/>
  <c r="AP189"/>
  <c r="AP101" s="1"/>
  <c r="AP194"/>
  <c r="AP106" s="1"/>
  <c r="AP42"/>
  <c r="AP74"/>
  <c r="AP61"/>
  <c r="AP76"/>
  <c r="AP73"/>
  <c r="AP70"/>
  <c r="AP67"/>
  <c r="AP72"/>
  <c r="AP56"/>
  <c r="AP177"/>
  <c r="AP89" s="1"/>
  <c r="AP62"/>
  <c r="AP204"/>
  <c r="AP116" s="1"/>
  <c r="AP65"/>
  <c r="AP49"/>
  <c r="AP78"/>
  <c r="AP50"/>
  <c r="AP173"/>
  <c r="AP85" s="1"/>
  <c r="AP201" i="1005"/>
  <c r="AP130"/>
  <c r="AP188"/>
  <c r="AP199"/>
  <c r="AP159"/>
  <c r="AP135"/>
  <c r="AP119"/>
  <c r="AP190"/>
  <c r="AP90"/>
  <c r="AP340" i="1124"/>
  <c r="AP328"/>
  <c r="AP313"/>
  <c r="AP301"/>
  <c r="AP289"/>
  <c r="AP277"/>
  <c r="AP265"/>
  <c r="AP253"/>
  <c r="AP241"/>
  <c r="AP226"/>
  <c r="AP214"/>
  <c r="AP202"/>
  <c r="AP190"/>
  <c r="AQ47"/>
  <c r="AQ66"/>
  <c r="AQ94"/>
  <c r="AQ121"/>
  <c r="AR337"/>
  <c r="AR325"/>
  <c r="AR310"/>
  <c r="AR298"/>
  <c r="AR286"/>
  <c r="AR274"/>
  <c r="AR262"/>
  <c r="AR339"/>
  <c r="AR338" s="1"/>
  <c r="AR333"/>
  <c r="AR332" s="1"/>
  <c r="AR327"/>
  <c r="AR326" s="1"/>
  <c r="AR318"/>
  <c r="AR317" s="1"/>
  <c r="AR312"/>
  <c r="AR311" s="1"/>
  <c r="AR306"/>
  <c r="AR305" s="1"/>
  <c r="AR300"/>
  <c r="AR299" s="1"/>
  <c r="AR294"/>
  <c r="AR293" s="1"/>
  <c r="AR288"/>
  <c r="AR287" s="1"/>
  <c r="AR282"/>
  <c r="AR281" s="1"/>
  <c r="AR276"/>
  <c r="AR275" s="1"/>
  <c r="AR270"/>
  <c r="AR269" s="1"/>
  <c r="AR264"/>
  <c r="AR263" s="1"/>
  <c r="AR256"/>
  <c r="AR244"/>
  <c r="AR229"/>
  <c r="AR217"/>
  <c r="AR205"/>
  <c r="AR193"/>
  <c r="AR252"/>
  <c r="AR251" s="1"/>
  <c r="AR246"/>
  <c r="AR245" s="1"/>
  <c r="AR240"/>
  <c r="AR239" s="1"/>
  <c r="AR231"/>
  <c r="AR230" s="1"/>
  <c r="AR225"/>
  <c r="AR224" s="1"/>
  <c r="AR219"/>
  <c r="AR218" s="1"/>
  <c r="AR213"/>
  <c r="AR212" s="1"/>
  <c r="AR207"/>
  <c r="AR206" s="1"/>
  <c r="AR201"/>
  <c r="AR200" s="1"/>
  <c r="AR195"/>
  <c r="AR194" s="1"/>
  <c r="AR189"/>
  <c r="AR188" s="1"/>
  <c r="AR181"/>
  <c r="AR169"/>
  <c r="AR157"/>
  <c r="AR145"/>
  <c r="AR133"/>
  <c r="AQ68"/>
  <c r="AQ67" s="1"/>
  <c r="AP145"/>
  <c r="AR171"/>
  <c r="AR170"/>
  <c r="AR177"/>
  <c r="AR176"/>
  <c r="AR183"/>
  <c r="AR182"/>
  <c r="AQ342"/>
  <c r="AQ341"/>
  <c r="AQ336"/>
  <c r="AQ335"/>
  <c r="AQ330"/>
  <c r="AQ329"/>
  <c r="AQ324"/>
  <c r="AQ323"/>
  <c r="AQ315"/>
  <c r="AQ314"/>
  <c r="AQ309"/>
  <c r="AQ308"/>
  <c r="AQ303"/>
  <c r="AQ302"/>
  <c r="AQ297"/>
  <c r="AQ296"/>
  <c r="AQ291"/>
  <c r="AQ290"/>
  <c r="AQ285"/>
  <c r="AQ284"/>
  <c r="AQ279"/>
  <c r="AQ278"/>
  <c r="AQ273"/>
  <c r="AQ272"/>
  <c r="AQ267"/>
  <c r="AQ266"/>
  <c r="AQ258"/>
  <c r="AQ257"/>
  <c r="AQ331"/>
  <c r="AQ313"/>
  <c r="AQ277"/>
  <c r="AQ247"/>
  <c r="AQ229"/>
  <c r="AQ211"/>
  <c r="AQ298"/>
  <c r="AQ193"/>
  <c r="AQ187"/>
  <c r="AQ169"/>
  <c r="AQ154"/>
  <c r="AQ139"/>
  <c r="AR35"/>
  <c r="AP49"/>
  <c r="AP48" s="1"/>
  <c r="AP68"/>
  <c r="AP67" s="1"/>
  <c r="AP99"/>
  <c r="AP98" s="1"/>
  <c r="AR106"/>
  <c r="AP111"/>
  <c r="AP110" s="1"/>
  <c r="AR118"/>
  <c r="AP123"/>
  <c r="AP122" s="1"/>
  <c r="AR130"/>
  <c r="AR144"/>
  <c r="AR143"/>
  <c r="AP163"/>
  <c r="AQ283"/>
  <c r="AR37"/>
  <c r="AR36"/>
  <c r="AP103"/>
  <c r="AR123"/>
  <c r="AR122" s="1"/>
  <c r="AP169"/>
  <c r="AR71"/>
  <c r="AR70" s="1"/>
  <c r="AP118"/>
  <c r="AP136"/>
  <c r="AR165"/>
  <c r="AR164" s="1"/>
  <c r="AP31"/>
  <c r="AP30" s="1"/>
  <c r="AP121"/>
  <c r="AP175"/>
  <c r="AP112"/>
  <c r="AQ129"/>
  <c r="AQ128" s="1"/>
  <c r="AQ115"/>
  <c r="AQ172"/>
  <c r="AQ213"/>
  <c r="AQ212" s="1"/>
  <c r="AQ225"/>
  <c r="AQ224" s="1"/>
  <c r="AQ240"/>
  <c r="AQ239" s="1"/>
  <c r="AQ252"/>
  <c r="AQ251" s="1"/>
  <c r="AQ214"/>
  <c r="AQ289"/>
  <c r="AQ346"/>
  <c r="AQ106"/>
  <c r="AP339"/>
  <c r="AP338" s="1"/>
  <c r="AP333"/>
  <c r="AP332" s="1"/>
  <c r="AP327"/>
  <c r="AP326" s="1"/>
  <c r="AP318"/>
  <c r="AP317" s="1"/>
  <c r="AP312"/>
  <c r="AP311" s="1"/>
  <c r="AP306"/>
  <c r="AP305" s="1"/>
  <c r="AP300"/>
  <c r="AP299" s="1"/>
  <c r="AP294"/>
  <c r="AP293" s="1"/>
  <c r="AP288"/>
  <c r="AP287" s="1"/>
  <c r="AP282"/>
  <c r="AP281" s="1"/>
  <c r="AP276"/>
  <c r="AP275" s="1"/>
  <c r="AP270"/>
  <c r="AP269" s="1"/>
  <c r="AP264"/>
  <c r="AP263" s="1"/>
  <c r="AP343"/>
  <c r="AP331"/>
  <c r="AP316"/>
  <c r="AP304"/>
  <c r="AP292"/>
  <c r="AP280"/>
  <c r="AP268"/>
  <c r="AP255"/>
  <c r="AP254" s="1"/>
  <c r="AP249"/>
  <c r="AP248" s="1"/>
  <c r="AP243"/>
  <c r="AP242" s="1"/>
  <c r="AP234"/>
  <c r="AP233" s="1"/>
  <c r="AP228"/>
  <c r="AP227" s="1"/>
  <c r="AP222"/>
  <c r="AP221" s="1"/>
  <c r="AP216"/>
  <c r="AP215" s="1"/>
  <c r="AP210"/>
  <c r="AP209" s="1"/>
  <c r="AP204"/>
  <c r="AP203" s="1"/>
  <c r="AP198"/>
  <c r="AP197" s="1"/>
  <c r="AP192"/>
  <c r="AP191" s="1"/>
  <c r="AP256"/>
  <c r="AP244"/>
  <c r="AP229"/>
  <c r="AP217"/>
  <c r="AP205"/>
  <c r="AP193"/>
  <c r="AP183"/>
  <c r="AP182" s="1"/>
  <c r="AP177"/>
  <c r="AP176" s="1"/>
  <c r="AP171"/>
  <c r="AP170" s="1"/>
  <c r="AP165"/>
  <c r="AP164" s="1"/>
  <c r="AP159"/>
  <c r="AP158" s="1"/>
  <c r="AP153"/>
  <c r="AP152" s="1"/>
  <c r="AP147"/>
  <c r="AP146" s="1"/>
  <c r="AP141"/>
  <c r="AP140" s="1"/>
  <c r="AP135"/>
  <c r="AP134" s="1"/>
  <c r="AQ118"/>
  <c r="AR141"/>
  <c r="AR140" s="1"/>
  <c r="AR340"/>
  <c r="AR328"/>
  <c r="AR313"/>
  <c r="AR301"/>
  <c r="AR289"/>
  <c r="AR277"/>
  <c r="AR265"/>
  <c r="AR247"/>
  <c r="AR232"/>
  <c r="AR220"/>
  <c r="AR208"/>
  <c r="AR196"/>
  <c r="AR184"/>
  <c r="AR172"/>
  <c r="AR160"/>
  <c r="AR148"/>
  <c r="AR136"/>
  <c r="AQ31"/>
  <c r="AQ30"/>
  <c r="AQ49"/>
  <c r="AQ48"/>
  <c r="AR64"/>
  <c r="AQ99"/>
  <c r="AQ98" s="1"/>
  <c r="AQ108"/>
  <c r="AQ107" s="1"/>
  <c r="AQ117"/>
  <c r="AQ116" s="1"/>
  <c r="AQ123"/>
  <c r="AQ122" s="1"/>
  <c r="AR150"/>
  <c r="AR149" s="1"/>
  <c r="AR156"/>
  <c r="AR155" s="1"/>
  <c r="AQ334"/>
  <c r="AQ316"/>
  <c r="AQ301"/>
  <c r="AQ250"/>
  <c r="AQ232"/>
  <c r="AQ217"/>
  <c r="AQ268"/>
  <c r="AQ255"/>
  <c r="AQ254"/>
  <c r="AQ243"/>
  <c r="AQ242"/>
  <c r="AQ228"/>
  <c r="AQ227"/>
  <c r="AQ216"/>
  <c r="AQ215"/>
  <c r="AQ201"/>
  <c r="AQ200"/>
  <c r="AQ205"/>
  <c r="AQ186"/>
  <c r="AQ185" s="1"/>
  <c r="AQ180"/>
  <c r="AQ179" s="1"/>
  <c r="AQ174"/>
  <c r="AQ173" s="1"/>
  <c r="AQ168"/>
  <c r="AQ167" s="1"/>
  <c r="AQ162"/>
  <c r="AQ161" s="1"/>
  <c r="AQ156"/>
  <c r="AQ155" s="1"/>
  <c r="AQ150"/>
  <c r="AQ149" s="1"/>
  <c r="AQ144"/>
  <c r="AQ143" s="1"/>
  <c r="AQ138"/>
  <c r="AQ137" s="1"/>
  <c r="AQ132"/>
  <c r="AQ131" s="1"/>
  <c r="AQ175"/>
  <c r="AQ157"/>
  <c r="AQ142"/>
  <c r="AR47"/>
  <c r="AP61"/>
  <c r="AP60" s="1"/>
  <c r="AR66"/>
  <c r="AP71"/>
  <c r="AP70" s="1"/>
  <c r="AR94"/>
  <c r="AR97"/>
  <c r="AP102"/>
  <c r="AP101" s="1"/>
  <c r="AR109"/>
  <c r="AP114"/>
  <c r="AP113" s="1"/>
  <c r="AR121"/>
  <c r="AP126"/>
  <c r="AP125"/>
  <c r="AP142"/>
  <c r="AQ208"/>
  <c r="AR68"/>
  <c r="AR67"/>
  <c r="AP115"/>
  <c r="AP148"/>
  <c r="AP29"/>
  <c r="AP62"/>
  <c r="AR102"/>
  <c r="AR101"/>
  <c r="AP130"/>
  <c r="AP157"/>
  <c r="AR61"/>
  <c r="AR60"/>
  <c r="AR105"/>
  <c r="AR104"/>
  <c r="AP154"/>
  <c r="AR34"/>
  <c r="AR33" s="1"/>
  <c r="AR96"/>
  <c r="AR95" s="1"/>
  <c r="AP172"/>
  <c r="AP184"/>
  <c r="AQ103"/>
  <c r="AQ160"/>
  <c r="AQ204"/>
  <c r="AQ203" s="1"/>
  <c r="AQ202"/>
  <c r="AQ280"/>
  <c r="AQ253"/>
  <c r="AQ337"/>
  <c r="AQ114"/>
  <c r="AQ113" s="1"/>
  <c r="AQ109"/>
  <c r="AP334"/>
  <c r="AP322"/>
  <c r="AP307"/>
  <c r="AP295"/>
  <c r="AP283"/>
  <c r="AP271"/>
  <c r="AP346"/>
  <c r="AP247"/>
  <c r="AP232"/>
  <c r="AP220"/>
  <c r="AP208"/>
  <c r="AP196"/>
  <c r="AQ62"/>
  <c r="AQ90"/>
  <c r="AQ100"/>
  <c r="AP139"/>
  <c r="AR343"/>
  <c r="AR331"/>
  <c r="AR316"/>
  <c r="AR304"/>
  <c r="AR292"/>
  <c r="AR280"/>
  <c r="AR268"/>
  <c r="AR342"/>
  <c r="AR341" s="1"/>
  <c r="AR336"/>
  <c r="AR335" s="1"/>
  <c r="AR330"/>
  <c r="AR329" s="1"/>
  <c r="AR324"/>
  <c r="AR323" s="1"/>
  <c r="AR315"/>
  <c r="AR314" s="1"/>
  <c r="AR309"/>
  <c r="AR308" s="1"/>
  <c r="AR303"/>
  <c r="AR302" s="1"/>
  <c r="AR297"/>
  <c r="AR296" s="1"/>
  <c r="AR291"/>
  <c r="AR290" s="1"/>
  <c r="AR285"/>
  <c r="AR284" s="1"/>
  <c r="AR279"/>
  <c r="AR278" s="1"/>
  <c r="AR273"/>
  <c r="AR272" s="1"/>
  <c r="AR267"/>
  <c r="AR266" s="1"/>
  <c r="AR258"/>
  <c r="AR257" s="1"/>
  <c r="AR250"/>
  <c r="AR238"/>
  <c r="AR223"/>
  <c r="AR211"/>
  <c r="AR199"/>
  <c r="AR255"/>
  <c r="AR254"/>
  <c r="AR249"/>
  <c r="AR248"/>
  <c r="AR243"/>
  <c r="AR242"/>
  <c r="AR234"/>
  <c r="AR233"/>
  <c r="AR228"/>
  <c r="AR227"/>
  <c r="AR222"/>
  <c r="AR221"/>
  <c r="AR216"/>
  <c r="AR215"/>
  <c r="AR210"/>
  <c r="AR209"/>
  <c r="AR204"/>
  <c r="AR203"/>
  <c r="AR198"/>
  <c r="AR197"/>
  <c r="AR192"/>
  <c r="AR191"/>
  <c r="AR187"/>
  <c r="AR175"/>
  <c r="AR163"/>
  <c r="AR151"/>
  <c r="AR139"/>
  <c r="AQ71"/>
  <c r="AQ70" s="1"/>
  <c r="AR135"/>
  <c r="AR134" s="1"/>
  <c r="AR168"/>
  <c r="AR167" s="1"/>
  <c r="AR174"/>
  <c r="AR173" s="1"/>
  <c r="AR180"/>
  <c r="AR179" s="1"/>
  <c r="AR186"/>
  <c r="AR185" s="1"/>
  <c r="AQ339"/>
  <c r="AQ338" s="1"/>
  <c r="AQ333"/>
  <c r="AQ332" s="1"/>
  <c r="AQ327"/>
  <c r="AQ326" s="1"/>
  <c r="AQ318"/>
  <c r="AQ317" s="1"/>
  <c r="AQ312"/>
  <c r="AQ311" s="1"/>
  <c r="AQ306"/>
  <c r="AQ305" s="1"/>
  <c r="AQ300"/>
  <c r="AQ299" s="1"/>
  <c r="AQ294"/>
  <c r="AQ293" s="1"/>
  <c r="AQ288"/>
  <c r="AQ287" s="1"/>
  <c r="AQ282"/>
  <c r="AQ281" s="1"/>
  <c r="AQ276"/>
  <c r="AQ275" s="1"/>
  <c r="AQ270"/>
  <c r="AQ269" s="1"/>
  <c r="AQ264"/>
  <c r="AQ263" s="1"/>
  <c r="AQ340"/>
  <c r="AQ322"/>
  <c r="AQ304"/>
  <c r="AQ256"/>
  <c r="AQ238"/>
  <c r="AQ220"/>
  <c r="AQ292"/>
  <c r="AQ262"/>
  <c r="AQ271"/>
  <c r="AQ198"/>
  <c r="AQ197" s="1"/>
  <c r="AQ178"/>
  <c r="AQ163"/>
  <c r="AQ145"/>
  <c r="AP34"/>
  <c r="AR59"/>
  <c r="AQ64"/>
  <c r="AR69"/>
  <c r="AQ92"/>
  <c r="AR100"/>
  <c r="AP105"/>
  <c r="AP104" s="1"/>
  <c r="AR112"/>
  <c r="AP117"/>
  <c r="AP116"/>
  <c r="AR124"/>
  <c r="AP129"/>
  <c r="AP128" s="1"/>
  <c r="AR159"/>
  <c r="AR158" s="1"/>
  <c r="AR31"/>
  <c r="AR30" s="1"/>
  <c r="AP59"/>
  <c r="AR99"/>
  <c r="AR98" s="1"/>
  <c r="AP127"/>
  <c r="AQ195"/>
  <c r="AQ194" s="1"/>
  <c r="AP94"/>
  <c r="AR114"/>
  <c r="AR113"/>
  <c r="AP178"/>
  <c r="AP35"/>
  <c r="AP97"/>
  <c r="AR117"/>
  <c r="AR116" s="1"/>
  <c r="AP69"/>
  <c r="AR108"/>
  <c r="AR107" s="1"/>
  <c r="AP151"/>
  <c r="AQ35"/>
  <c r="AQ34"/>
  <c r="AQ33" s="1"/>
  <c r="AQ148"/>
  <c r="AQ199"/>
  <c r="AQ219"/>
  <c r="AQ218" s="1"/>
  <c r="AQ231"/>
  <c r="AQ230" s="1"/>
  <c r="AQ246"/>
  <c r="AQ245" s="1"/>
  <c r="AQ274"/>
  <c r="AQ241"/>
  <c r="AQ325"/>
  <c r="AQ112"/>
  <c r="AQ29"/>
  <c r="AR120"/>
  <c r="AR119" s="1"/>
  <c r="AP342"/>
  <c r="AP341" s="1"/>
  <c r="AP336"/>
  <c r="AP335" s="1"/>
  <c r="AP330"/>
  <c r="AP329" s="1"/>
  <c r="AP324"/>
  <c r="AP323" s="1"/>
  <c r="AP315"/>
  <c r="AP314" s="1"/>
  <c r="AP309"/>
  <c r="AP308" s="1"/>
  <c r="AP303"/>
  <c r="AP302" s="1"/>
  <c r="AP297"/>
  <c r="AP296" s="1"/>
  <c r="AP291"/>
  <c r="AP290" s="1"/>
  <c r="AP285"/>
  <c r="AP284" s="1"/>
  <c r="AP279"/>
  <c r="AP278" s="1"/>
  <c r="AP273"/>
  <c r="AP272" s="1"/>
  <c r="AP267"/>
  <c r="AP266" s="1"/>
  <c r="AP258"/>
  <c r="AP257" s="1"/>
  <c r="AP337"/>
  <c r="AP325"/>
  <c r="AP310"/>
  <c r="AP298"/>
  <c r="AP286"/>
  <c r="AP274"/>
  <c r="AP262"/>
  <c r="AP252"/>
  <c r="AP251"/>
  <c r="AP246"/>
  <c r="AP245"/>
  <c r="AP240"/>
  <c r="AP239"/>
  <c r="AP231"/>
  <c r="AP230"/>
  <c r="AP225"/>
  <c r="AP224"/>
  <c r="AP219"/>
  <c r="AP218"/>
  <c r="AP213"/>
  <c r="AP212"/>
  <c r="AP207"/>
  <c r="AP206"/>
  <c r="AP201"/>
  <c r="AP200"/>
  <c r="AP195"/>
  <c r="AP194"/>
  <c r="AP189"/>
  <c r="AP188"/>
  <c r="AP250"/>
  <c r="AP238"/>
  <c r="AP223"/>
  <c r="AP211"/>
  <c r="AP199"/>
  <c r="AP186"/>
  <c r="AP185" s="1"/>
  <c r="AP180"/>
  <c r="AP179" s="1"/>
  <c r="AP174"/>
  <c r="AP173" s="1"/>
  <c r="AP168"/>
  <c r="AP167" s="1"/>
  <c r="AP162"/>
  <c r="AP161" s="1"/>
  <c r="AP156"/>
  <c r="AP155" s="1"/>
  <c r="AP150"/>
  <c r="AP149" s="1"/>
  <c r="AP144"/>
  <c r="AP143" s="1"/>
  <c r="AP138"/>
  <c r="AP137" s="1"/>
  <c r="AP132"/>
  <c r="AP131" s="1"/>
  <c r="AQ59"/>
  <c r="AQ69"/>
  <c r="AQ97"/>
  <c r="AQ124"/>
  <c r="AP166"/>
  <c r="AR334"/>
  <c r="AR322"/>
  <c r="AR307"/>
  <c r="AR295"/>
  <c r="AR283"/>
  <c r="AR271"/>
  <c r="AR346"/>
  <c r="AR253"/>
  <c r="AR241"/>
  <c r="AR226"/>
  <c r="AR214"/>
  <c r="AR202"/>
  <c r="AR190"/>
  <c r="AR178"/>
  <c r="AR166"/>
  <c r="AR154"/>
  <c r="AR142"/>
  <c r="AQ37"/>
  <c r="AQ36" s="1"/>
  <c r="AQ61"/>
  <c r="AQ60" s="1"/>
  <c r="AQ96"/>
  <c r="AQ95" s="1"/>
  <c r="AQ105"/>
  <c r="AQ104" s="1"/>
  <c r="AQ111"/>
  <c r="AQ110" s="1"/>
  <c r="AQ120"/>
  <c r="AQ119" s="1"/>
  <c r="AP133"/>
  <c r="AR147"/>
  <c r="AR146"/>
  <c r="AR153"/>
  <c r="AR152"/>
  <c r="AP160"/>
  <c r="AQ328"/>
  <c r="AQ307"/>
  <c r="AQ265"/>
  <c r="AQ244"/>
  <c r="AQ223"/>
  <c r="AQ343"/>
  <c r="AQ286"/>
  <c r="AQ249"/>
  <c r="AQ248"/>
  <c r="AQ234"/>
  <c r="AQ233"/>
  <c r="AQ222"/>
  <c r="AQ221"/>
  <c r="AQ210"/>
  <c r="AQ209"/>
  <c r="AQ190"/>
  <c r="AQ192"/>
  <c r="AQ191" s="1"/>
  <c r="AQ183"/>
  <c r="AQ182" s="1"/>
  <c r="AQ177"/>
  <c r="AQ176" s="1"/>
  <c r="AQ171"/>
  <c r="AQ170" s="1"/>
  <c r="AQ165"/>
  <c r="AQ164" s="1"/>
  <c r="AQ159"/>
  <c r="AQ158" s="1"/>
  <c r="AQ153"/>
  <c r="AQ152" s="1"/>
  <c r="AQ147"/>
  <c r="AQ146" s="1"/>
  <c r="AQ141"/>
  <c r="AQ140" s="1"/>
  <c r="AQ135"/>
  <c r="AQ134" s="1"/>
  <c r="AQ295"/>
  <c r="AQ181"/>
  <c r="AQ166"/>
  <c r="AQ151"/>
  <c r="AQ133"/>
  <c r="AP37"/>
  <c r="AP36"/>
  <c r="AR62"/>
  <c r="AR90"/>
  <c r="AP96"/>
  <c r="AP95"/>
  <c r="AR103"/>
  <c r="AP108"/>
  <c r="AP107" s="1"/>
  <c r="AR115"/>
  <c r="AP120"/>
  <c r="AP119" s="1"/>
  <c r="AR127"/>
  <c r="AR132"/>
  <c r="AR131" s="1"/>
  <c r="AQ207"/>
  <c r="AQ206" s="1"/>
  <c r="AR29"/>
  <c r="AP90"/>
  <c r="AR111"/>
  <c r="AR110" s="1"/>
  <c r="AP181"/>
  <c r="AR162"/>
  <c r="AR161"/>
  <c r="AR49"/>
  <c r="AR48"/>
  <c r="AP106"/>
  <c r="AR126"/>
  <c r="AR125" s="1"/>
  <c r="AR138"/>
  <c r="AR137" s="1"/>
  <c r="AP66"/>
  <c r="AP109"/>
  <c r="AR129"/>
  <c r="AR128" s="1"/>
  <c r="AP187"/>
  <c r="AP100"/>
  <c r="AP124"/>
  <c r="AQ196"/>
  <c r="AQ127"/>
  <c r="AQ136"/>
  <c r="AQ184"/>
  <c r="AQ189"/>
  <c r="AQ188" s="1"/>
  <c r="AQ226"/>
  <c r="AQ310"/>
  <c r="AQ126"/>
  <c r="AQ125" s="1"/>
  <c r="AQ102"/>
  <c r="AQ101" s="1"/>
  <c r="AQ130"/>
  <c r="AQ32"/>
  <c r="AP148" i="1121"/>
  <c r="AP262"/>
  <c r="AP151"/>
  <c r="AP327"/>
  <c r="AP326" s="1"/>
  <c r="AP123"/>
  <c r="AP122" s="1"/>
  <c r="AP153"/>
  <c r="AP152" s="1"/>
  <c r="AP120"/>
  <c r="AP119" s="1"/>
  <c r="AR139"/>
  <c r="AP144"/>
  <c r="AP143" s="1"/>
  <c r="AP159"/>
  <c r="AP158" s="1"/>
  <c r="AP183"/>
  <c r="AP182" s="1"/>
  <c r="AP96"/>
  <c r="AP95" s="1"/>
  <c r="AQ199"/>
  <c r="AQ307"/>
  <c r="AQ330"/>
  <c r="AQ329" s="1"/>
  <c r="AQ318"/>
  <c r="AQ317" s="1"/>
  <c r="AR171"/>
  <c r="AR170" s="1"/>
  <c r="AQ130"/>
  <c r="AR162"/>
  <c r="AR161" s="1"/>
  <c r="AR225"/>
  <c r="AR224" s="1"/>
  <c r="AR211"/>
  <c r="AR241"/>
  <c r="AR330"/>
  <c r="AR329" s="1"/>
  <c r="AR309"/>
  <c r="AR308" s="1"/>
  <c r="AR289"/>
  <c r="AR346"/>
  <c r="AR135"/>
  <c r="AR134" s="1"/>
  <c r="AR94"/>
  <c r="AQ35"/>
  <c r="AQ59"/>
  <c r="AP223"/>
  <c r="AQ103"/>
  <c r="AR229"/>
  <c r="AP109"/>
  <c r="AP300"/>
  <c r="AP299"/>
  <c r="AP241"/>
  <c r="AQ64"/>
  <c r="AR127"/>
  <c r="AR99"/>
  <c r="AR98" s="1"/>
  <c r="AP294"/>
  <c r="AP293" s="1"/>
  <c r="AQ157"/>
  <c r="AQ114"/>
  <c r="AQ113"/>
  <c r="AQ207"/>
  <c r="AQ206"/>
  <c r="AQ234"/>
  <c r="AQ233"/>
  <c r="AQ232"/>
  <c r="AQ270"/>
  <c r="AQ269" s="1"/>
  <c r="AQ328"/>
  <c r="AQ327"/>
  <c r="AQ326" s="1"/>
  <c r="AR157"/>
  <c r="AQ106"/>
  <c r="AR222"/>
  <c r="AR221" s="1"/>
  <c r="AR240"/>
  <c r="AR239" s="1"/>
  <c r="AR223"/>
  <c r="AR262"/>
  <c r="AR288"/>
  <c r="AR287" s="1"/>
  <c r="AR342"/>
  <c r="AR341" s="1"/>
  <c r="AR324"/>
  <c r="AR323" s="1"/>
  <c r="AR118"/>
  <c r="AR71"/>
  <c r="AR70" s="1"/>
  <c r="AR35"/>
  <c r="AQ97"/>
  <c r="AQ126"/>
  <c r="AQ125" s="1"/>
  <c r="AQ252"/>
  <c r="AQ251" s="1"/>
  <c r="AP336"/>
  <c r="AP335" s="1"/>
  <c r="AP334"/>
  <c r="AP322"/>
  <c r="AP243"/>
  <c r="AP242" s="1"/>
  <c r="AP127"/>
  <c r="AP276"/>
  <c r="AP275"/>
  <c r="AP205"/>
  <c r="AP163"/>
  <c r="AP99"/>
  <c r="AP98"/>
  <c r="AP220"/>
  <c r="AP168"/>
  <c r="AP167" s="1"/>
  <c r="AQ148"/>
  <c r="AP258"/>
  <c r="AP257" s="1"/>
  <c r="AP291"/>
  <c r="AP290" s="1"/>
  <c r="AQ168"/>
  <c r="AQ167" s="1"/>
  <c r="AQ121"/>
  <c r="AQ219"/>
  <c r="AQ218" s="1"/>
  <c r="AQ198"/>
  <c r="AQ197" s="1"/>
  <c r="AQ225"/>
  <c r="AQ224" s="1"/>
  <c r="AQ223"/>
  <c r="AQ313"/>
  <c r="AQ297"/>
  <c r="AQ296" s="1"/>
  <c r="AQ309"/>
  <c r="AQ308" s="1"/>
  <c r="AQ162"/>
  <c r="AQ161" s="1"/>
  <c r="AR126"/>
  <c r="AR125" s="1"/>
  <c r="AQ94"/>
  <c r="AR172"/>
  <c r="AR187"/>
  <c r="AR214"/>
  <c r="AR297"/>
  <c r="AR296" s="1"/>
  <c r="AR306"/>
  <c r="AR305" s="1"/>
  <c r="AR279"/>
  <c r="AR278" s="1"/>
  <c r="AR310"/>
  <c r="AR147"/>
  <c r="AR146" s="1"/>
  <c r="AQ120"/>
  <c r="AQ119" s="1"/>
  <c r="AQ34"/>
  <c r="AQ33" s="1"/>
  <c r="AP171"/>
  <c r="AP170" s="1"/>
  <c r="AQ145"/>
  <c r="AQ172"/>
  <c r="AP303"/>
  <c r="AP302" s="1"/>
  <c r="AP343"/>
  <c r="AP106"/>
  <c r="AP333"/>
  <c r="AP332" s="1"/>
  <c r="AP199"/>
  <c r="AP328"/>
  <c r="AP187"/>
  <c r="AP309"/>
  <c r="AP308" s="1"/>
  <c r="AP253"/>
  <c r="AP126"/>
  <c r="AP125"/>
  <c r="AR151"/>
  <c r="AQ117"/>
  <c r="AQ116" s="1"/>
  <c r="AP181"/>
  <c r="AR124"/>
  <c r="AR92"/>
  <c r="AQ181"/>
  <c r="AQ189"/>
  <c r="AQ188" s="1"/>
  <c r="AQ187"/>
  <c r="AQ265"/>
  <c r="AQ258"/>
  <c r="AQ257" s="1"/>
  <c r="AQ325"/>
  <c r="AQ342"/>
  <c r="AQ341" s="1"/>
  <c r="AQ96"/>
  <c r="AQ95" s="1"/>
  <c r="AR267"/>
  <c r="AR266" s="1"/>
  <c r="AR250"/>
  <c r="AR178"/>
  <c r="AR280"/>
  <c r="AR327"/>
  <c r="AR326" s="1"/>
  <c r="AR277"/>
  <c r="AP129"/>
  <c r="AP128"/>
  <c r="AP34"/>
  <c r="AP33"/>
  <c r="AQ31"/>
  <c r="AQ30"/>
  <c r="AQ71"/>
  <c r="AQ70"/>
  <c r="AP174"/>
  <c r="AP173"/>
  <c r="AP273"/>
  <c r="AP272"/>
  <c r="AQ124"/>
  <c r="AP37"/>
  <c r="AP36" s="1"/>
  <c r="AP49"/>
  <c r="AP48" s="1"/>
  <c r="AR132"/>
  <c r="AR131" s="1"/>
  <c r="AP186"/>
  <c r="AP185" s="1"/>
  <c r="AP202"/>
  <c r="AP204"/>
  <c r="AP203"/>
  <c r="AP192"/>
  <c r="AP191"/>
  <c r="AQ138"/>
  <c r="AQ137"/>
  <c r="AQ201"/>
  <c r="AQ200"/>
  <c r="AQ277"/>
  <c r="AQ292"/>
  <c r="AQ312"/>
  <c r="AQ311"/>
  <c r="AQ298"/>
  <c r="AR138"/>
  <c r="AR137" s="1"/>
  <c r="AR103"/>
  <c r="AR196"/>
  <c r="AR192"/>
  <c r="AR191" s="1"/>
  <c r="AR219"/>
  <c r="AR218" s="1"/>
  <c r="AR292"/>
  <c r="AR303"/>
  <c r="AR302" s="1"/>
  <c r="AR270"/>
  <c r="AR269" s="1"/>
  <c r="AR328"/>
  <c r="AQ144"/>
  <c r="AQ143" s="1"/>
  <c r="AQ108"/>
  <c r="AQ107" s="1"/>
  <c r="AR90"/>
  <c r="AP68"/>
  <c r="AP67" s="1"/>
  <c r="AQ133"/>
  <c r="AQ220"/>
  <c r="AP268"/>
  <c r="AP100"/>
  <c r="AP279"/>
  <c r="AP278" s="1"/>
  <c r="AP138"/>
  <c r="AP137" s="1"/>
  <c r="AQ141"/>
  <c r="AQ140" s="1"/>
  <c r="AQ105"/>
  <c r="AQ104" s="1"/>
  <c r="AP247"/>
  <c r="AP59"/>
  <c r="AP118"/>
  <c r="AQ178"/>
  <c r="AQ205"/>
  <c r="AQ213"/>
  <c r="AQ212" s="1"/>
  <c r="AQ243"/>
  <c r="AQ242" s="1"/>
  <c r="AQ316"/>
  <c r="AQ283"/>
  <c r="AQ336"/>
  <c r="AQ335" s="1"/>
  <c r="AQ111"/>
  <c r="AQ110" s="1"/>
  <c r="AR193"/>
  <c r="AR208"/>
  <c r="AR204"/>
  <c r="AR203" s="1"/>
  <c r="AR231"/>
  <c r="AR230" s="1"/>
  <c r="AR256"/>
  <c r="AR331"/>
  <c r="AR313"/>
  <c r="AR130"/>
  <c r="AR59"/>
  <c r="AQ69"/>
  <c r="AQ150"/>
  <c r="AQ149" s="1"/>
  <c r="AQ244"/>
  <c r="AP264"/>
  <c r="AP263"/>
  <c r="AP301"/>
  <c r="AP132"/>
  <c r="AP131" s="1"/>
  <c r="AP246"/>
  <c r="AP245" s="1"/>
  <c r="AP112"/>
  <c r="AP315"/>
  <c r="AP314"/>
  <c r="AP213"/>
  <c r="AP212"/>
  <c r="AP228"/>
  <c r="AP227"/>
  <c r="AP124"/>
  <c r="AP304"/>
  <c r="AP211"/>
  <c r="AR156"/>
  <c r="AR155" s="1"/>
  <c r="AR115"/>
  <c r="AP232"/>
  <c r="AP325"/>
  <c r="AR129"/>
  <c r="AR128" s="1"/>
  <c r="AQ190"/>
  <c r="AQ276"/>
  <c r="AQ275" s="1"/>
  <c r="AQ196"/>
  <c r="AQ204"/>
  <c r="AQ203"/>
  <c r="AQ301"/>
  <c r="AQ268"/>
  <c r="AQ303"/>
  <c r="AQ302"/>
  <c r="AQ274"/>
  <c r="AQ135"/>
  <c r="AQ134" s="1"/>
  <c r="AP102"/>
  <c r="AP101" s="1"/>
  <c r="AR234"/>
  <c r="AR233" s="1"/>
  <c r="AR168"/>
  <c r="AR167" s="1"/>
  <c r="AR195"/>
  <c r="AR194" s="1"/>
  <c r="AR268"/>
  <c r="AR300"/>
  <c r="AR299" s="1"/>
  <c r="AR334"/>
  <c r="AR294"/>
  <c r="AR293" s="1"/>
  <c r="AQ156"/>
  <c r="AQ155" s="1"/>
  <c r="AQ127"/>
  <c r="AR66"/>
  <c r="AR32"/>
  <c r="AQ90"/>
  <c r="AP310"/>
  <c r="AQ174"/>
  <c r="AQ173" s="1"/>
  <c r="AP71"/>
  <c r="AP70" s="1"/>
  <c r="AP330"/>
  <c r="AP329" s="1"/>
  <c r="AP244"/>
  <c r="AP160"/>
  <c r="AP214"/>
  <c r="AP130"/>
  <c r="AP331"/>
  <c r="AP238"/>
  <c r="AR160"/>
  <c r="AP121"/>
  <c r="AQ92"/>
  <c r="AP277"/>
  <c r="AR136"/>
  <c r="AQ100"/>
  <c r="AQ231"/>
  <c r="AQ230" s="1"/>
  <c r="AQ160"/>
  <c r="AQ253"/>
  <c r="AQ271"/>
  <c r="AQ333"/>
  <c r="AQ332" s="1"/>
  <c r="AQ288"/>
  <c r="AQ287" s="1"/>
  <c r="AQ331"/>
  <c r="AR114"/>
  <c r="AR113" s="1"/>
  <c r="AR217"/>
  <c r="AR232"/>
  <c r="AR228"/>
  <c r="AR227" s="1"/>
  <c r="AR258"/>
  <c r="AR257" s="1"/>
  <c r="AR283"/>
  <c r="AR255"/>
  <c r="AR254" s="1"/>
  <c r="AR142"/>
  <c r="AQ47"/>
  <c r="AP90"/>
  <c r="AP66"/>
  <c r="AP240"/>
  <c r="AP239" s="1"/>
  <c r="AQ153"/>
  <c r="AQ152" s="1"/>
  <c r="AP231"/>
  <c r="AP230" s="1"/>
  <c r="AP157"/>
  <c r="AP94"/>
  <c r="AP210"/>
  <c r="AP209" s="1"/>
  <c r="AP286"/>
  <c r="AP172"/>
  <c r="AP177"/>
  <c r="AP176" s="1"/>
  <c r="AP154"/>
  <c r="AQ222"/>
  <c r="AQ221" s="1"/>
  <c r="AQ255"/>
  <c r="AQ254" s="1"/>
  <c r="AQ273"/>
  <c r="AQ272" s="1"/>
  <c r="AQ306"/>
  <c r="AQ305" s="1"/>
  <c r="AQ279"/>
  <c r="AQ278" s="1"/>
  <c r="AQ147"/>
  <c r="AQ146" s="1"/>
  <c r="AR109"/>
  <c r="AR210"/>
  <c r="AR209" s="1"/>
  <c r="AR163"/>
  <c r="AR190"/>
  <c r="AR273"/>
  <c r="AR272" s="1"/>
  <c r="AR295"/>
  <c r="AR339"/>
  <c r="AR338" s="1"/>
  <c r="AR316"/>
  <c r="AQ151"/>
  <c r="AQ115"/>
  <c r="AR68"/>
  <c r="AR67" s="1"/>
  <c r="AR31"/>
  <c r="AR30" s="1"/>
  <c r="AQ163"/>
  <c r="AQ169"/>
  <c r="AQ193"/>
  <c r="AP285"/>
  <c r="AP284" s="1"/>
  <c r="AP255"/>
  <c r="AP254" s="1"/>
  <c r="AP289"/>
  <c r="AP103"/>
  <c r="AP145"/>
  <c r="AQ112"/>
  <c r="AP198"/>
  <c r="AP197" s="1"/>
  <c r="AP295"/>
  <c r="AP135"/>
  <c r="AP134" s="1"/>
  <c r="AQ159"/>
  <c r="AQ158" s="1"/>
  <c r="AQ186"/>
  <c r="AQ185" s="1"/>
  <c r="AQ184"/>
  <c r="AQ211"/>
  <c r="AQ304"/>
  <c r="AQ285"/>
  <c r="AQ284"/>
  <c r="AQ291"/>
  <c r="AQ290"/>
  <c r="AP115"/>
  <c r="AR174"/>
  <c r="AR173" s="1"/>
  <c r="AR189"/>
  <c r="AR188" s="1"/>
  <c r="AR175"/>
  <c r="AR202"/>
  <c r="AR285"/>
  <c r="AR284" s="1"/>
  <c r="AR286"/>
  <c r="AR301"/>
  <c r="AR154"/>
  <c r="AR96"/>
  <c r="AR95" s="1"/>
  <c r="AQ32"/>
  <c r="AQ62"/>
  <c r="AP292"/>
  <c r="AQ264"/>
  <c r="AQ263" s="1"/>
  <c r="AP139"/>
  <c r="AP136"/>
  <c r="AP141"/>
  <c r="AP140" s="1"/>
  <c r="AP217"/>
  <c r="AP32"/>
  <c r="AP111"/>
  <c r="AP110" s="1"/>
  <c r="AP252"/>
  <c r="AP251" s="1"/>
  <c r="AP190"/>
  <c r="AP31"/>
  <c r="AP30" s="1"/>
  <c r="AP142"/>
  <c r="AP169"/>
  <c r="AQ129"/>
  <c r="AQ128" s="1"/>
  <c r="AP250"/>
  <c r="AP271"/>
  <c r="AR141"/>
  <c r="AR140" s="1"/>
  <c r="AQ171"/>
  <c r="AQ170" s="1"/>
  <c r="AQ249"/>
  <c r="AQ248" s="1"/>
  <c r="AQ177"/>
  <c r="AQ176" s="1"/>
  <c r="AQ175"/>
  <c r="AQ282"/>
  <c r="AQ281" s="1"/>
  <c r="AQ340"/>
  <c r="AQ295"/>
  <c r="AQ339"/>
  <c r="AQ338" s="1"/>
  <c r="AQ142"/>
  <c r="AP108"/>
  <c r="AP107" s="1"/>
  <c r="AR205"/>
  <c r="AR220"/>
  <c r="AR238"/>
  <c r="AR246"/>
  <c r="AR245" s="1"/>
  <c r="AR271"/>
  <c r="AR318"/>
  <c r="AR317"/>
  <c r="AR265"/>
  <c r="AR49"/>
  <c r="AR48" s="1"/>
  <c r="AQ132"/>
  <c r="AQ131" s="1"/>
  <c r="AR37"/>
  <c r="AR36" s="1"/>
  <c r="AQ68"/>
  <c r="AQ67" s="1"/>
  <c r="AP249"/>
  <c r="AP248" s="1"/>
  <c r="AQ195"/>
  <c r="AQ194" s="1"/>
  <c r="AQ228"/>
  <c r="AQ227" s="1"/>
  <c r="AP201"/>
  <c r="AP200" s="1"/>
  <c r="AP288"/>
  <c r="AP287" s="1"/>
  <c r="AP225"/>
  <c r="AP224" s="1"/>
  <c r="AP97"/>
  <c r="AP229"/>
  <c r="AP105"/>
  <c r="AP104" s="1"/>
  <c r="AP316"/>
  <c r="AP219"/>
  <c r="AP218" s="1"/>
  <c r="AQ136"/>
  <c r="AR102"/>
  <c r="AR101" s="1"/>
  <c r="AP208"/>
  <c r="AR148"/>
  <c r="AQ109"/>
  <c r="AQ202"/>
  <c r="AQ229"/>
  <c r="AQ240"/>
  <c r="AQ239"/>
  <c r="AQ238"/>
  <c r="AQ310"/>
  <c r="AQ337"/>
  <c r="AQ286"/>
  <c r="AR121"/>
  <c r="AR198"/>
  <c r="AR197" s="1"/>
  <c r="AR213"/>
  <c r="AR212" s="1"/>
  <c r="AR199"/>
  <c r="AR226"/>
  <c r="AR264"/>
  <c r="AR263" s="1"/>
  <c r="AR336"/>
  <c r="AR335" s="1"/>
  <c r="AR322"/>
  <c r="AQ99"/>
  <c r="AQ98"/>
  <c r="AR69"/>
  <c r="AR29"/>
  <c r="AP306"/>
  <c r="AP305"/>
  <c r="AP178"/>
  <c r="AP184"/>
  <c r="AP298"/>
  <c r="AP265"/>
  <c r="AP216"/>
  <c r="AP215"/>
  <c r="AP280"/>
  <c r="AP117"/>
  <c r="AP116" s="1"/>
  <c r="AP346"/>
  <c r="AP283"/>
  <c r="AP274"/>
  <c r="AQ246"/>
  <c r="AQ245" s="1"/>
  <c r="AQ256"/>
  <c r="AQ322"/>
  <c r="AQ300"/>
  <c r="AQ299" s="1"/>
  <c r="AQ334"/>
  <c r="AQ154"/>
  <c r="AQ123"/>
  <c r="AQ122" s="1"/>
  <c r="AR181"/>
  <c r="AR247"/>
  <c r="AR243"/>
  <c r="AR242" s="1"/>
  <c r="AR274"/>
  <c r="AR276"/>
  <c r="AR275" s="1"/>
  <c r="AR315"/>
  <c r="AR314" s="1"/>
  <c r="AR304"/>
  <c r="AR165"/>
  <c r="AR164" s="1"/>
  <c r="AR123"/>
  <c r="AR122" s="1"/>
  <c r="AR61"/>
  <c r="AR60" s="1"/>
  <c r="AR47"/>
  <c r="AQ66"/>
  <c r="AP342"/>
  <c r="AP341" s="1"/>
  <c r="AQ214"/>
  <c r="AP339"/>
  <c r="AP338" s="1"/>
  <c r="AP166"/>
  <c r="AP297"/>
  <c r="AP296"/>
  <c r="AP195"/>
  <c r="AP194"/>
  <c r="AR159"/>
  <c r="AR158"/>
  <c r="AR120"/>
  <c r="AR119"/>
  <c r="AP180"/>
  <c r="AP179"/>
  <c r="AP340"/>
  <c r="AP147"/>
  <c r="AP146" s="1"/>
  <c r="AR105"/>
  <c r="AR104" s="1"/>
  <c r="AQ226"/>
  <c r="AQ165"/>
  <c r="AQ164"/>
  <c r="AQ192"/>
  <c r="AQ191"/>
  <c r="AQ289"/>
  <c r="AQ346"/>
  <c r="AQ262"/>
  <c r="AR133"/>
  <c r="AR100"/>
  <c r="AR244"/>
  <c r="AR252"/>
  <c r="AR251"/>
  <c r="AR183"/>
  <c r="AR182"/>
  <c r="AR253"/>
  <c r="AR325"/>
  <c r="AR282"/>
  <c r="AR281"/>
  <c r="AR340"/>
  <c r="AQ102"/>
  <c r="AQ101" s="1"/>
  <c r="AQ37"/>
  <c r="AQ36" s="1"/>
  <c r="AQ49"/>
  <c r="AQ48" s="1"/>
  <c r="AP189"/>
  <c r="AP188" s="1"/>
  <c r="AQ166"/>
  <c r="AR177"/>
  <c r="AR176"/>
  <c r="AP226"/>
  <c r="AP267"/>
  <c r="AP266" s="1"/>
  <c r="AP175"/>
  <c r="AP156"/>
  <c r="AP155" s="1"/>
  <c r="AP313"/>
  <c r="AP162"/>
  <c r="AP161" s="1"/>
  <c r="AP62"/>
  <c r="AP165"/>
  <c r="AP164"/>
  <c r="AP234"/>
  <c r="AP233"/>
  <c r="AP133"/>
  <c r="AP207"/>
  <c r="AP206" s="1"/>
  <c r="AP324"/>
  <c r="AP323" s="1"/>
  <c r="AR153"/>
  <c r="AR152" s="1"/>
  <c r="AR97"/>
  <c r="AQ241"/>
  <c r="AQ217"/>
  <c r="AQ247"/>
  <c r="AQ250"/>
  <c r="AQ324"/>
  <c r="AQ323" s="1"/>
  <c r="AQ343"/>
  <c r="AQ315"/>
  <c r="AQ314" s="1"/>
  <c r="AR150"/>
  <c r="AR149" s="1"/>
  <c r="AQ118"/>
  <c r="AR186"/>
  <c r="AR185" s="1"/>
  <c r="AR201"/>
  <c r="AR200" s="1"/>
  <c r="AR216"/>
  <c r="AR215" s="1"/>
  <c r="AR249"/>
  <c r="AR248" s="1"/>
  <c r="AR343"/>
  <c r="AR312"/>
  <c r="AR311" s="1"/>
  <c r="AR298"/>
  <c r="AR333"/>
  <c r="AR332"/>
  <c r="AQ139"/>
  <c r="AR111"/>
  <c r="AR110" s="1"/>
  <c r="AQ29"/>
  <c r="AQ61"/>
  <c r="AQ60" s="1"/>
  <c r="AR166"/>
  <c r="AR112"/>
  <c r="AQ180"/>
  <c r="AQ179" s="1"/>
  <c r="AP307"/>
  <c r="AP196"/>
  <c r="AP318"/>
  <c r="AP317" s="1"/>
  <c r="AP270"/>
  <c r="AP269" s="1"/>
  <c r="AP61"/>
  <c r="AP60" s="1"/>
  <c r="AP282"/>
  <c r="AP281" s="1"/>
  <c r="AP114"/>
  <c r="AP113" s="1"/>
  <c r="AP256"/>
  <c r="AP193"/>
  <c r="AP150"/>
  <c r="AP149" s="1"/>
  <c r="AR144"/>
  <c r="AR143" s="1"/>
  <c r="AR108"/>
  <c r="AR107" s="1"/>
  <c r="AP222"/>
  <c r="AP221" s="1"/>
  <c r="AP312"/>
  <c r="AP311" s="1"/>
  <c r="AR117"/>
  <c r="AR116" s="1"/>
  <c r="AQ183"/>
  <c r="AQ182" s="1"/>
  <c r="AQ210"/>
  <c r="AQ209" s="1"/>
  <c r="AQ208"/>
  <c r="AQ216"/>
  <c r="AQ215" s="1"/>
  <c r="AQ294"/>
  <c r="AQ293" s="1"/>
  <c r="AQ280"/>
  <c r="AQ267"/>
  <c r="AQ266" s="1"/>
  <c r="AR145"/>
  <c r="AR169"/>
  <c r="AR184"/>
  <c r="AR180"/>
  <c r="AR179" s="1"/>
  <c r="AR207"/>
  <c r="AR206" s="1"/>
  <c r="AR337"/>
  <c r="AR291"/>
  <c r="AR290" s="1"/>
  <c r="AR307"/>
  <c r="AR106"/>
  <c r="AR62"/>
  <c r="AR34"/>
  <c r="AR33" s="1"/>
  <c r="AR27" i="1005"/>
  <c r="AR199"/>
  <c r="AR107"/>
  <c r="AR187"/>
  <c r="AP33"/>
  <c r="AP53" s="1"/>
  <c r="AQ35"/>
  <c r="AQ55" s="1"/>
  <c r="AQ154"/>
  <c r="AQ43"/>
  <c r="AQ64"/>
  <c r="AQ199"/>
  <c r="AP112"/>
  <c r="AR119"/>
  <c r="AR189"/>
  <c r="AR190"/>
  <c r="AQ109"/>
  <c r="AQ110" s="1"/>
  <c r="AQ36"/>
  <c r="AQ56" s="1"/>
  <c r="AR26"/>
  <c r="AR142"/>
  <c r="AR41"/>
  <c r="AR62" s="1"/>
  <c r="AP187"/>
  <c r="AQ122"/>
  <c r="AQ73"/>
  <c r="AQ90"/>
  <c r="AQ82"/>
  <c r="AQ142"/>
  <c r="AQ124"/>
  <c r="AQ87"/>
  <c r="AQ45"/>
  <c r="AQ66" s="1"/>
  <c r="AQ191"/>
  <c r="AQ26"/>
  <c r="AQ179"/>
  <c r="AQ41"/>
  <c r="AQ62"/>
  <c r="AQ84"/>
  <c r="AP109"/>
  <c r="AP110" s="1"/>
  <c r="AP155"/>
  <c r="AP163"/>
  <c r="AP46"/>
  <c r="AP67" s="1"/>
  <c r="AQ184"/>
  <c r="AR184"/>
  <c r="AR91"/>
  <c r="AR39"/>
  <c r="AR60"/>
  <c r="AR49"/>
  <c r="AR70"/>
  <c r="AR194"/>
  <c r="AR160"/>
  <c r="AR161" s="1"/>
  <c r="AR155"/>
  <c r="AR46"/>
  <c r="AR67" s="1"/>
  <c r="AR141"/>
  <c r="AR32"/>
  <c r="AR52" s="1"/>
  <c r="AQ136"/>
  <c r="AQ195"/>
  <c r="AQ75"/>
  <c r="AQ188"/>
  <c r="AQ194"/>
  <c r="AQ74"/>
  <c r="AQ159"/>
  <c r="AQ201"/>
  <c r="AQ49"/>
  <c r="AQ70" s="1"/>
  <c r="AQ33"/>
  <c r="AQ53" s="1"/>
  <c r="AQ108"/>
  <c r="AQ48"/>
  <c r="AQ69"/>
  <c r="AR81"/>
  <c r="AR127"/>
  <c r="AR177"/>
  <c r="AR40"/>
  <c r="AR61" s="1"/>
  <c r="AR152"/>
  <c r="AR138"/>
  <c r="AR137"/>
  <c r="AR172"/>
  <c r="AR90"/>
  <c r="AR180"/>
  <c r="AR135"/>
  <c r="AR200"/>
  <c r="AR87"/>
  <c r="AR85"/>
  <c r="AR34"/>
  <c r="AR54" s="1"/>
  <c r="AR139"/>
  <c r="AR140" s="1"/>
  <c r="AP98"/>
  <c r="AP97" s="1"/>
  <c r="AP34"/>
  <c r="AP54" s="1"/>
  <c r="AP40"/>
  <c r="AP61" s="1"/>
  <c r="AP245"/>
  <c r="AP172"/>
  <c r="AP141"/>
  <c r="AP42"/>
  <c r="AP63"/>
  <c r="AQ156"/>
  <c r="AQ135"/>
  <c r="AQ47"/>
  <c r="AQ68"/>
  <c r="AQ34"/>
  <c r="AQ54"/>
  <c r="AQ197"/>
  <c r="AQ76"/>
  <c r="AQ107"/>
  <c r="AQ200"/>
  <c r="AQ112"/>
  <c r="AQ111"/>
  <c r="AQ88"/>
  <c r="AQ153"/>
  <c r="AP39"/>
  <c r="AP60"/>
  <c r="AQ186"/>
  <c r="AR120"/>
  <c r="AP45"/>
  <c r="AP66"/>
  <c r="AR78"/>
  <c r="AR86"/>
  <c r="AR33"/>
  <c r="AR53"/>
  <c r="AR179"/>
  <c r="AR36"/>
  <c r="AR56" s="1"/>
  <c r="AR125"/>
  <c r="AR43"/>
  <c r="AR64" s="1"/>
  <c r="AR157"/>
  <c r="AR45"/>
  <c r="AR66" s="1"/>
  <c r="AQ139"/>
  <c r="AQ140" s="1"/>
  <c r="AQ174"/>
  <c r="AQ125"/>
  <c r="AQ86"/>
  <c r="AQ46"/>
  <c r="AQ67" s="1"/>
  <c r="AQ42"/>
  <c r="AQ63" s="1"/>
  <c r="AQ81"/>
  <c r="AQ152"/>
  <c r="AQ40"/>
  <c r="AQ61" s="1"/>
  <c r="AR84"/>
  <c r="AQ131"/>
  <c r="AR122"/>
  <c r="AR76"/>
  <c r="AR198"/>
  <c r="AR149"/>
  <c r="AR73"/>
  <c r="AR195"/>
  <c r="AR133"/>
  <c r="AR48"/>
  <c r="AR69" s="1"/>
  <c r="AR162"/>
  <c r="AR82"/>
  <c r="AR129"/>
  <c r="AR188"/>
  <c r="AR130"/>
  <c r="AR171"/>
  <c r="AQ157"/>
  <c r="AR88"/>
  <c r="AR123"/>
  <c r="AR42"/>
  <c r="AR63"/>
  <c r="AR75"/>
  <c r="AR131"/>
  <c r="AP131"/>
  <c r="AP48"/>
  <c r="AP69" s="1"/>
  <c r="AP160"/>
  <c r="AP161" s="1"/>
  <c r="AP139"/>
  <c r="AP140" s="1"/>
  <c r="AP43"/>
  <c r="AP64" s="1"/>
  <c r="AQ89"/>
  <c r="AQ119"/>
  <c r="AQ178"/>
  <c r="AQ32"/>
  <c r="AQ52"/>
  <c r="AQ79"/>
  <c r="AQ187"/>
  <c r="AQ181"/>
  <c r="AQ128"/>
  <c r="AQ133"/>
  <c r="AQ106"/>
  <c r="AQ96"/>
  <c r="AQ175"/>
  <c r="AQ189"/>
  <c r="AQ172"/>
  <c r="AQ72"/>
  <c r="AP32"/>
  <c r="AP52" s="1"/>
  <c r="AP162"/>
  <c r="AQ185"/>
  <c r="AR186"/>
  <c r="AR196"/>
  <c r="AP36"/>
  <c r="AP56" s="1"/>
  <c r="AR112"/>
  <c r="AR192"/>
  <c r="AR89"/>
  <c r="AR106"/>
  <c r="AR191"/>
  <c r="AR108"/>
  <c r="AR175"/>
  <c r="AR47"/>
  <c r="AR68"/>
  <c r="AR173"/>
  <c r="AR201"/>
  <c r="AQ39"/>
  <c r="AQ60"/>
  <c r="AQ193"/>
  <c r="AQ158"/>
  <c r="AQ192"/>
  <c r="AQ163"/>
  <c r="AQ31"/>
  <c r="AQ57"/>
  <c r="AQ183"/>
  <c r="AQ123"/>
  <c r="AQ129"/>
  <c r="AP41"/>
  <c r="AP62" s="1"/>
  <c r="AP47"/>
  <c r="AP68" s="1"/>
  <c r="AQ149"/>
  <c r="AP245" i="1045"/>
  <c r="AP142" i="1005"/>
  <c r="AR121"/>
  <c r="AR79"/>
  <c r="AQ190"/>
  <c r="AQ91"/>
  <c r="AQ138"/>
  <c r="AQ173"/>
  <c r="AR193"/>
  <c r="AR185"/>
  <c r="AP149"/>
  <c r="AQ162"/>
  <c r="AQ141"/>
  <c r="AQ171"/>
  <c r="AQ198"/>
  <c r="AR72"/>
  <c r="AR111"/>
  <c r="AR134"/>
  <c r="AQ177"/>
  <c r="AR197"/>
  <c r="AR176"/>
  <c r="AR38"/>
  <c r="AR59" s="1"/>
  <c r="AP174"/>
  <c r="AR183"/>
  <c r="AR136"/>
  <c r="AR35"/>
  <c r="AR55" s="1"/>
  <c r="AQ130"/>
  <c r="AQ121"/>
  <c r="AQ196"/>
  <c r="AQ160"/>
  <c r="AQ161" s="1"/>
  <c r="AR178"/>
  <c r="AR158"/>
  <c r="AR31"/>
  <c r="AR57" s="1"/>
  <c r="AR153"/>
  <c r="AQ176"/>
  <c r="AQ120"/>
  <c r="AQ127"/>
  <c r="AP49"/>
  <c r="AP70" s="1"/>
  <c r="AR109"/>
  <c r="AR110" s="1"/>
  <c r="AR96"/>
  <c r="AR154"/>
  <c r="AR181"/>
  <c r="AQ78"/>
  <c r="AQ170"/>
  <c r="AP35"/>
  <c r="AP55" s="1"/>
  <c r="AR151"/>
  <c r="AQ98"/>
  <c r="AQ97" s="1"/>
  <c r="AR98"/>
  <c r="AR97" s="1"/>
  <c r="AR44"/>
  <c r="AR65" s="1"/>
  <c r="AR159"/>
  <c r="AR74"/>
  <c r="AQ80"/>
  <c r="AQ134"/>
  <c r="AR124"/>
  <c r="AR163"/>
  <c r="AR174"/>
  <c r="AP111"/>
  <c r="AQ155"/>
  <c r="AQ85"/>
  <c r="AQ151"/>
  <c r="AQ137"/>
  <c r="AQ27"/>
  <c r="AQ180"/>
  <c r="AR80"/>
  <c r="AR170"/>
  <c r="AR128"/>
  <c r="AR156"/>
  <c r="AP129"/>
  <c r="AP154"/>
  <c r="AP178"/>
  <c r="AP192"/>
  <c r="AP89"/>
  <c r="AP125"/>
  <c r="AP173"/>
  <c r="AP185"/>
  <c r="AP27"/>
  <c r="AP134"/>
  <c r="AP176"/>
  <c r="AP194"/>
  <c r="AP26"/>
  <c r="AP91"/>
  <c r="AP133"/>
  <c r="AP171"/>
  <c r="AP120"/>
  <c r="AP138"/>
  <c r="AP170"/>
  <c r="AP186"/>
  <c r="AP200"/>
  <c r="AP108"/>
  <c r="AP157"/>
  <c r="AP181"/>
  <c r="AP195"/>
  <c r="AP124"/>
  <c r="AP156"/>
  <c r="AP184"/>
  <c r="AP123"/>
  <c r="AP179"/>
  <c r="AP197"/>
  <c r="AP136"/>
  <c r="AP196"/>
  <c r="AP106"/>
  <c r="AP128"/>
  <c r="AP153"/>
  <c r="AP177"/>
  <c r="AP189"/>
  <c r="AP152"/>
  <c r="AP180"/>
  <c r="AP198"/>
  <c r="AP121"/>
  <c r="AP175"/>
  <c r="AP193"/>
  <c r="AR150"/>
  <c r="AQ44"/>
  <c r="AQ65"/>
  <c r="AQ38"/>
  <c r="AQ59"/>
  <c r="AQ132"/>
  <c r="AF195" i="967"/>
  <c r="AF250"/>
  <c r="AL1560"/>
  <c r="AL1562"/>
  <c r="AL1806"/>
  <c r="AF2040"/>
  <c r="AF2060"/>
  <c r="AL1556"/>
  <c r="AL1565"/>
  <c r="AL1755"/>
  <c r="AL1711"/>
  <c r="AL1846"/>
  <c r="M319"/>
  <c r="M381"/>
  <c r="M388"/>
  <c r="AF2682"/>
  <c r="AF2691"/>
  <c r="AL1325"/>
  <c r="AL953"/>
  <c r="AL1327"/>
  <c r="AL955"/>
  <c r="AF2688"/>
  <c r="AL1684"/>
  <c r="AL1696"/>
  <c r="AL1811"/>
  <c r="AL1814"/>
  <c r="AL1849"/>
  <c r="AL1852"/>
  <c r="M322"/>
  <c r="M384"/>
  <c r="M391"/>
  <c r="AG2680"/>
  <c r="AF2685"/>
  <c r="AF2697"/>
  <c r="AF2817"/>
  <c r="AF2031"/>
  <c r="AF2033"/>
  <c r="AH2036"/>
  <c r="AF2104"/>
  <c r="AL1235"/>
  <c r="AL1191"/>
  <c r="AL1333"/>
  <c r="AL1336"/>
  <c r="AL1345"/>
  <c r="AL1350"/>
  <c r="AL1355"/>
  <c r="AL1360"/>
  <c r="AL1386"/>
  <c r="AL1389"/>
  <c r="AL1431"/>
  <c r="AL1679"/>
  <c r="AM1711"/>
  <c r="AM1724"/>
  <c r="AL1828"/>
  <c r="AN982"/>
  <c r="AL1855"/>
  <c r="AF2694"/>
  <c r="AF1991"/>
  <c r="AF2012"/>
  <c r="AM962"/>
  <c r="AL1338"/>
  <c r="AL1349"/>
  <c r="AL1380"/>
  <c r="AL1385"/>
  <c r="AL1392"/>
  <c r="AL1424"/>
  <c r="AL1432"/>
  <c r="AL1544"/>
  <c r="AM970"/>
  <c r="AL1798"/>
  <c r="AL1803"/>
  <c r="AL1818"/>
  <c r="AL1829"/>
  <c r="AF2027"/>
  <c r="AH2030"/>
  <c r="AF2038"/>
  <c r="AF2049"/>
  <c r="AF2111"/>
  <c r="AL1376"/>
  <c r="AN1540"/>
  <c r="AM1322"/>
  <c r="AM983"/>
  <c r="AM987"/>
  <c r="AM1084"/>
  <c r="AM996"/>
  <c r="AM1088"/>
  <c r="AM1000"/>
  <c r="AN1170"/>
  <c r="AN1082"/>
  <c r="AN1174"/>
  <c r="AN1086" s="1"/>
  <c r="AN1183"/>
  <c r="AN1187"/>
  <c r="AN1099"/>
  <c r="AM1245"/>
  <c r="AN1246"/>
  <c r="AL1404"/>
  <c r="AL1413"/>
  <c r="AL1313"/>
  <c r="AL1317"/>
  <c r="AL1367"/>
  <c r="AL1371"/>
  <c r="AM953"/>
  <c r="AM965"/>
  <c r="AN966"/>
  <c r="AM973"/>
  <c r="AM977"/>
  <c r="AM1069"/>
  <c r="AL1222"/>
  <c r="AL1178"/>
  <c r="AL1264"/>
  <c r="AL1214"/>
  <c r="AL1278" s="1"/>
  <c r="AM1330"/>
  <c r="AL1370"/>
  <c r="AL1402"/>
  <c r="AL1406"/>
  <c r="AL1504"/>
  <c r="AL1460" s="1"/>
  <c r="AL1539"/>
  <c r="AL1543"/>
  <c r="AL1760"/>
  <c r="AL1716" s="1"/>
  <c r="AL1801"/>
  <c r="AL1827"/>
  <c r="AL1049"/>
  <c r="AN1051"/>
  <c r="AL1061"/>
  <c r="AL1065"/>
  <c r="AH2692"/>
  <c r="AF2690"/>
  <c r="M2206"/>
  <c r="AF2696"/>
  <c r="AF2792"/>
  <c r="M2863"/>
  <c r="AF2034"/>
  <c r="AG2135"/>
  <c r="AF2681"/>
  <c r="AF2684"/>
  <c r="AF2705"/>
  <c r="M2865"/>
  <c r="M2209"/>
  <c r="AF2683"/>
  <c r="AF2689"/>
  <c r="AF2695"/>
  <c r="AF2731"/>
  <c r="AF2760"/>
  <c r="M2213"/>
  <c r="M2216"/>
  <c r="M2869"/>
  <c r="M2872"/>
  <c r="AF2687"/>
  <c r="AG2692"/>
  <c r="AF2746"/>
  <c r="AG2791"/>
  <c r="AF2791" s="1"/>
  <c r="AQ44" i="1045"/>
  <c r="AQ65" s="1"/>
  <c r="AQ84"/>
  <c r="AR83"/>
  <c r="AP127"/>
  <c r="AR150"/>
  <c r="AP183"/>
  <c r="AQ132"/>
  <c r="AQ150"/>
  <c r="AR31"/>
  <c r="AR57" s="1"/>
  <c r="AP32"/>
  <c r="AP52" s="1"/>
  <c r="AP33"/>
  <c r="AP53" s="1"/>
  <c r="AP34"/>
  <c r="AP54" s="1"/>
  <c r="AP35"/>
  <c r="AP55" s="1"/>
  <c r="AP36"/>
  <c r="AP56" s="1"/>
  <c r="AR44"/>
  <c r="AR65" s="1"/>
  <c r="AP45"/>
  <c r="AP66" s="1"/>
  <c r="AP46"/>
  <c r="AP67" s="1"/>
  <c r="AP47"/>
  <c r="AP68" s="1"/>
  <c r="AP48"/>
  <c r="AP69" s="1"/>
  <c r="AP49"/>
  <c r="AP70" s="1"/>
  <c r="AQ127"/>
  <c r="AQ137"/>
  <c r="AQ183"/>
  <c r="AP88"/>
  <c r="AQ27" i="1124"/>
  <c r="F11" i="1001"/>
  <c r="F10"/>
  <c r="F12"/>
  <c r="F9"/>
  <c r="AP59" i="948"/>
  <c r="AP55"/>
  <c r="AP68"/>
  <c r="AP71"/>
  <c r="AP645"/>
  <c r="AP41"/>
  <c r="AR197"/>
  <c r="AR109" s="1"/>
  <c r="AR174"/>
  <c r="AR86" s="1"/>
  <c r="AQ68"/>
  <c r="AR57"/>
  <c r="AQ72"/>
  <c r="AQ54"/>
  <c r="AQ49"/>
  <c r="AR45"/>
  <c r="AR187"/>
  <c r="AR99" s="1"/>
  <c r="AR411"/>
  <c r="AR506"/>
  <c r="AP515"/>
  <c r="AQ31" i="1045"/>
  <c r="AQ57" s="1"/>
  <c r="AQ38"/>
  <c r="AQ59" s="1"/>
  <c r="AG2085" i="967"/>
  <c r="AF2085" s="1"/>
  <c r="AN1179"/>
  <c r="AN1091" s="1"/>
  <c r="AN1186"/>
  <c r="AN1098" s="1"/>
  <c r="AN1335"/>
  <c r="AL1340"/>
  <c r="AL1396"/>
  <c r="AM1425"/>
  <c r="AN1191"/>
  <c r="AN1299"/>
  <c r="AL1076"/>
  <c r="AL1316"/>
  <c r="AL1549"/>
  <c r="AL1835"/>
  <c r="AL1069" s="1"/>
  <c r="AN1069"/>
  <c r="AN1245"/>
  <c r="AL1047"/>
  <c r="AL1052"/>
  <c r="AM1096"/>
  <c r="AM1008" s="1"/>
  <c r="AM1106"/>
  <c r="AL1106" s="1"/>
  <c r="AL1018" s="1"/>
  <c r="AN970"/>
  <c r="AL1496"/>
  <c r="AL1452"/>
  <c r="AL1825"/>
  <c r="AF190"/>
  <c r="AF192"/>
  <c r="AF265"/>
  <c r="AF309"/>
  <c r="AF252"/>
  <c r="AF301"/>
  <c r="M318"/>
  <c r="M320"/>
  <c r="AM1112"/>
  <c r="AM1024" s="1"/>
  <c r="AM1447"/>
  <c r="AL1534"/>
  <c r="AL1686"/>
  <c r="AL1698"/>
  <c r="AF130"/>
  <c r="AF139"/>
  <c r="AF148"/>
  <c r="AF151"/>
  <c r="AF251"/>
  <c r="AP207" i="948"/>
  <c r="AP119" s="1"/>
  <c r="AP514"/>
  <c r="AQ514"/>
  <c r="AQ178"/>
  <c r="AQ90" s="1"/>
  <c r="AP209"/>
  <c r="AP121" s="1"/>
  <c r="AQ45"/>
  <c r="AP69"/>
  <c r="AQ198"/>
  <c r="AQ110" s="1"/>
  <c r="AQ191"/>
  <c r="AQ103" s="1"/>
  <c r="AQ186"/>
  <c r="AQ98" s="1"/>
  <c r="AQ48"/>
  <c r="AQ67"/>
  <c r="AP171"/>
  <c r="AP83" s="1"/>
  <c r="AP77"/>
  <c r="AR951"/>
  <c r="AP635"/>
  <c r="AR67"/>
  <c r="AP196"/>
  <c r="AP108" s="1"/>
  <c r="AP43"/>
  <c r="AP198"/>
  <c r="AP110" s="1"/>
  <c r="AR39"/>
  <c r="AP506"/>
  <c r="AR79"/>
  <c r="AP58"/>
  <c r="AP186"/>
  <c r="AP98" s="1"/>
  <c r="AP191"/>
  <c r="AP103" s="1"/>
  <c r="AQ39"/>
  <c r="AP951"/>
  <c r="AP39"/>
  <c r="AP79"/>
  <c r="AQ391"/>
  <c r="M66" i="939"/>
  <c r="AQ157" i="948"/>
  <c r="AQ373"/>
  <c r="AP387"/>
  <c r="AP157"/>
  <c r="AR540"/>
  <c r="AP904"/>
  <c r="AP480"/>
  <c r="AQ432"/>
  <c r="AQ311"/>
  <c r="AQ375" s="1"/>
  <c r="AR901"/>
  <c r="AP324"/>
  <c r="AP857"/>
  <c r="AP813" s="1"/>
  <c r="AR195"/>
  <c r="AR107" s="1"/>
  <c r="AP432"/>
  <c r="AR637"/>
  <c r="AQ637"/>
  <c r="AR640"/>
  <c r="AR904"/>
  <c r="AP637"/>
  <c r="AP327"/>
  <c r="AP151" s="1"/>
  <c r="AQ712"/>
  <c r="AQ668" s="1"/>
  <c r="AQ901"/>
  <c r="AQ195"/>
  <c r="AQ107" s="1"/>
  <c r="AQ170"/>
  <c r="AP628"/>
  <c r="AQ369"/>
  <c r="AQ396"/>
  <c r="AQ465"/>
  <c r="AQ467"/>
  <c r="AR371"/>
  <c r="AQ500"/>
  <c r="F37" i="1042"/>
  <c r="F69" i="1106"/>
  <c r="F63"/>
  <c r="F61"/>
  <c r="F67"/>
  <c r="F68"/>
  <c r="AR142" i="948"/>
  <c r="AR156"/>
  <c r="AP145"/>
  <c r="AQ376"/>
  <c r="AR382"/>
  <c r="F66" i="939"/>
  <c r="AQ499" i="948"/>
  <c r="AP372"/>
  <c r="AR493"/>
  <c r="AP180"/>
  <c r="AP92" s="1"/>
  <c r="AR180"/>
  <c r="AR92" s="1"/>
  <c r="AP755"/>
  <c r="AR185"/>
  <c r="AR97" s="1"/>
  <c r="AP345"/>
  <c r="AR424"/>
  <c r="AP585"/>
  <c r="AP541" s="1"/>
  <c r="AP178"/>
  <c r="AP90" s="1"/>
  <c r="AP418"/>
  <c r="AP425"/>
  <c r="AP623"/>
  <c r="AP717"/>
  <c r="AP673"/>
  <c r="AP629"/>
  <c r="AP893"/>
  <c r="AP849"/>
  <c r="AP805"/>
  <c r="AQ629"/>
  <c r="AQ140"/>
  <c r="AQ475"/>
  <c r="AR425"/>
  <c r="AR630"/>
  <c r="AP312"/>
  <c r="AP889"/>
  <c r="AP346"/>
  <c r="AQ717"/>
  <c r="AQ673"/>
  <c r="AR585"/>
  <c r="AR541"/>
  <c r="AR580"/>
  <c r="AR536"/>
  <c r="AQ471"/>
  <c r="AP310"/>
  <c r="AP374" s="1"/>
  <c r="AQ380"/>
  <c r="F13" i="1001"/>
  <c r="F4"/>
  <c r="AR64" i="1121"/>
  <c r="AQ387" i="948"/>
  <c r="AQ505"/>
  <c r="AQ497"/>
  <c r="AR468"/>
  <c r="AP377"/>
  <c r="AR376"/>
  <c r="AR494"/>
  <c r="AR372"/>
  <c r="AQ395"/>
  <c r="AQ374"/>
  <c r="AP435"/>
  <c r="AQ63"/>
  <c r="AQ151"/>
  <c r="AP901"/>
  <c r="AR63"/>
  <c r="AP195"/>
  <c r="AP107" s="1"/>
  <c r="AR192"/>
  <c r="AR104" s="1"/>
  <c r="AP593"/>
  <c r="AP549" s="1"/>
  <c r="AQ301"/>
  <c r="AQ479"/>
  <c r="AQ761"/>
  <c r="AP761"/>
  <c r="AP316"/>
  <c r="AP495" s="1"/>
  <c r="AP424"/>
  <c r="AR52"/>
  <c r="AQ46"/>
  <c r="AP53"/>
  <c r="AQ53"/>
  <c r="AQ185"/>
  <c r="AQ97"/>
  <c r="AP46"/>
  <c r="AR184"/>
  <c r="AR96" s="1"/>
  <c r="AP757"/>
  <c r="AR48"/>
  <c r="AQ192"/>
  <c r="AQ104" s="1"/>
  <c r="AP192"/>
  <c r="AP104" s="1"/>
  <c r="AP48"/>
  <c r="AQ184"/>
  <c r="AQ96" s="1"/>
  <c r="AP185"/>
  <c r="AP97" s="1"/>
  <c r="AQ52"/>
  <c r="AP52"/>
  <c r="AP184"/>
  <c r="AP96" s="1"/>
  <c r="AP47" i="1121"/>
  <c r="AQ150" i="1005"/>
  <c r="AR302" i="948"/>
  <c r="AP472"/>
  <c r="AP485"/>
  <c r="AP471"/>
  <c r="AP474"/>
  <c r="AP476"/>
  <c r="AP478"/>
  <c r="AP481"/>
  <c r="AR479"/>
  <c r="AP302"/>
  <c r="AQ888"/>
  <c r="AQ877"/>
  <c r="AQ624"/>
  <c r="AQ613"/>
  <c r="AQ410"/>
  <c r="AP892"/>
  <c r="AR410"/>
  <c r="AR170"/>
  <c r="AR379"/>
  <c r="AR769"/>
  <c r="AP725"/>
  <c r="AP681" s="1"/>
  <c r="AP772"/>
  <c r="AP684"/>
  <c r="AQ51"/>
  <c r="AQ139"/>
  <c r="AR419"/>
  <c r="AP580"/>
  <c r="AP536" s="1"/>
  <c r="AR877"/>
  <c r="AR888"/>
  <c r="AP311"/>
  <c r="AP375" s="1"/>
  <c r="AP423"/>
  <c r="AP624"/>
  <c r="AR756"/>
  <c r="AR745"/>
  <c r="AP844"/>
  <c r="AP800" s="1"/>
  <c r="AR183"/>
  <c r="AR95" s="1"/>
  <c r="AR613"/>
  <c r="AR624"/>
  <c r="AP712"/>
  <c r="AP668" s="1"/>
  <c r="J42" i="1001"/>
  <c r="F37"/>
  <c r="F31"/>
  <c r="C29" s="1"/>
  <c r="J35"/>
  <c r="J39"/>
  <c r="J43"/>
  <c r="J38"/>
  <c r="F33"/>
  <c r="J33"/>
  <c r="J37"/>
  <c r="J41"/>
  <c r="F35"/>
  <c r="J32"/>
  <c r="J36"/>
  <c r="J40"/>
  <c r="J69" i="939"/>
  <c r="J68"/>
  <c r="J67" i="1106"/>
  <c r="J62"/>
  <c r="J61"/>
  <c r="J42" i="1043"/>
  <c r="J38"/>
  <c r="J34"/>
  <c r="F36" i="1042"/>
  <c r="F35"/>
  <c r="F31"/>
  <c r="J34" i="1002"/>
  <c r="J36"/>
  <c r="J34" i="1042"/>
  <c r="J42"/>
  <c r="F15"/>
  <c r="F3"/>
  <c r="C1" s="1"/>
  <c r="F10"/>
  <c r="J33"/>
  <c r="J41"/>
  <c r="F6"/>
  <c r="F4"/>
  <c r="F8"/>
  <c r="F41"/>
  <c r="J36"/>
  <c r="J35"/>
  <c r="J43"/>
  <c r="J35" i="1043"/>
  <c r="J39"/>
  <c r="J43"/>
  <c r="J33"/>
  <c r="J32"/>
  <c r="J36"/>
  <c r="J40"/>
  <c r="F40" i="1001"/>
  <c r="F39"/>
  <c r="F34"/>
  <c r="F36"/>
  <c r="F42"/>
  <c r="F38"/>
  <c r="F41"/>
  <c r="M69" i="939"/>
  <c r="AP27" i="1121"/>
  <c r="AR27"/>
  <c r="AP301" i="948"/>
  <c r="AR301"/>
  <c r="AP479"/>
  <c r="AQ409"/>
  <c r="AQ169"/>
  <c r="AQ38"/>
  <c r="AP410"/>
  <c r="AP613"/>
  <c r="AP170"/>
  <c r="AR169"/>
  <c r="AP760"/>
  <c r="AR60"/>
  <c r="AQ769"/>
  <c r="AP63"/>
  <c r="AR51"/>
  <c r="AQ745"/>
  <c r="AQ756"/>
  <c r="AQ419"/>
  <c r="AQ183"/>
  <c r="AQ95"/>
  <c r="AR47"/>
  <c r="AP419"/>
  <c r="AP51"/>
  <c r="AP888"/>
  <c r="AP877"/>
  <c r="AR179"/>
  <c r="AR91" s="1"/>
  <c r="AP745"/>
  <c r="AP756"/>
  <c r="AR38"/>
  <c r="AR126" s="1"/>
  <c r="AR409"/>
  <c r="AR408"/>
  <c r="AP409"/>
  <c r="AQ37"/>
  <c r="AQ125" s="1"/>
  <c r="AP169"/>
  <c r="AP769"/>
  <c r="AQ60"/>
  <c r="AQ47"/>
  <c r="AP183"/>
  <c r="AP95" s="1"/>
  <c r="AQ179"/>
  <c r="AQ91" s="1"/>
  <c r="AR168"/>
  <c r="AR236" s="1"/>
  <c r="AP47"/>
  <c r="AP60"/>
  <c r="AQ36"/>
  <c r="AP179"/>
  <c r="AP91" s="1"/>
  <c r="AQ168"/>
  <c r="AQ240" s="1"/>
  <c r="AP72" i="1005"/>
  <c r="AR25" i="1121"/>
  <c r="AP69"/>
  <c r="AQ208" i="1045"/>
  <c r="AP81"/>
  <c r="AP96"/>
  <c r="AP191"/>
  <c r="AP73"/>
  <c r="AP75"/>
  <c r="AP79"/>
  <c r="AP85"/>
  <c r="AR132"/>
  <c r="AP151"/>
  <c r="AP158"/>
  <c r="AP92" i="1124"/>
  <c r="AP82" i="1045"/>
  <c r="AP137"/>
  <c r="AQ71"/>
  <c r="AP74"/>
  <c r="AP78"/>
  <c r="AP86"/>
  <c r="AP122"/>
  <c r="AP132"/>
  <c r="AP150"/>
  <c r="AP208"/>
  <c r="AR110"/>
  <c r="AP110"/>
  <c r="AP107"/>
  <c r="AP72"/>
  <c r="AP31"/>
  <c r="AP57" s="1"/>
  <c r="AR27" i="1124"/>
  <c r="AR32"/>
  <c r="AP32"/>
  <c r="AP33"/>
  <c r="AQ182" i="1045"/>
  <c r="AP182"/>
  <c r="AQ25" i="1124"/>
  <c r="AP77" i="1045"/>
  <c r="AR77"/>
  <c r="AP64" i="1124"/>
  <c r="F15" i="1001"/>
  <c r="F5"/>
  <c r="F3"/>
  <c r="C1" s="1"/>
  <c r="F14"/>
  <c r="BA29"/>
  <c r="F43"/>
  <c r="F9" i="1002"/>
  <c r="F41"/>
  <c r="F6" i="1001"/>
  <c r="J34"/>
  <c r="F8"/>
  <c r="F13" i="1002"/>
  <c r="F36"/>
  <c r="F15"/>
  <c r="F34"/>
  <c r="AQ182" i="1005"/>
  <c r="AP132"/>
  <c r="AP25" i="1121"/>
  <c r="AQ25"/>
  <c r="AR77" i="1005"/>
  <c r="AP64" i="1121"/>
  <c r="AP122" i="1005"/>
  <c r="AP158"/>
  <c r="AP150"/>
  <c r="AR25"/>
  <c r="AP35" i="1121"/>
  <c r="AP208" i="1005"/>
  <c r="AP183"/>
  <c r="AR182"/>
  <c r="AP182"/>
  <c r="AP107"/>
  <c r="AP78"/>
  <c r="AP38"/>
  <c r="AP59"/>
  <c r="AR71"/>
  <c r="AP71" i="1045"/>
  <c r="AP38"/>
  <c r="AP59"/>
  <c r="AP44"/>
  <c r="AP65"/>
  <c r="AP25" i="1124"/>
  <c r="AP25" i="1045"/>
  <c r="AR25" i="1124"/>
  <c r="AA126" i="1043"/>
  <c r="W126"/>
  <c r="S126"/>
  <c r="N126"/>
  <c r="X126"/>
  <c r="T126"/>
  <c r="AB126"/>
  <c r="Y126"/>
  <c r="U126"/>
  <c r="Q126"/>
  <c r="M126"/>
  <c r="P126"/>
  <c r="Z126"/>
  <c r="V126"/>
  <c r="R126"/>
  <c r="L126"/>
  <c r="O126"/>
  <c r="AR28" i="1045"/>
  <c r="AR29"/>
  <c r="AP83"/>
  <c r="AQ83"/>
  <c r="AQ25"/>
  <c r="AP31" i="1005"/>
  <c r="AP57" s="1"/>
  <c r="AI127" i="1001"/>
  <c r="AE127"/>
  <c r="O127"/>
  <c r="R127"/>
  <c r="AM126"/>
  <c r="Z126"/>
  <c r="AF127"/>
  <c r="X127"/>
  <c r="AJ127"/>
  <c r="AN127"/>
  <c r="AA127"/>
  <c r="AL126"/>
  <c r="AM127"/>
  <c r="P126"/>
  <c r="P127"/>
  <c r="N126"/>
  <c r="AB126"/>
  <c r="T127"/>
  <c r="M127"/>
  <c r="AP127"/>
  <c r="L127"/>
  <c r="S127"/>
  <c r="Z127"/>
  <c r="AG126"/>
  <c r="X126"/>
  <c r="Y126"/>
  <c r="N127"/>
  <c r="O126"/>
  <c r="W126"/>
  <c r="V126"/>
  <c r="AH127"/>
  <c r="T126"/>
  <c r="W127"/>
  <c r="Y127"/>
  <c r="Q127"/>
  <c r="AD126"/>
  <c r="AO127"/>
  <c r="AK127"/>
  <c r="AI126"/>
  <c r="AQ25" i="1005"/>
  <c r="AP44"/>
  <c r="AP65" s="1"/>
  <c r="AQ71"/>
  <c r="AP83"/>
  <c r="AQ83"/>
  <c r="AP25"/>
  <c r="AR24"/>
  <c r="AP77"/>
  <c r="AQ77"/>
  <c r="AR29"/>
  <c r="AP71"/>
  <c r="K126" i="1043"/>
  <c r="AR25" i="1045"/>
  <c r="AR24"/>
  <c r="AQ29"/>
  <c r="AP29"/>
  <c r="AQ24"/>
  <c r="K126" i="1042"/>
  <c r="AP24" i="1005"/>
  <c r="AQ24"/>
  <c r="AQ29"/>
  <c r="AP28"/>
  <c r="AP29"/>
  <c r="AR28"/>
  <c r="AQ23" i="1045"/>
  <c r="AP24"/>
  <c r="AP28"/>
  <c r="AQ28"/>
  <c r="AG2869" i="967"/>
  <c r="AG2867" s="1"/>
  <c r="AG2863"/>
  <c r="AG2850"/>
  <c r="AA126" i="1042"/>
  <c r="O126"/>
  <c r="S126"/>
  <c r="AC126"/>
  <c r="AH2869" i="967"/>
  <c r="AH2863"/>
  <c r="AH2850"/>
  <c r="X126" i="1042"/>
  <c r="R126"/>
  <c r="V126"/>
  <c r="L126"/>
  <c r="AB126"/>
  <c r="AF126"/>
  <c r="AG2872" i="967"/>
  <c r="AG2866"/>
  <c r="AG2852"/>
  <c r="AG2849"/>
  <c r="Y126" i="1042"/>
  <c r="U126"/>
  <c r="W126"/>
  <c r="AE126"/>
  <c r="AH2872" i="967"/>
  <c r="AH2866"/>
  <c r="AH2864" s="1"/>
  <c r="AH2852"/>
  <c r="AH2849"/>
  <c r="AH2854"/>
  <c r="Z126" i="1042"/>
  <c r="P126"/>
  <c r="T126"/>
  <c r="AD126"/>
  <c r="Q126"/>
  <c r="AR241" i="1045"/>
  <c r="AR243"/>
  <c r="M126" i="1042"/>
  <c r="N126"/>
  <c r="AR23" i="1045"/>
  <c r="AG2207" i="967"/>
  <c r="AG2205"/>
  <c r="AG2196"/>
  <c r="AH2207"/>
  <c r="AH2194"/>
  <c r="AG2193"/>
  <c r="Z127" i="1002"/>
  <c r="X127"/>
  <c r="R127"/>
  <c r="AC127"/>
  <c r="X126"/>
  <c r="Y127"/>
  <c r="Y126"/>
  <c r="R126"/>
  <c r="V126"/>
  <c r="AR243" i="1005"/>
  <c r="AH2216" i="967"/>
  <c r="AG2213"/>
  <c r="AG2211" s="1"/>
  <c r="V127" i="1002"/>
  <c r="S127"/>
  <c r="O127"/>
  <c r="W127"/>
  <c r="AG2216" i="967"/>
  <c r="AG2214" s="1"/>
  <c r="AG2194"/>
  <c r="AH2213"/>
  <c r="AG2210"/>
  <c r="AG2208" s="1"/>
  <c r="Q127" i="1002"/>
  <c r="AB126"/>
  <c r="L127"/>
  <c r="U127"/>
  <c r="P127"/>
  <c r="AH2196" i="967"/>
  <c r="AF2196" s="1"/>
  <c r="AH2193"/>
  <c r="AH2195" s="1"/>
  <c r="AH2210"/>
  <c r="AH2204" s="1"/>
  <c r="P126" i="1002"/>
  <c r="AA127"/>
  <c r="T126"/>
  <c r="N127"/>
  <c r="M127"/>
  <c r="M126"/>
  <c r="K127"/>
  <c r="AB127"/>
  <c r="AQ28" i="1005"/>
  <c r="AR23"/>
  <c r="AR203" i="1045"/>
  <c r="AR247" s="1"/>
  <c r="AQ263"/>
  <c r="AQ262" s="1"/>
  <c r="AQ243"/>
  <c r="AP243"/>
  <c r="AQ257"/>
  <c r="AQ256" s="1"/>
  <c r="AR255"/>
  <c r="AR257"/>
  <c r="AR256" s="1"/>
  <c r="AQ260"/>
  <c r="AQ259" s="1"/>
  <c r="AR260"/>
  <c r="AR259" s="1"/>
  <c r="AR258"/>
  <c r="AQ254"/>
  <c r="AQ253" s="1"/>
  <c r="AQ203"/>
  <c r="AQ247" s="1"/>
  <c r="AP241"/>
  <c r="AQ241"/>
  <c r="AR254"/>
  <c r="AR253" s="1"/>
  <c r="AR251"/>
  <c r="AR261"/>
  <c r="AR263"/>
  <c r="AR262" s="1"/>
  <c r="AR245"/>
  <c r="AR240"/>
  <c r="AR242" s="1"/>
  <c r="AP23"/>
  <c r="AQ245"/>
  <c r="AQ240"/>
  <c r="AQ242" s="1"/>
  <c r="L126" i="1001"/>
  <c r="AQ260" i="1005"/>
  <c r="AQ259" s="1"/>
  <c r="AQ263"/>
  <c r="AQ262" s="1"/>
  <c r="AQ241"/>
  <c r="AQ257"/>
  <c r="AQ256" s="1"/>
  <c r="AR263"/>
  <c r="AR262" s="1"/>
  <c r="AR261"/>
  <c r="AQ254"/>
  <c r="AQ253" s="1"/>
  <c r="AP243"/>
  <c r="AQ243"/>
  <c r="AR254"/>
  <c r="AR253" s="1"/>
  <c r="AR240"/>
  <c r="AR242" s="1"/>
  <c r="AQ240"/>
  <c r="AQ242" s="1"/>
  <c r="AR258"/>
  <c r="AR260"/>
  <c r="AR259" s="1"/>
  <c r="AR257"/>
  <c r="AR256" s="1"/>
  <c r="AR255"/>
  <c r="AR241"/>
  <c r="AQ23"/>
  <c r="AR203"/>
  <c r="AR247" s="1"/>
  <c r="AP23"/>
  <c r="AQ205" i="1045"/>
  <c r="AR205"/>
  <c r="AR222"/>
  <c r="AR252"/>
  <c r="AQ252"/>
  <c r="AP252"/>
  <c r="AP260"/>
  <c r="AP259"/>
  <c r="AP263"/>
  <c r="AP262"/>
  <c r="AP240"/>
  <c r="AP242"/>
  <c r="AP205"/>
  <c r="AQ222"/>
  <c r="AP251"/>
  <c r="AQ251"/>
  <c r="AP258"/>
  <c r="AQ258"/>
  <c r="AP261"/>
  <c r="AQ261"/>
  <c r="AP203"/>
  <c r="AP247"/>
  <c r="AP257"/>
  <c r="AP256"/>
  <c r="AP254"/>
  <c r="AP253"/>
  <c r="AQ255"/>
  <c r="AP255"/>
  <c r="AQ245" i="1005"/>
  <c r="AR251"/>
  <c r="AP260"/>
  <c r="AP259"/>
  <c r="AP241"/>
  <c r="AP251"/>
  <c r="AQ251"/>
  <c r="AP263"/>
  <c r="AP262" s="1"/>
  <c r="AR245"/>
  <c r="AP240"/>
  <c r="AP242" s="1"/>
  <c r="AQ252"/>
  <c r="AP252"/>
  <c r="AQ255"/>
  <c r="AP255"/>
  <c r="AP261"/>
  <c r="AQ261"/>
  <c r="AQ258"/>
  <c r="AP258"/>
  <c r="AR252"/>
  <c r="AR250"/>
  <c r="AP254"/>
  <c r="AP253" s="1"/>
  <c r="AP257"/>
  <c r="AP256" s="1"/>
  <c r="AQ222"/>
  <c r="AQ203"/>
  <c r="AQ247" s="1"/>
  <c r="AR222"/>
  <c r="AP203"/>
  <c r="AP247"/>
  <c r="AR205"/>
  <c r="AP222" i="1045"/>
  <c r="AQ249"/>
  <c r="AQ250"/>
  <c r="AR249"/>
  <c r="AR250"/>
  <c r="AR249" i="1005"/>
  <c r="AQ250"/>
  <c r="AP222"/>
  <c r="AQ205"/>
  <c r="AP249"/>
  <c r="AP205"/>
  <c r="AP249" i="1045"/>
  <c r="AP250"/>
  <c r="AP250" i="1005"/>
  <c r="AQ249"/>
  <c r="AQ143" i="948"/>
  <c r="AQ461"/>
  <c r="F7" i="939"/>
  <c r="F13" i="1042"/>
  <c r="F12"/>
  <c r="F5"/>
  <c r="F14"/>
  <c r="P39" i="1002"/>
  <c r="F15" i="939"/>
  <c r="F6" i="1002"/>
  <c r="F14"/>
  <c r="F7"/>
  <c r="F13" i="939"/>
  <c r="F9" i="1042"/>
  <c r="O39" i="1043"/>
  <c r="F31"/>
  <c r="AL1346" i="967"/>
  <c r="AL1623"/>
  <c r="AL1579" s="1"/>
  <c r="AL1048"/>
  <c r="AM1093"/>
  <c r="AL1093"/>
  <c r="AL1005" s="1"/>
  <c r="AN1206"/>
  <c r="AN1118" s="1"/>
  <c r="AN1030" s="1"/>
  <c r="AL1341"/>
  <c r="AL1542"/>
  <c r="AL1546"/>
  <c r="AM1862"/>
  <c r="AM990" s="1"/>
  <c r="AL1041"/>
  <c r="AM1213"/>
  <c r="AM1037"/>
  <c r="AM1081"/>
  <c r="AM993"/>
  <c r="AL1427"/>
  <c r="AL1541"/>
  <c r="AL1564"/>
  <c r="AM1579"/>
  <c r="AL1682"/>
  <c r="AL1836"/>
  <c r="AN1070"/>
  <c r="AH313"/>
  <c r="F40" i="1043"/>
  <c r="AM1087" i="967"/>
  <c r="AM999" s="1"/>
  <c r="AM1100"/>
  <c r="AM1105"/>
  <c r="AM1089"/>
  <c r="F14" i="1106"/>
  <c r="AM1120" i="967"/>
  <c r="AL1120" s="1"/>
  <c r="AL1032" s="1"/>
  <c r="AN1171"/>
  <c r="AN1083" s="1"/>
  <c r="AL1083" s="1"/>
  <c r="AL995" s="1"/>
  <c r="AN1182"/>
  <c r="AN1094" s="1"/>
  <c r="AM1059"/>
  <c r="AL1071"/>
  <c r="AL1074"/>
  <c r="AM1191"/>
  <c r="AL1550"/>
  <c r="AL973"/>
  <c r="AG313"/>
  <c r="AM263" i="1045"/>
  <c r="F32" i="1043"/>
  <c r="AG2759" i="967"/>
  <c r="AN1195"/>
  <c r="AN1107"/>
  <c r="AN1019" s="1"/>
  <c r="AL1328"/>
  <c r="AL1628"/>
  <c r="AL1584" s="1"/>
  <c r="AM1584"/>
  <c r="AL1348"/>
  <c r="AN1185"/>
  <c r="AN1097" s="1"/>
  <c r="AM1097"/>
  <c r="AM1009" s="1"/>
  <c r="AM1102"/>
  <c r="AM1014" s="1"/>
  <c r="AL1068"/>
  <c r="AL1308"/>
  <c r="AL1326"/>
  <c r="AL954" s="1"/>
  <c r="F11" i="1042"/>
  <c r="F38" i="1002"/>
  <c r="F33"/>
  <c r="P35"/>
  <c r="AF37" i="1001"/>
  <c r="X37" s="1"/>
  <c r="P36" i="1002"/>
  <c r="AF2029" i="967"/>
  <c r="AN1196"/>
  <c r="AN1108" s="1"/>
  <c r="AL1108" s="1"/>
  <c r="AL1557"/>
  <c r="AL1351"/>
  <c r="AL1045"/>
  <c r="AL1533"/>
  <c r="AL1816"/>
  <c r="AR502" i="948"/>
  <c r="AR139"/>
  <c r="AR405"/>
  <c r="AP402"/>
  <c r="AH2135" i="967"/>
  <c r="AF2136"/>
  <c r="AL1359"/>
  <c r="AL987" s="1"/>
  <c r="AN987"/>
  <c r="AN1592"/>
  <c r="AL1636"/>
  <c r="AL1592" s="1"/>
  <c r="AN965"/>
  <c r="AL1674"/>
  <c r="AL1697"/>
  <c r="AL1800"/>
  <c r="AM1799"/>
  <c r="AL1815"/>
  <c r="AH127"/>
  <c r="AF201"/>
  <c r="AH189"/>
  <c r="AN1203"/>
  <c r="AN1115" s="1"/>
  <c r="AN1027" s="1"/>
  <c r="AQ133" i="948"/>
  <c r="AP406"/>
  <c r="AP155"/>
  <c r="AL1555" i="967"/>
  <c r="AM256" i="1045"/>
  <c r="M60" i="939"/>
  <c r="AR388" i="948"/>
  <c r="AR148"/>
  <c r="AP384"/>
  <c r="AP144"/>
  <c r="AR146"/>
  <c r="AR386"/>
  <c r="AR137"/>
  <c r="AR500"/>
  <c r="AR492"/>
  <c r="AP460"/>
  <c r="AP132"/>
  <c r="AF2664" i="967"/>
  <c r="AF2640"/>
  <c r="AF2666" s="1"/>
  <c r="AF2006"/>
  <c r="AF1984"/>
  <c r="AF2010" s="1"/>
  <c r="AL1411"/>
  <c r="AL1403"/>
  <c r="AL1415"/>
  <c r="AL1407"/>
  <c r="AL1383"/>
  <c r="AR465" i="948"/>
  <c r="AL1352" i="967"/>
  <c r="AM262" i="1005"/>
  <c r="AN1799" i="967"/>
  <c r="AL1296"/>
  <c r="AL1669"/>
  <c r="AL1666"/>
  <c r="AM1343"/>
  <c r="AF136"/>
  <c r="AQ150" i="948"/>
  <c r="AQ493"/>
  <c r="M60" i="1106"/>
  <c r="AR126" i="1001"/>
  <c r="M126"/>
  <c r="AO126"/>
  <c r="AN126"/>
  <c r="AK126"/>
  <c r="AJ126"/>
  <c r="Q126"/>
  <c r="S126"/>
  <c r="AP126"/>
  <c r="AF126"/>
  <c r="AQ126"/>
  <c r="AH126"/>
  <c r="AC126"/>
  <c r="AA126"/>
  <c r="AS126"/>
  <c r="AE126"/>
  <c r="R126"/>
  <c r="U126"/>
  <c r="F32" i="1042"/>
  <c r="F43"/>
  <c r="F39"/>
  <c r="J32"/>
  <c r="F40"/>
  <c r="J39"/>
  <c r="F42"/>
  <c r="F34"/>
  <c r="J38"/>
  <c r="J37"/>
  <c r="J40"/>
  <c r="AQ377" i="948"/>
  <c r="AQ492"/>
  <c r="AF34" i="1001"/>
  <c r="X34"/>
  <c r="F34" i="1043"/>
  <c r="F43"/>
  <c r="F36"/>
  <c r="F33"/>
  <c r="AN1205" i="967"/>
  <c r="AN1117"/>
  <c r="AM1117"/>
  <c r="AL1315"/>
  <c r="AL1075"/>
  <c r="AN951"/>
  <c r="AL1323"/>
  <c r="AL951"/>
  <c r="O43" i="1043"/>
  <c r="M37" i="1042"/>
  <c r="K37" s="1"/>
  <c r="AG2103" i="967"/>
  <c r="AL1064"/>
  <c r="AL1304"/>
  <c r="AF2090"/>
  <c r="AL1298"/>
  <c r="AL1058"/>
  <c r="AN980"/>
  <c r="AN984"/>
  <c r="AL1358"/>
  <c r="AL986"/>
  <c r="AL1673"/>
  <c r="AL1768"/>
  <c r="AL1724" s="1"/>
  <c r="AF172"/>
  <c r="AN964"/>
  <c r="AL1689"/>
  <c r="AF109"/>
  <c r="AQ464" i="948"/>
  <c r="AQ456"/>
  <c r="CX4" i="939"/>
  <c r="CV66"/>
  <c r="F39" i="1002"/>
  <c r="AL1057" i="967"/>
  <c r="AL1072"/>
  <c r="AM1116"/>
  <c r="AM1028" s="1"/>
  <c r="AL1361"/>
  <c r="AL1553"/>
  <c r="AL1339"/>
  <c r="AL1563"/>
  <c r="AN1021"/>
  <c r="AM995"/>
  <c r="AN1024"/>
  <c r="AN1322"/>
  <c r="AN1038"/>
  <c r="Z29" i="1001"/>
  <c r="AP466" i="948"/>
  <c r="AP130"/>
  <c r="AP370"/>
  <c r="AQ386"/>
  <c r="AQ146"/>
  <c r="AQ144"/>
  <c r="AQ384"/>
  <c r="AP405"/>
  <c r="AP165"/>
  <c r="P40" i="1002"/>
  <c r="AR160" i="948"/>
  <c r="F38" i="1043"/>
  <c r="O42"/>
  <c r="AL1683" i="967"/>
  <c r="AP459" i="948"/>
  <c r="P37" i="1002"/>
  <c r="AL1282" i="967"/>
  <c r="AN1213"/>
  <c r="AN981"/>
  <c r="AL1284"/>
  <c r="AL1294"/>
  <c r="AM1082"/>
  <c r="AL1082" s="1"/>
  <c r="AL994" s="1"/>
  <c r="AM1038"/>
  <c r="F15" i="1043"/>
  <c r="AQ389" i="948"/>
  <c r="AQ149"/>
  <c r="AP389"/>
  <c r="AP149"/>
  <c r="AL1797" i="967"/>
  <c r="AF2026"/>
  <c r="AM969"/>
  <c r="AL1810"/>
  <c r="F42" i="1043"/>
  <c r="F37"/>
  <c r="AM1033" i="967"/>
  <c r="AR147" i="948"/>
  <c r="AR387"/>
  <c r="F12" i="1106"/>
  <c r="F3"/>
  <c r="C1" s="1"/>
  <c r="BA8" s="1"/>
  <c r="F5"/>
  <c r="O37" i="1043"/>
  <c r="AR469" i="948"/>
  <c r="AM259" i="1045"/>
  <c r="AM260"/>
  <c r="F4" i="939"/>
  <c r="AM967" i="967"/>
  <c r="AM1101"/>
  <c r="AL1101"/>
  <c r="AL1013" s="1"/>
  <c r="AL1063"/>
  <c r="AL1303"/>
  <c r="AR461" i="948"/>
  <c r="AM972" i="967"/>
  <c r="AM975"/>
  <c r="AN1209"/>
  <c r="AN1121" s="1"/>
  <c r="AM1070"/>
  <c r="AM1246"/>
  <c r="AR503" i="948"/>
  <c r="AP469"/>
  <c r="AP373"/>
  <c r="AL1306" i="967"/>
  <c r="AL1066"/>
  <c r="AM254" i="1005"/>
  <c r="AP492" i="948"/>
  <c r="AM1046" i="967"/>
  <c r="AM1178"/>
  <c r="AR153" i="948"/>
  <c r="AM260" i="1005"/>
  <c r="AM259"/>
  <c r="AL1055" i="967"/>
  <c r="AL1295"/>
  <c r="AL1422"/>
  <c r="AR163" i="948"/>
  <c r="AF2028" i="967"/>
  <c r="AL1307"/>
  <c r="AM1104"/>
  <c r="AL1300"/>
  <c r="AC31" i="1001"/>
  <c r="F9" i="939"/>
  <c r="F8"/>
  <c r="AP129" i="948"/>
  <c r="AR385"/>
  <c r="AM985" i="967"/>
  <c r="M34" i="1042"/>
  <c r="K34" s="1"/>
  <c r="AR392" i="948"/>
  <c r="AL1280" i="967"/>
  <c r="AL1302"/>
  <c r="AN1046"/>
  <c r="AQ392" i="948"/>
  <c r="AQ152"/>
  <c r="AL1324" i="967"/>
  <c r="AL952" s="1"/>
  <c r="AO63" i="1106"/>
  <c r="AQ368" i="948"/>
  <c r="J68" i="1106"/>
  <c r="M33" i="1042"/>
  <c r="K33"/>
  <c r="AQ130" i="948"/>
  <c r="AN956" i="967"/>
  <c r="AQ466" i="948"/>
  <c r="F14" i="939"/>
  <c r="AF2037" i="967"/>
  <c r="AM989"/>
  <c r="AF279"/>
  <c r="AD127" i="1001"/>
  <c r="AQ127"/>
  <c r="U127"/>
  <c r="AC127"/>
  <c r="AB127"/>
  <c r="AL1843" i="967"/>
  <c r="AG127" i="1001"/>
  <c r="V127"/>
  <c r="P34" i="1002"/>
  <c r="AQ504" i="948"/>
  <c r="AQ381"/>
  <c r="AM1109" i="967"/>
  <c r="AL1109"/>
  <c r="AL1021" s="1"/>
  <c r="O32" i="1043"/>
  <c r="F43" i="1002"/>
  <c r="F31"/>
  <c r="AQ459" i="948"/>
  <c r="F5" i="939"/>
  <c r="AQ164" i="948"/>
  <c r="AQ404"/>
  <c r="AL1837" i="967"/>
  <c r="AL981" s="1"/>
  <c r="F70" i="939"/>
  <c r="F65"/>
  <c r="F60"/>
  <c r="J60"/>
  <c r="F61"/>
  <c r="F68"/>
  <c r="CU66"/>
  <c r="J65"/>
  <c r="AR389" i="948"/>
  <c r="AR149"/>
  <c r="M66" i="1106"/>
  <c r="J61" i="939"/>
  <c r="AN978" i="967"/>
  <c r="AN1680"/>
  <c r="AL1687"/>
  <c r="J70" i="939"/>
  <c r="J66"/>
  <c r="F59"/>
  <c r="AQ470" i="948"/>
  <c r="AQ134"/>
  <c r="AF32" i="1001"/>
  <c r="AL1676" i="967"/>
  <c r="AN967"/>
  <c r="F64" i="939"/>
  <c r="AP501" i="948"/>
  <c r="AP138"/>
  <c r="AM1382" i="967"/>
  <c r="J71" i="939"/>
  <c r="F71"/>
  <c r="J67"/>
  <c r="J63"/>
  <c r="AQ154" i="948"/>
  <c r="AQ394"/>
  <c r="F69" i="939"/>
  <c r="O33" i="1043"/>
  <c r="AP127" i="948"/>
  <c r="AF2669" i="967"/>
  <c r="AF2647"/>
  <c r="AF2668"/>
  <c r="F62" i="939"/>
  <c r="AP378" i="948"/>
  <c r="AP396"/>
  <c r="AP156"/>
  <c r="F3" i="939"/>
  <c r="C1"/>
  <c r="F6"/>
  <c r="F12"/>
  <c r="F67"/>
  <c r="BT66"/>
  <c r="F63"/>
  <c r="AL1813" i="967"/>
  <c r="AF2032"/>
  <c r="AQ163" i="948"/>
  <c r="AR133"/>
  <c r="K40" i="1042"/>
  <c r="AL1536" i="967"/>
  <c r="AN968"/>
  <c r="AM1019"/>
  <c r="M61" i="939"/>
  <c r="BT60"/>
  <c r="CI59"/>
  <c r="BY60"/>
  <c r="M32" i="1042"/>
  <c r="Q31"/>
  <c r="Q29" s="1"/>
  <c r="M43"/>
  <c r="K43" s="1"/>
  <c r="AP403" i="948"/>
  <c r="AR504"/>
  <c r="AR395"/>
  <c r="F41" i="1043"/>
  <c r="J37"/>
  <c r="J41"/>
  <c r="AO64" i="1106"/>
  <c r="AF41" i="1001"/>
  <c r="X41" s="1"/>
  <c r="AM257" i="1005"/>
  <c r="AA31" i="1002"/>
  <c r="AA29" s="1"/>
  <c r="AQ495" i="948"/>
  <c r="AQ393"/>
  <c r="AQ153"/>
  <c r="AF35" i="1001"/>
  <c r="X35" s="1"/>
  <c r="F59" i="1106"/>
  <c r="C57" s="1"/>
  <c r="J69"/>
  <c r="J60"/>
  <c r="J64"/>
  <c r="R31" i="1002"/>
  <c r="R29"/>
  <c r="AM318" i="1138"/>
  <c r="AM319"/>
  <c r="AM320"/>
  <c r="AM321"/>
  <c r="AM381"/>
  <c r="AM384"/>
  <c r="AM387"/>
  <c r="AM390"/>
  <c r="CV4" i="939"/>
  <c r="CV60"/>
  <c r="Q15" i="968"/>
  <c r="AM1001" i="967"/>
  <c r="K126" i="1002"/>
  <c r="U126"/>
  <c r="O126"/>
  <c r="Z126"/>
  <c r="L126"/>
  <c r="Q126"/>
  <c r="AC126"/>
  <c r="S126"/>
  <c r="W126"/>
  <c r="AA126"/>
  <c r="N126"/>
  <c r="M41" i="1042"/>
  <c r="K41" s="1"/>
  <c r="AP161" i="948"/>
  <c r="AP401"/>
  <c r="AP394"/>
  <c r="AM253" i="1045"/>
  <c r="CT60" i="939"/>
  <c r="AR127" i="948"/>
  <c r="AQ382"/>
  <c r="F64" i="1106"/>
  <c r="P43" i="1002"/>
  <c r="AN974" i="967"/>
  <c r="F62" i="1106"/>
  <c r="J65"/>
  <c r="F65"/>
  <c r="AR394" i="948"/>
  <c r="F70" i="1106"/>
  <c r="AR381" i="948"/>
  <c r="F71" i="1106"/>
  <c r="AP153" i="948"/>
  <c r="AQ141"/>
  <c r="AR166"/>
  <c r="J71" i="1106"/>
  <c r="AH2680" i="967"/>
  <c r="AH2638" s="1"/>
  <c r="AH2637" s="1"/>
  <c r="AH2632" s="1"/>
  <c r="AL1053"/>
  <c r="AM1016"/>
  <c r="AH2024"/>
  <c r="F10" i="939"/>
  <c r="F11"/>
  <c r="J64"/>
  <c r="J62"/>
  <c r="AP499" i="948"/>
  <c r="AL1046" i="967"/>
  <c r="O40" i="1043"/>
  <c r="AO62" i="1106"/>
  <c r="AP382" i="948"/>
  <c r="AN1199" i="967"/>
  <c r="AN1111" s="1"/>
  <c r="AL1807"/>
  <c r="AQ378" i="948"/>
  <c r="AQ138"/>
  <c r="AQ501"/>
  <c r="AQ145"/>
  <c r="AQ385"/>
  <c r="AN1018" i="967"/>
  <c r="AR131" i="948"/>
  <c r="AR459"/>
  <c r="AR467"/>
  <c r="F13" i="1106"/>
  <c r="AM978" i="967"/>
  <c r="AF2025"/>
  <c r="AQ160" i="948"/>
  <c r="AQ228"/>
  <c r="AQ372"/>
  <c r="AQ132"/>
  <c r="AQ468"/>
  <c r="AF2692" i="967"/>
  <c r="AQ135" i="948"/>
  <c r="AP160"/>
  <c r="AP400"/>
  <c r="AR132"/>
  <c r="AR460"/>
  <c r="AL1084" i="967"/>
  <c r="AL996"/>
  <c r="AR248" i="948"/>
  <c r="AQ491"/>
  <c r="AH2103" i="967"/>
  <c r="AF2161"/>
  <c r="AG2024"/>
  <c r="AF2039"/>
  <c r="AR390" i="948"/>
  <c r="AR491"/>
  <c r="AR384"/>
  <c r="AM1119" i="967"/>
  <c r="AP368" i="948"/>
  <c r="AQ458"/>
  <c r="AM1085" i="967"/>
  <c r="AL1085" s="1"/>
  <c r="AL997" s="1"/>
  <c r="AF1997"/>
  <c r="AF2018"/>
  <c r="AR136" i="948"/>
  <c r="AP464"/>
  <c r="AL1331" i="967"/>
  <c r="AN959"/>
  <c r="AF2035"/>
  <c r="AG2030"/>
  <c r="AF2030" s="1"/>
  <c r="AN976"/>
  <c r="O41" i="1043"/>
  <c r="W31"/>
  <c r="W29" s="1"/>
  <c r="AL1545" i="967"/>
  <c r="AM1540"/>
  <c r="AL1540"/>
  <c r="AM1291"/>
  <c r="AL1227"/>
  <c r="AL1291" s="1"/>
  <c r="AM1183"/>
  <c r="AN983"/>
  <c r="AR457" i="948"/>
  <c r="AR129"/>
  <c r="AN1016" i="967"/>
  <c r="AN1032"/>
  <c r="J32" i="1002"/>
  <c r="J40"/>
  <c r="F42"/>
  <c r="J39"/>
  <c r="F32"/>
  <c r="J43"/>
  <c r="J42"/>
  <c r="F40"/>
  <c r="AF2675" i="967"/>
  <c r="AF2653"/>
  <c r="AF2674" s="1"/>
  <c r="F10" i="1002"/>
  <c r="F4"/>
  <c r="F11"/>
  <c r="F8"/>
  <c r="F5"/>
  <c r="F12"/>
  <c r="F3"/>
  <c r="C1" s="1"/>
  <c r="M67" i="939"/>
  <c r="CN59"/>
  <c r="N59"/>
  <c r="M59" s="1"/>
  <c r="M57" s="1"/>
  <c r="BT59"/>
  <c r="CX60" s="1"/>
  <c r="BY59"/>
  <c r="CX66" s="1"/>
  <c r="AM1012" i="967"/>
  <c r="AQ457" i="948"/>
  <c r="AQ129"/>
  <c r="AP470"/>
  <c r="AP462"/>
  <c r="AN969" i="967"/>
  <c r="AL1678"/>
  <c r="AN1672"/>
  <c r="AN963" s="1"/>
  <c r="AR402" i="948"/>
  <c r="AR162"/>
  <c r="AR380"/>
  <c r="AR495"/>
  <c r="AR140"/>
  <c r="AF142" i="967"/>
  <c r="AG127"/>
  <c r="AG91" s="1"/>
  <c r="AL1059"/>
  <c r="AM957"/>
  <c r="AM964"/>
  <c r="AM1051"/>
  <c r="AF145"/>
  <c r="AO60" i="1106"/>
  <c r="Q31" i="1043"/>
  <c r="Q29" s="1"/>
  <c r="M35" i="1042"/>
  <c r="K35" s="1"/>
  <c r="AG155" i="967"/>
  <c r="AR462" i="948"/>
  <c r="AL1821" i="967"/>
  <c r="AM960"/>
  <c r="AM1021"/>
  <c r="AM1804"/>
  <c r="AL1804" s="1"/>
  <c r="AL963" s="1"/>
  <c r="AM1321"/>
  <c r="AM1320" s="1"/>
  <c r="AM979"/>
  <c r="AL1863"/>
  <c r="J31" i="1002"/>
  <c r="BA31" s="1"/>
  <c r="AQ161" i="948"/>
  <c r="AQ401"/>
  <c r="AM1417" i="967"/>
  <c r="AM950" s="1"/>
  <c r="AL1418"/>
  <c r="AM1212"/>
  <c r="CY4" i="939"/>
  <c r="AR464" i="948"/>
  <c r="J41" i="1002"/>
  <c r="F35"/>
  <c r="J38"/>
  <c r="J33"/>
  <c r="F37"/>
  <c r="J37"/>
  <c r="J35"/>
  <c r="AP504" i="948"/>
  <c r="AP381"/>
  <c r="AP141"/>
  <c r="AP496"/>
  <c r="AL1116" i="967"/>
  <c r="AL1028"/>
  <c r="AL1388"/>
  <c r="AN1667"/>
  <c r="AR128" i="948"/>
  <c r="Y31" i="1001"/>
  <c r="Y29"/>
  <c r="AA29"/>
  <c r="U31" i="1002"/>
  <c r="U29" s="1"/>
  <c r="AP491" i="948"/>
  <c r="AP503"/>
  <c r="AL1688" i="967"/>
  <c r="AQ148" i="948"/>
  <c r="AQ405"/>
  <c r="AQ165"/>
  <c r="F66" i="1106"/>
  <c r="F60"/>
  <c r="J70"/>
  <c r="J66"/>
  <c r="J63"/>
  <c r="AF38" i="1001"/>
  <c r="X38" s="1"/>
  <c r="F9" i="1043"/>
  <c r="F3"/>
  <c r="C1" s="1"/>
  <c r="F6"/>
  <c r="AL1551" i="967"/>
  <c r="AL974" s="1"/>
  <c r="AP379" i="948"/>
  <c r="AL1840" i="967"/>
  <c r="AL982" s="1"/>
  <c r="F15" i="1106"/>
  <c r="AP465" i="948"/>
  <c r="AL1038" i="967"/>
  <c r="AR456" i="948"/>
  <c r="AR161"/>
  <c r="F10" i="1106"/>
  <c r="F11"/>
  <c r="F8"/>
  <c r="F6"/>
  <c r="F7"/>
  <c r="AP369" i="948"/>
  <c r="AL1322" i="967"/>
  <c r="AM980"/>
  <c r="AL1096"/>
  <c r="AL1008" s="1"/>
  <c r="AL1675"/>
  <c r="AL966" s="1"/>
  <c r="AL1277"/>
  <c r="C29" i="1042"/>
  <c r="BA32" s="1"/>
  <c r="AM1672" i="967"/>
  <c r="AL1672" s="1"/>
  <c r="AN1535"/>
  <c r="AN1524" s="1"/>
  <c r="AN975"/>
  <c r="AQ367" i="948"/>
  <c r="AP131"/>
  <c r="AP467"/>
  <c r="AP371"/>
  <c r="AP164"/>
  <c r="CY10" i="939"/>
  <c r="AN962" i="967"/>
  <c r="AR134" i="948"/>
  <c r="AL1809" i="967"/>
  <c r="AL1112"/>
  <c r="AL1024" s="1"/>
  <c r="AP494" i="948"/>
  <c r="AR374"/>
  <c r="AP133"/>
  <c r="AP461"/>
  <c r="AO71" i="1106"/>
  <c r="AP502" i="948"/>
  <c r="AM1018" i="967"/>
  <c r="AM1535"/>
  <c r="AL1535"/>
  <c r="AF36" i="1001"/>
  <c r="X36"/>
  <c r="AJ31"/>
  <c r="AJ29"/>
  <c r="AL1420" i="967"/>
  <c r="AF2741"/>
  <c r="AN986"/>
  <c r="AN1390"/>
  <c r="AL1677"/>
  <c r="AR130" i="948"/>
  <c r="O36" i="1043"/>
  <c r="AN989" i="967"/>
  <c r="AF93"/>
  <c r="AF92"/>
  <c r="AG248"/>
  <c r="AM1548"/>
  <c r="AH248"/>
  <c r="AF248" s="1"/>
  <c r="CW60" i="939"/>
  <c r="AH1982" i="967"/>
  <c r="AH1981" s="1"/>
  <c r="AG31" i="1001"/>
  <c r="AG29" s="1"/>
  <c r="BA40" i="1042"/>
  <c r="AL1102" i="967"/>
  <c r="AL1014" s="1"/>
  <c r="AQ234" i="948"/>
  <c r="AR218"/>
  <c r="AR238"/>
  <c r="AM1005" i="967"/>
  <c r="C29" i="1043"/>
  <c r="BA41" s="1"/>
  <c r="AL1799" i="967"/>
  <c r="AR244" i="948"/>
  <c r="AL1087" i="967"/>
  <c r="AL999"/>
  <c r="AM1031"/>
  <c r="AP128" i="948"/>
  <c r="AP456"/>
  <c r="AF2135" i="967"/>
  <c r="AR135" i="948"/>
  <c r="F33" i="1042"/>
  <c r="F38"/>
  <c r="AF39" i="1001"/>
  <c r="X39" s="1"/>
  <c r="AP134" i="948"/>
  <c r="AU59" i="1106"/>
  <c r="AU57" s="1"/>
  <c r="AM1032" i="967"/>
  <c r="AL1088"/>
  <c r="AL1000" s="1"/>
  <c r="AP380" i="948"/>
  <c r="AP140"/>
  <c r="BY66" i="939"/>
  <c r="M68"/>
  <c r="M61" i="1106"/>
  <c r="O59"/>
  <c r="M59" s="1"/>
  <c r="M57" s="1"/>
  <c r="AR497" i="948"/>
  <c r="AP386"/>
  <c r="AN1180" i="967"/>
  <c r="AN1092" s="1"/>
  <c r="AO66" i="1106"/>
  <c r="AR391" i="948"/>
  <c r="X31" i="1002"/>
  <c r="X29" s="1"/>
  <c r="AN1548" i="967"/>
  <c r="AL1548" s="1"/>
  <c r="AR458" i="948"/>
  <c r="AN961" i="967"/>
  <c r="AL1685"/>
  <c r="AL1808"/>
  <c r="X40" i="1001"/>
  <c r="N31" i="1042"/>
  <c r="N29"/>
  <c r="AM982" i="967"/>
  <c r="M42" i="1042"/>
  <c r="K42" s="1"/>
  <c r="CV10" i="939"/>
  <c r="CU10"/>
  <c r="T31" i="1042"/>
  <c r="T29" s="1"/>
  <c r="AR466" i="948"/>
  <c r="AR501"/>
  <c r="AP152"/>
  <c r="AF133" i="967"/>
  <c r="BA35" i="1043"/>
  <c r="AG2933" i="967"/>
  <c r="AF2933" s="1"/>
  <c r="AH2933"/>
  <c r="AF2276"/>
  <c r="AF2850"/>
  <c r="AF1978"/>
  <c r="AF2216"/>
  <c r="AF2215" s="1"/>
  <c r="AF2194"/>
  <c r="AG2204"/>
  <c r="AF2204" s="1"/>
  <c r="AH2214"/>
  <c r="AH2851"/>
  <c r="AF2863"/>
  <c r="AF2862" s="1"/>
  <c r="AF1977"/>
  <c r="AF2207"/>
  <c r="AF2206" s="1"/>
  <c r="AG2861"/>
  <c r="AH2861"/>
  <c r="AH2205"/>
  <c r="AF2205" s="1"/>
  <c r="AF2634"/>
  <c r="O57" i="1106"/>
  <c r="AP388" i="948"/>
  <c r="AP148"/>
  <c r="AP136"/>
  <c r="AP376"/>
  <c r="AL1245" i="967"/>
  <c r="AP391" i="948"/>
  <c r="AQ502"/>
  <c r="F35" i="1043"/>
  <c r="AR141" i="948"/>
  <c r="AL1681" i="967"/>
  <c r="AF168"/>
  <c r="AL2538"/>
  <c r="AL2541"/>
  <c r="AL2565"/>
  <c r="AL2553"/>
  <c r="AL2937"/>
  <c r="AL2946"/>
  <c r="AL2949"/>
  <c r="AL2961"/>
  <c r="AN1003"/>
  <c r="AL1099"/>
  <c r="AL1011"/>
  <c r="AN1011"/>
  <c r="AL1098"/>
  <c r="AL1010" s="1"/>
  <c r="AL1086"/>
  <c r="AL998" s="1"/>
  <c r="AN998"/>
  <c r="AN994"/>
  <c r="AL1104"/>
  <c r="AL1016" s="1"/>
  <c r="AP390" i="948"/>
  <c r="AF2075" i="967"/>
  <c r="AN1382"/>
  <c r="AL1429"/>
  <c r="AL1342"/>
  <c r="AL1397"/>
  <c r="AF105"/>
  <c r="AL2493"/>
  <c r="AL2547"/>
  <c r="AL2469"/>
  <c r="AL2502"/>
  <c r="AL2505"/>
  <c r="AL2577"/>
  <c r="AL2445"/>
  <c r="AL2478"/>
  <c r="AL2481"/>
  <c r="AL2517"/>
  <c r="AL2586"/>
  <c r="AL2589"/>
  <c r="Q12" i="968"/>
  <c r="Q11"/>
  <c r="Q19"/>
  <c r="Q16"/>
  <c r="BA7" i="1106"/>
  <c r="BA15"/>
  <c r="AL1118" i="967"/>
  <c r="AL1030"/>
  <c r="AN1020"/>
  <c r="AL1020"/>
  <c r="BA4" i="939"/>
  <c r="BA9"/>
  <c r="BA14"/>
  <c r="BA7"/>
  <c r="AM997" i="967"/>
  <c r="AF128"/>
  <c r="AF253"/>
  <c r="AL2526"/>
  <c r="AL2568"/>
  <c r="AL2466"/>
  <c r="AL2472"/>
  <c r="AL2490"/>
  <c r="BA42" i="1001"/>
  <c r="BA40"/>
  <c r="BA35"/>
  <c r="BA39"/>
  <c r="BA34"/>
  <c r="BA38"/>
  <c r="BA33"/>
  <c r="BA32"/>
  <c r="BA37"/>
  <c r="AN1029" i="967"/>
  <c r="AL956"/>
  <c r="BA8" i="1043"/>
  <c r="BA15"/>
  <c r="BA9"/>
  <c r="BA10"/>
  <c r="BA6"/>
  <c r="BA13"/>
  <c r="AL1369" i="967"/>
  <c r="AL1377"/>
  <c r="AN985"/>
  <c r="AL1357"/>
  <c r="AN1010"/>
  <c r="BA10" i="1106"/>
  <c r="AL1115" i="967"/>
  <c r="AL1027" s="1"/>
  <c r="F5" i="1043"/>
  <c r="F8"/>
  <c r="F11"/>
  <c r="F14"/>
  <c r="AN1417" i="967"/>
  <c r="AR143" i="948"/>
  <c r="AM959" i="967"/>
  <c r="AL1668"/>
  <c r="AL959" s="1"/>
  <c r="AL1105"/>
  <c r="AL1017" s="1"/>
  <c r="BA13" i="939"/>
  <c r="BA10"/>
  <c r="BA14" i="1106"/>
  <c r="BA6"/>
  <c r="AN1081" i="967"/>
  <c r="AN1080"/>
  <c r="AL1107"/>
  <c r="AL1019"/>
  <c r="AH2198"/>
  <c r="AH2870"/>
  <c r="BA15" i="939"/>
  <c r="BA6"/>
  <c r="BB3"/>
  <c r="BA5" i="1106"/>
  <c r="BA12"/>
  <c r="CY60" i="939"/>
  <c r="AM1812" i="967"/>
  <c r="BA37" i="1042"/>
  <c r="X32" i="1001"/>
  <c r="AF2024" i="967"/>
  <c r="F13" i="1043"/>
  <c r="AM1080" i="967"/>
  <c r="AG189"/>
  <c r="AG154"/>
  <c r="AL1299"/>
  <c r="CY66" i="939"/>
  <c r="N57"/>
  <c r="AN1330" i="967"/>
  <c r="AN958" s="1"/>
  <c r="AO69" i="1106"/>
  <c r="AM984" i="967"/>
  <c r="AM1013"/>
  <c r="AM1006"/>
  <c r="AN1343"/>
  <c r="AN960"/>
  <c r="AN1447"/>
  <c r="AP143" i="948"/>
  <c r="AP383"/>
  <c r="AM1095" i="967"/>
  <c r="AL1373"/>
  <c r="AL1381"/>
  <c r="AL1416"/>
  <c r="AL1408"/>
  <c r="AL1820"/>
  <c r="AL979"/>
  <c r="AN979"/>
  <c r="BA4" i="1106"/>
  <c r="BA11"/>
  <c r="BA9"/>
  <c r="F12" i="1043"/>
  <c r="AN1812" i="967"/>
  <c r="AN1788" s="1"/>
  <c r="AL1286"/>
  <c r="AN1425"/>
  <c r="AN950"/>
  <c r="AL1039"/>
  <c r="AL978"/>
  <c r="AF2193"/>
  <c r="AF2195" s="1"/>
  <c r="AN1212"/>
  <c r="AM1017"/>
  <c r="AF2680"/>
  <c r="BA36" i="1042"/>
  <c r="F10" i="1043"/>
  <c r="F7"/>
  <c r="AL1119" i="967"/>
  <c r="AL1031"/>
  <c r="AN957"/>
  <c r="AM976"/>
  <c r="AN1178"/>
  <c r="AL1050"/>
  <c r="AL1043"/>
  <c r="AN972"/>
  <c r="AP505" i="948"/>
  <c r="AP142"/>
  <c r="X33" i="1001"/>
  <c r="AP137" i="948"/>
  <c r="AP500"/>
  <c r="AQ379"/>
  <c r="AQ494"/>
  <c r="AN1198" i="967"/>
  <c r="AN1110" s="1"/>
  <c r="AM1110"/>
  <c r="AM956"/>
  <c r="AM968"/>
  <c r="AM1335"/>
  <c r="AL1335" s="1"/>
  <c r="AM986"/>
  <c r="AL1391"/>
  <c r="AM1390"/>
  <c r="AL1390" s="1"/>
  <c r="AL1538"/>
  <c r="AM961"/>
  <c r="AG2870"/>
  <c r="AF2870"/>
  <c r="AF2872"/>
  <c r="AF2871"/>
  <c r="AR157" i="948"/>
  <c r="AR397"/>
  <c r="AP497"/>
  <c r="AQ166"/>
  <c r="AQ406"/>
  <c r="AQ162"/>
  <c r="P38" i="1002"/>
  <c r="AF2767" i="967"/>
  <c r="AH2759"/>
  <c r="AF2759" s="1"/>
  <c r="AM31" i="1001"/>
  <c r="AM29"/>
  <c r="AF156" i="967"/>
  <c r="AF155"/>
  <c r="AF2716"/>
  <c r="AN988"/>
  <c r="AF198"/>
  <c r="AL2343"/>
  <c r="AL2424"/>
  <c r="AL2451"/>
  <c r="AL2532"/>
  <c r="AL2535"/>
  <c r="AL2955"/>
  <c r="AL2974"/>
  <c r="AL3143"/>
  <c r="AL3146"/>
  <c r="AL3155"/>
  <c r="AL3158"/>
  <c r="AL3167"/>
  <c r="AL3170"/>
  <c r="AL3179"/>
  <c r="AL3182"/>
  <c r="AL3191"/>
  <c r="AL3194"/>
  <c r="AL3203"/>
  <c r="AL3206"/>
  <c r="AL3215"/>
  <c r="AL3218"/>
  <c r="AL3227"/>
  <c r="AL3230"/>
  <c r="AL3239"/>
  <c r="AL3242"/>
  <c r="CG27" i="1037"/>
  <c r="AL2373" i="967"/>
  <c r="AL2376"/>
  <c r="AL2409"/>
  <c r="AL2412"/>
  <c r="AL2436"/>
  <c r="AL2439"/>
  <c r="AL3002"/>
  <c r="AL3011"/>
  <c r="AL3014"/>
  <c r="AL3023"/>
  <c r="AL3026"/>
  <c r="AL3035"/>
  <c r="AL3038"/>
  <c r="AL3047"/>
  <c r="AL3050"/>
  <c r="AL3059"/>
  <c r="AL3062"/>
  <c r="AL3071"/>
  <c r="AL3074"/>
  <c r="AL3083"/>
  <c r="AL3086"/>
  <c r="AL3095"/>
  <c r="AL3098"/>
  <c r="AL3107"/>
  <c r="AL3110"/>
  <c r="AL3119"/>
  <c r="AL2385"/>
  <c r="AL2388"/>
  <c r="AL2496"/>
  <c r="AL2499"/>
  <c r="AL2574"/>
  <c r="AL2580"/>
  <c r="AM1022"/>
  <c r="AM992"/>
  <c r="AL1812"/>
  <c r="DN27" i="1037"/>
  <c r="AM1103" i="967"/>
  <c r="AM1015" s="1"/>
  <c r="AN1036"/>
  <c r="AN1168"/>
  <c r="AN1276"/>
  <c r="AL1212"/>
  <c r="AL1276" s="1"/>
  <c r="AN993"/>
  <c r="AL1330"/>
  <c r="AN1095"/>
  <c r="AN1007" s="1"/>
  <c r="AL1097"/>
  <c r="AL1009"/>
  <c r="AN1009"/>
  <c r="AL1080"/>
  <c r="AN1033"/>
  <c r="AL1121"/>
  <c r="AL1033" s="1"/>
  <c r="AL1343"/>
  <c r="AL1425"/>
  <c r="AF189"/>
  <c r="AL1680"/>
  <c r="AM1036"/>
  <c r="AM1168"/>
  <c r="AM1276"/>
  <c r="K32" i="1042"/>
  <c r="AC29" i="1001"/>
  <c r="BA13" i="1106"/>
  <c r="AH91" i="967"/>
  <c r="AF127"/>
  <c r="AL1070"/>
  <c r="AL1246"/>
  <c r="AG2851"/>
  <c r="AG2854"/>
  <c r="AF2849"/>
  <c r="AF2851" s="1"/>
  <c r="BA39" i="1042"/>
  <c r="BA38"/>
  <c r="C57" i="939"/>
  <c r="BA60" s="1"/>
  <c r="C29" i="1002"/>
  <c r="AL980" i="967"/>
  <c r="AF313"/>
  <c r="AN995"/>
  <c r="AF2214"/>
  <c r="BA43" i="1001"/>
  <c r="BA36"/>
  <c r="BA41"/>
  <c r="AL988" i="967"/>
  <c r="BA34" i="1042"/>
  <c r="BA35"/>
  <c r="BA36" i="1043"/>
  <c r="BA38"/>
  <c r="BA41" i="1042"/>
  <c r="AL967" i="967"/>
  <c r="AL976"/>
  <c r="AG2864"/>
  <c r="AG2859" s="1"/>
  <c r="AF2866"/>
  <c r="AF2865" s="1"/>
  <c r="AL1081"/>
  <c r="AL993" s="1"/>
  <c r="BA43" i="1042"/>
  <c r="BA42" i="1043"/>
  <c r="AM1524" i="967"/>
  <c r="BA11" i="939"/>
  <c r="BA5"/>
  <c r="BA8"/>
  <c r="BA12"/>
  <c r="AF31" i="1001"/>
  <c r="O31" i="1043"/>
  <c r="K31" s="1"/>
  <c r="AN1321" i="967"/>
  <c r="AL1321" s="1"/>
  <c r="AN1037"/>
  <c r="AG2195"/>
  <c r="AG2198"/>
  <c r="BA13" i="1042"/>
  <c r="AP135" i="948"/>
  <c r="AR138"/>
  <c r="AQ371"/>
  <c r="AL972" i="967"/>
  <c r="AL1384"/>
  <c r="AL1554"/>
  <c r="AL977"/>
  <c r="AF129"/>
  <c r="AF293"/>
  <c r="AH154"/>
  <c r="AL1356"/>
  <c r="AL1423"/>
  <c r="AL1491"/>
  <c r="AL1447" s="1"/>
  <c r="AL1805"/>
  <c r="AL964" s="1"/>
  <c r="AL1826"/>
  <c r="AL985" s="1"/>
  <c r="AN1862"/>
  <c r="AN990" s="1"/>
  <c r="AL1561"/>
  <c r="AM1667"/>
  <c r="AL1667" s="1"/>
  <c r="AF204"/>
  <c r="BA65" i="939"/>
  <c r="BA63"/>
  <c r="BA67"/>
  <c r="BA61"/>
  <c r="BA70"/>
  <c r="BA71"/>
  <c r="BA68"/>
  <c r="AM1656" i="967"/>
  <c r="BA33" i="1002"/>
  <c r="BA36"/>
  <c r="BA39"/>
  <c r="BA35"/>
  <c r="BA37"/>
  <c r="BA32"/>
  <c r="AH90" i="967"/>
  <c r="AH331" s="1"/>
  <c r="AH375" s="1"/>
  <c r="AL1862"/>
  <c r="AL990" s="1"/>
  <c r="AN1320"/>
  <c r="AN1319" s="1"/>
  <c r="O29" i="1043"/>
  <c r="K29"/>
  <c r="AL992" i="967"/>
  <c r="AF2633"/>
  <c r="AG2203"/>
  <c r="AG2860"/>
  <c r="AF2869"/>
  <c r="AF2868" s="1"/>
  <c r="AF2313"/>
  <c r="AH2208"/>
  <c r="AF2208" s="1"/>
  <c r="AH2211"/>
  <c r="AF2211" s="1"/>
  <c r="AH2867"/>
  <c r="AF2867" s="1"/>
  <c r="AF2210"/>
  <c r="AF2209" s="1"/>
  <c r="DO27" i="1037"/>
  <c r="B2" i="1091"/>
  <c r="B3"/>
  <c r="AR249" i="948" l="1"/>
  <c r="AR216"/>
  <c r="AR237"/>
  <c r="AR252"/>
  <c r="AR229"/>
  <c r="AR223"/>
  <c r="AV36"/>
  <c r="AV36" i="1138" s="1"/>
  <c r="AR36" s="1"/>
  <c r="AQ220" i="948"/>
  <c r="AQ241"/>
  <c r="AQ233"/>
  <c r="AV125"/>
  <c r="AV81"/>
  <c r="AR37"/>
  <c r="AR81" s="1"/>
  <c r="AT38" i="1138"/>
  <c r="AP38" s="1"/>
  <c r="AQ81" i="948"/>
  <c r="AQ82"/>
  <c r="AR82"/>
  <c r="AQ237"/>
  <c r="AR225"/>
  <c r="AR231"/>
  <c r="AR222"/>
  <c r="AR220"/>
  <c r="AR226"/>
  <c r="AR232"/>
  <c r="AR240"/>
  <c r="AQ239"/>
  <c r="AR215"/>
  <c r="AQ244"/>
  <c r="AR217"/>
  <c r="AQ232"/>
  <c r="AQ253"/>
  <c r="AP168"/>
  <c r="AP230" s="1"/>
  <c r="AR365"/>
  <c r="AQ366"/>
  <c r="AR239"/>
  <c r="AR227"/>
  <c r="AR253"/>
  <c r="AR213"/>
  <c r="AR219"/>
  <c r="AR235"/>
  <c r="AR251"/>
  <c r="AR245"/>
  <c r="AR254"/>
  <c r="AR221"/>
  <c r="AR224"/>
  <c r="AR214"/>
  <c r="AR230"/>
  <c r="AR250"/>
  <c r="AR243"/>
  <c r="AQ251"/>
  <c r="AQ229"/>
  <c r="AQ245"/>
  <c r="AQ218"/>
  <c r="AP215"/>
  <c r="AP238"/>
  <c r="AP250"/>
  <c r="AP235"/>
  <c r="AQ235"/>
  <c r="AQ254"/>
  <c r="AQ248"/>
  <c r="AP223"/>
  <c r="AR234"/>
  <c r="AR233"/>
  <c r="AR228"/>
  <c r="AQ217"/>
  <c r="AQ222"/>
  <c r="AQ243"/>
  <c r="AQ219"/>
  <c r="AR241"/>
  <c r="AR242"/>
  <c r="AQ126"/>
  <c r="AR36"/>
  <c r="AR80" s="1"/>
  <c r="AR366"/>
  <c r="AT37"/>
  <c r="AT81" s="1"/>
  <c r="AT126"/>
  <c r="AQ225"/>
  <c r="AQ252"/>
  <c r="AQ80"/>
  <c r="AQ226"/>
  <c r="AQ215"/>
  <c r="AQ231"/>
  <c r="AP366"/>
  <c r="AQ249"/>
  <c r="AQ223"/>
  <c r="AQ236"/>
  <c r="AQ214"/>
  <c r="AQ242"/>
  <c r="AQ224"/>
  <c r="AQ216"/>
  <c r="AQ250"/>
  <c r="AQ238"/>
  <c r="AQ230"/>
  <c r="AQ227"/>
  <c r="AQ213"/>
  <c r="AQ221"/>
  <c r="AP38"/>
  <c r="AP126" s="1"/>
  <c r="AP365"/>
  <c r="AQ365"/>
  <c r="AU80"/>
  <c r="AU214"/>
  <c r="AU213"/>
  <c r="AU212" s="1"/>
  <c r="AT214"/>
  <c r="AT213"/>
  <c r="AT212" s="1"/>
  <c r="AV213"/>
  <c r="AV212" s="1"/>
  <c r="AV214"/>
  <c r="AT301" i="1138"/>
  <c r="AP301" s="1"/>
  <c r="AR245"/>
  <c r="AQ245"/>
  <c r="AQ237"/>
  <c r="AR237"/>
  <c r="AT251"/>
  <c r="AP251" s="1"/>
  <c r="AQ230"/>
  <c r="AR230"/>
  <c r="AR223"/>
  <c r="AQ223"/>
  <c r="AT253"/>
  <c r="AP253" s="1"/>
  <c r="AR241"/>
  <c r="AQ241"/>
  <c r="AQ216"/>
  <c r="AQ253"/>
  <c r="AT216"/>
  <c r="AP216" s="1"/>
  <c r="AT252"/>
  <c r="AP252" s="1"/>
  <c r="AR217"/>
  <c r="AV248"/>
  <c r="AR248" s="1"/>
  <c r="AQ217"/>
  <c r="AQ220"/>
  <c r="AV220"/>
  <c r="AR220"/>
  <c r="AU220"/>
  <c r="AT324"/>
  <c r="AP324" s="1"/>
  <c r="AN1004" i="967"/>
  <c r="AL1092"/>
  <c r="AL1004" s="1"/>
  <c r="AN1090"/>
  <c r="AN1002" s="1"/>
  <c r="AN1023"/>
  <c r="AL1111"/>
  <c r="AL1023" s="1"/>
  <c r="BA63" i="1106"/>
  <c r="BA67"/>
  <c r="BA70"/>
  <c r="BA65"/>
  <c r="BA60"/>
  <c r="BA71"/>
  <c r="BA69"/>
  <c r="BA62"/>
  <c r="BA68"/>
  <c r="BA61"/>
  <c r="BA64"/>
  <c r="AH2859" i="967"/>
  <c r="AF2859" s="1"/>
  <c r="AL958"/>
  <c r="AN1103"/>
  <c r="AL1103" s="1"/>
  <c r="AL1015" s="1"/>
  <c r="AN949"/>
  <c r="AN948" s="1"/>
  <c r="M31" i="1042"/>
  <c r="AM1090" i="967"/>
  <c r="AM1002" s="1"/>
  <c r="AM1003"/>
  <c r="AL984"/>
  <c r="AH2203"/>
  <c r="AF2203" s="1"/>
  <c r="AM958"/>
  <c r="BB59" i="939"/>
  <c r="BA69"/>
  <c r="BA62"/>
  <c r="BA66"/>
  <c r="BA64"/>
  <c r="AL971" i="967"/>
  <c r="AN1022"/>
  <c r="AF2861"/>
  <c r="BA40" i="1043"/>
  <c r="AL968" i="967"/>
  <c r="AN1656"/>
  <c r="AL1051"/>
  <c r="AM994"/>
  <c r="AF2103"/>
  <c r="AL1117"/>
  <c r="AL1029" s="1"/>
  <c r="K126" i="1001"/>
  <c r="AL1089" i="967"/>
  <c r="AL1001" s="1"/>
  <c r="AL1100"/>
  <c r="AL1012" s="1"/>
  <c r="AF2213"/>
  <c r="AF2212" s="1"/>
  <c r="AF2864"/>
  <c r="AL1091"/>
  <c r="AL1003" s="1"/>
  <c r="AR164" i="948"/>
  <c r="CU4" i="939"/>
  <c r="Z31" i="1043"/>
  <c r="Z29" s="1"/>
  <c r="W31" i="1042"/>
  <c r="W29" s="1"/>
  <c r="AF2800" i="967"/>
  <c r="AG2036"/>
  <c r="AF2036" s="1"/>
  <c r="AL1537"/>
  <c r="AL1671"/>
  <c r="AL1692"/>
  <c r="AF256"/>
  <c r="AL969"/>
  <c r="AF2852"/>
  <c r="AH2860"/>
  <c r="AF2860" s="1"/>
  <c r="CT4" i="939"/>
  <c r="P32" i="1002"/>
  <c r="P31" s="1"/>
  <c r="AL1329" i="967"/>
  <c r="AL957" s="1"/>
  <c r="AL1332"/>
  <c r="AL960" s="1"/>
  <c r="AL1334"/>
  <c r="AL962" s="1"/>
  <c r="AL1337"/>
  <c r="AL965" s="1"/>
  <c r="AN977"/>
  <c r="AL1393"/>
  <c r="AL1394"/>
  <c r="AL1395"/>
  <c r="AL1430"/>
  <c r="AL1547"/>
  <c r="AL1524" s="1"/>
  <c r="AL1802"/>
  <c r="AL961" s="1"/>
  <c r="AL1824"/>
  <c r="AH2274"/>
  <c r="AL2281"/>
  <c r="AL2284"/>
  <c r="AL2293"/>
  <c r="AL2296"/>
  <c r="AL2305"/>
  <c r="AL2308"/>
  <c r="AL2315"/>
  <c r="AL2321"/>
  <c r="AL2327"/>
  <c r="AL2333"/>
  <c r="AL2364"/>
  <c r="AL2400"/>
  <c r="AL2418"/>
  <c r="AL2430"/>
  <c r="AL2457"/>
  <c r="AL2550"/>
  <c r="AL2559"/>
  <c r="AL2562"/>
  <c r="AL2940"/>
  <c r="AL2943"/>
  <c r="AL2964"/>
  <c r="AL2980"/>
  <c r="F136" i="1106"/>
  <c r="F145" i="939"/>
  <c r="F146"/>
  <c r="F142"/>
  <c r="F138"/>
  <c r="F134"/>
  <c r="C132" s="1"/>
  <c r="BA145" s="1"/>
  <c r="F140"/>
  <c r="AF2274" i="967"/>
  <c r="J145" i="1106"/>
  <c r="F146"/>
  <c r="F142"/>
  <c r="F138"/>
  <c r="F134"/>
  <c r="C132" s="1"/>
  <c r="BA145" s="1"/>
  <c r="F140"/>
  <c r="AL2986" i="967"/>
  <c r="AL2992"/>
  <c r="AL3041"/>
  <c r="AL3053"/>
  <c r="AL3065"/>
  <c r="AL3077"/>
  <c r="AL3089"/>
  <c r="AL3101"/>
  <c r="AL3137"/>
  <c r="AL3149"/>
  <c r="AL3152"/>
  <c r="AL3173"/>
  <c r="AL3176"/>
  <c r="AU92" i="1138"/>
  <c r="AQ92" s="1"/>
  <c r="AT93"/>
  <c r="AT105"/>
  <c r="AP105" s="1"/>
  <c r="AV92"/>
  <c r="AT116"/>
  <c r="AT129"/>
  <c r="AP129" s="1"/>
  <c r="AT139"/>
  <c r="AP139" s="1"/>
  <c r="AT145"/>
  <c r="AP145" s="1"/>
  <c r="AT151"/>
  <c r="AP151" s="1"/>
  <c r="AU154"/>
  <c r="AQ154" s="1"/>
  <c r="AT172"/>
  <c r="AP172" s="1"/>
  <c r="AT185"/>
  <c r="AP185" s="1"/>
  <c r="AT250"/>
  <c r="AP250" s="1"/>
  <c r="AT254"/>
  <c r="AP254" s="1"/>
  <c r="AT256"/>
  <c r="AP256" s="1"/>
  <c r="AT336"/>
  <c r="AP336" s="1"/>
  <c r="AR317"/>
  <c r="AT317"/>
  <c r="AP317" s="1"/>
  <c r="AU313"/>
  <c r="AQ313" s="1"/>
  <c r="AT305"/>
  <c r="AP305" s="1"/>
  <c r="AT293"/>
  <c r="AP293" s="1"/>
  <c r="AT279"/>
  <c r="AP279" s="1"/>
  <c r="AT274"/>
  <c r="AP274" s="1"/>
  <c r="AT265"/>
  <c r="AP265" s="1"/>
  <c r="AT259"/>
  <c r="AP259" s="1"/>
  <c r="AQ256"/>
  <c r="AT257"/>
  <c r="AR116"/>
  <c r="AT130"/>
  <c r="AP130" s="1"/>
  <c r="AT128"/>
  <c r="AP128" s="1"/>
  <c r="AR137"/>
  <c r="AT137"/>
  <c r="AQ128"/>
  <c r="AQ136"/>
  <c r="AQ137" s="1"/>
  <c r="AP138"/>
  <c r="AP137" s="1"/>
  <c r="AR131"/>
  <c r="AQ130"/>
  <c r="AQ131" s="1"/>
  <c r="AU127"/>
  <c r="AP131"/>
  <c r="AT131"/>
  <c r="AV91"/>
  <c r="AR92"/>
  <c r="AP116"/>
  <c r="AQ116"/>
  <c r="AO144" i="1106"/>
  <c r="AO140"/>
  <c r="AO136"/>
  <c r="AO141"/>
  <c r="AO142"/>
  <c r="AO146"/>
  <c r="AO145"/>
  <c r="AO143"/>
  <c r="AO139"/>
  <c r="AO137"/>
  <c r="AO135"/>
  <c r="AU134"/>
  <c r="AU132" s="1"/>
  <c r="I31" i="1001"/>
  <c r="I29" s="1"/>
  <c r="H59" i="1106"/>
  <c r="H57" s="1"/>
  <c r="I31" i="1002"/>
  <c r="I29" s="1"/>
  <c r="I31" i="1042"/>
  <c r="I29" s="1"/>
  <c r="H59" i="939"/>
  <c r="H57" s="1"/>
  <c r="I59" i="1106"/>
  <c r="I57" s="1"/>
  <c r="H31" i="1001"/>
  <c r="H29" s="1"/>
  <c r="I59" i="939"/>
  <c r="I57" s="1"/>
  <c r="H31" i="1002"/>
  <c r="H29" s="1"/>
  <c r="H31" i="1043"/>
  <c r="H29" s="1"/>
  <c r="H31" i="1042"/>
  <c r="H29" s="1"/>
  <c r="H134" i="1106"/>
  <c r="H132" s="1"/>
  <c r="AQ59"/>
  <c r="AQ57" s="1"/>
  <c r="F135"/>
  <c r="F137"/>
  <c r="F139"/>
  <c r="F141"/>
  <c r="F143"/>
  <c r="F145"/>
  <c r="I134"/>
  <c r="I132" s="1"/>
  <c r="O134"/>
  <c r="AQ134"/>
  <c r="J136"/>
  <c r="BA136"/>
  <c r="J138"/>
  <c r="BA138"/>
  <c r="J140"/>
  <c r="BA140"/>
  <c r="J142"/>
  <c r="BA142"/>
  <c r="J144"/>
  <c r="BA144"/>
  <c r="J146"/>
  <c r="BA146"/>
  <c r="F135" i="939"/>
  <c r="F137"/>
  <c r="F139"/>
  <c r="F141"/>
  <c r="F143"/>
  <c r="BB134"/>
  <c r="CT135"/>
  <c r="BA136"/>
  <c r="BA138"/>
  <c r="BA140"/>
  <c r="BA142"/>
  <c r="BA144"/>
  <c r="BA146"/>
  <c r="AT21" i="948"/>
  <c r="J135" i="1106"/>
  <c r="BA135"/>
  <c r="J137"/>
  <c r="BA137"/>
  <c r="J139"/>
  <c r="BA139"/>
  <c r="J141"/>
  <c r="BA141"/>
  <c r="J143"/>
  <c r="BA143"/>
  <c r="BA135" i="939"/>
  <c r="BA137"/>
  <c r="BA139"/>
  <c r="AV391" i="1138" s="1"/>
  <c r="BA141" i="939"/>
  <c r="CU141"/>
  <c r="BA143"/>
  <c r="AU15" i="1138"/>
  <c r="AV373"/>
  <c r="AR373" s="1"/>
  <c r="AV388"/>
  <c r="AU248"/>
  <c r="AF29" i="1001"/>
  <c r="X31"/>
  <c r="AF154" i="967"/>
  <c r="AN1015"/>
  <c r="BA41" i="1002"/>
  <c r="BA43"/>
  <c r="BA40"/>
  <c r="BA38"/>
  <c r="BA34"/>
  <c r="BA42"/>
  <c r="AM963" i="967"/>
  <c r="AL1090"/>
  <c r="AL1002" s="1"/>
  <c r="AL1168"/>
  <c r="AL1036"/>
  <c r="DQ27" i="1037"/>
  <c r="DS27"/>
  <c r="DT27"/>
  <c r="AL1110" i="967"/>
  <c r="AL1022" s="1"/>
  <c r="AN971"/>
  <c r="AM971"/>
  <c r="AM1788"/>
  <c r="AN992"/>
  <c r="AN1079"/>
  <c r="AL1382"/>
  <c r="AL949" s="1"/>
  <c r="BA4" i="1043"/>
  <c r="BA11"/>
  <c r="BA5"/>
  <c r="BA7"/>
  <c r="BA12"/>
  <c r="BA14"/>
  <c r="AM1319" i="967"/>
  <c r="AL1320"/>
  <c r="AL1319" s="1"/>
  <c r="AO59" i="1106"/>
  <c r="AG90" i="967"/>
  <c r="AG331" s="1"/>
  <c r="AN1006"/>
  <c r="AL1094"/>
  <c r="AL1006" s="1"/>
  <c r="AH350"/>
  <c r="AM1007"/>
  <c r="AL1095"/>
  <c r="AL1007" s="1"/>
  <c r="AF91"/>
  <c r="AF90" s="1"/>
  <c r="AH2812"/>
  <c r="BA9" i="1042"/>
  <c r="BA10"/>
  <c r="BA7"/>
  <c r="BA8"/>
  <c r="BA11"/>
  <c r="BA4"/>
  <c r="BA5"/>
  <c r="BA12"/>
  <c r="BA15"/>
  <c r="BA6"/>
  <c r="BA14"/>
  <c r="BA33" i="1043"/>
  <c r="BA34"/>
  <c r="BA39"/>
  <c r="BA42" i="1042"/>
  <c r="AM949" i="967"/>
  <c r="AM948" s="1"/>
  <c r="BA33" i="1042"/>
  <c r="BA37" i="1043"/>
  <c r="AL1417" i="967"/>
  <c r="AL950" s="1"/>
  <c r="AL1183"/>
  <c r="BA66" i="1106"/>
  <c r="BA43" i="1043"/>
  <c r="BA32"/>
  <c r="AM1029" i="967"/>
  <c r="I31" i="1043"/>
  <c r="I29" s="1"/>
  <c r="AG2686" i="967"/>
  <c r="AL1552"/>
  <c r="AL975" s="1"/>
  <c r="AL1830"/>
  <c r="AL989" s="1"/>
  <c r="AH1976"/>
  <c r="AH2156" s="1"/>
  <c r="AV80" i="948" l="1"/>
  <c r="AQ212"/>
  <c r="AP226"/>
  <c r="AP254"/>
  <c r="AP227"/>
  <c r="AP217"/>
  <c r="AP233"/>
  <c r="AP225"/>
  <c r="AP232"/>
  <c r="AP224"/>
  <c r="AP240"/>
  <c r="AP252"/>
  <c r="AP236"/>
  <c r="AP237"/>
  <c r="AP245"/>
  <c r="AR125"/>
  <c r="AP82"/>
  <c r="AR212"/>
  <c r="AP243"/>
  <c r="AP244"/>
  <c r="AP214"/>
  <c r="AP253"/>
  <c r="AP249"/>
  <c r="AP222"/>
  <c r="AP251"/>
  <c r="AP220"/>
  <c r="AP221"/>
  <c r="AP228"/>
  <c r="AP248"/>
  <c r="AP231"/>
  <c r="AP242"/>
  <c r="AP216"/>
  <c r="AP229"/>
  <c r="AP219"/>
  <c r="AP212" s="1"/>
  <c r="AP218"/>
  <c r="AP241"/>
  <c r="AP213"/>
  <c r="AP239"/>
  <c r="AP234"/>
  <c r="AT125"/>
  <c r="AT37" i="1138"/>
  <c r="AP37" s="1"/>
  <c r="AT36" i="948"/>
  <c r="AT80" s="1"/>
  <c r="AP37"/>
  <c r="AV385" i="1138"/>
  <c r="AR385" s="1"/>
  <c r="AT155"/>
  <c r="P29" i="1002"/>
  <c r="K31"/>
  <c r="K29" s="1"/>
  <c r="AL983" i="967"/>
  <c r="M29" i="1042"/>
  <c r="K31"/>
  <c r="AM1079" i="967"/>
  <c r="AL1656"/>
  <c r="AM947"/>
  <c r="AN947"/>
  <c r="AT260" i="1138"/>
  <c r="AT92"/>
  <c r="AP92" s="1"/>
  <c r="AP93"/>
  <c r="AG1982" i="967"/>
  <c r="AL970"/>
  <c r="AT313" i="1138"/>
  <c r="AP313" s="1"/>
  <c r="AT127"/>
  <c r="AQ127"/>
  <c r="AU91"/>
  <c r="AV90"/>
  <c r="AR91"/>
  <c r="AV370"/>
  <c r="AO134" i="1106"/>
  <c r="AO126" s="1"/>
  <c r="AV383" i="1138"/>
  <c r="AR383" s="1"/>
  <c r="AR370"/>
  <c r="AV386"/>
  <c r="AR386" s="1"/>
  <c r="AR388"/>
  <c r="AV389"/>
  <c r="AR389" s="1"/>
  <c r="AR391"/>
  <c r="AT248"/>
  <c r="AP248" s="1"/>
  <c r="AQ248"/>
  <c r="AV382"/>
  <c r="AV371"/>
  <c r="AR371" s="1"/>
  <c r="AH1871" i="967"/>
  <c r="AF1871"/>
  <c r="AG1871"/>
  <c r="AG391"/>
  <c r="AG388"/>
  <c r="AG385"/>
  <c r="AG382"/>
  <c r="AH391"/>
  <c r="AH389" s="1"/>
  <c r="AH388"/>
  <c r="AH386" s="1"/>
  <c r="AH385"/>
  <c r="AH383" s="1"/>
  <c r="AH382"/>
  <c r="AH370"/>
  <c r="AH372" s="1"/>
  <c r="AH333" s="1"/>
  <c r="AG370"/>
  <c r="AD126" i="1106"/>
  <c r="Q126"/>
  <c r="AW126"/>
  <c r="AB126"/>
  <c r="V126"/>
  <c r="U126"/>
  <c r="AN126"/>
  <c r="AT126"/>
  <c r="AA126"/>
  <c r="AU126"/>
  <c r="AG126"/>
  <c r="AE126"/>
  <c r="AL126"/>
  <c r="R126"/>
  <c r="AS126"/>
  <c r="T126"/>
  <c r="AH371" i="967"/>
  <c r="AH373"/>
  <c r="Z126" i="1106"/>
  <c r="L126"/>
  <c r="AH126"/>
  <c r="S126"/>
  <c r="AK126"/>
  <c r="AC126"/>
  <c r="AV126"/>
  <c r="P126"/>
  <c r="AX126"/>
  <c r="AI126"/>
  <c r="AR126"/>
  <c r="X126"/>
  <c r="Y126"/>
  <c r="W126"/>
  <c r="AJ126"/>
  <c r="AF126"/>
  <c r="AG373" i="967"/>
  <c r="AG371"/>
  <c r="AU371" i="1138"/>
  <c r="AU385"/>
  <c r="AU370"/>
  <c r="AU960" i="948" s="1"/>
  <c r="AU388" i="1138"/>
  <c r="AQ132" i="1106"/>
  <c r="AQ126"/>
  <c r="AV960" i="948"/>
  <c r="O126" i="939"/>
  <c r="S126"/>
  <c r="K126"/>
  <c r="T126"/>
  <c r="P126"/>
  <c r="N126"/>
  <c r="L126"/>
  <c r="Q126"/>
  <c r="R126"/>
  <c r="M126"/>
  <c r="AU373" i="1138"/>
  <c r="AU391"/>
  <c r="AU382"/>
  <c r="M134" i="1106"/>
  <c r="O132"/>
  <c r="O126"/>
  <c r="AG2638" i="967"/>
  <c r="AF2686"/>
  <c r="AH2814"/>
  <c r="AH2858" s="1"/>
  <c r="AH2856"/>
  <c r="AH2831"/>
  <c r="AO57" i="1106"/>
  <c r="AM59"/>
  <c r="CE59"/>
  <c r="AL1788" i="967"/>
  <c r="AH2158"/>
  <c r="AH2202" s="1"/>
  <c r="AH2200"/>
  <c r="AH2175"/>
  <c r="AF331"/>
  <c r="AF375" s="1"/>
  <c r="AG350"/>
  <c r="AF350" s="1"/>
  <c r="AG375"/>
  <c r="AN1139"/>
  <c r="AN1134"/>
  <c r="AN1161"/>
  <c r="AN1160"/>
  <c r="AN1129"/>
  <c r="AN1155"/>
  <c r="AN1138"/>
  <c r="AN1141"/>
  <c r="AN1145"/>
  <c r="AN1146"/>
  <c r="AN1124"/>
  <c r="AN1162"/>
  <c r="AN1126"/>
  <c r="AN1127"/>
  <c r="AN1142"/>
  <c r="AN1148"/>
  <c r="AN1130"/>
  <c r="AN1131"/>
  <c r="AN1165"/>
  <c r="AN1128"/>
  <c r="AN991"/>
  <c r="AN1143"/>
  <c r="AN1136"/>
  <c r="AN1135"/>
  <c r="AN1144"/>
  <c r="AN1137"/>
  <c r="AN1159"/>
  <c r="AN1163"/>
  <c r="AN1164"/>
  <c r="AN1154"/>
  <c r="AN1156"/>
  <c r="AN1133"/>
  <c r="AN1125"/>
  <c r="AN1152"/>
  <c r="AN1140"/>
  <c r="AN1151"/>
  <c r="AN1132"/>
  <c r="AN1147"/>
  <c r="AN1149"/>
  <c r="AN1150"/>
  <c r="AN1153"/>
  <c r="X29" i="1001"/>
  <c r="S31"/>
  <c r="AL948" i="967"/>
  <c r="AL947" s="1"/>
  <c r="AL1079"/>
  <c r="AP125" i="948" l="1"/>
  <c r="AP81"/>
  <c r="AT36" i="1138"/>
  <c r="AP36" s="1"/>
  <c r="AP36" i="948"/>
  <c r="AP80" s="1"/>
  <c r="AM1133" i="967"/>
  <c r="AM1141"/>
  <c r="AM1138"/>
  <c r="AM1126"/>
  <c r="AM1144"/>
  <c r="AM1125"/>
  <c r="AM1159"/>
  <c r="AM1139"/>
  <c r="AM1136"/>
  <c r="AM1165"/>
  <c r="AM1145"/>
  <c r="AM1155"/>
  <c r="AM1164"/>
  <c r="AM1132"/>
  <c r="AM1148"/>
  <c r="AM1124"/>
  <c r="AM1162"/>
  <c r="AM1156"/>
  <c r="AM1154"/>
  <c r="AM1150"/>
  <c r="AM1142"/>
  <c r="AM1152"/>
  <c r="AM1127"/>
  <c r="AM1130"/>
  <c r="AM1149"/>
  <c r="AM1129"/>
  <c r="AM1163"/>
  <c r="AM1146"/>
  <c r="AM1160"/>
  <c r="AM1140"/>
  <c r="AM1137"/>
  <c r="AM1128"/>
  <c r="AM991"/>
  <c r="AM1134"/>
  <c r="AM1161"/>
  <c r="AM1151"/>
  <c r="AM1147"/>
  <c r="AM1153"/>
  <c r="AM1143"/>
  <c r="AM1131"/>
  <c r="AM1135"/>
  <c r="AT154" i="1138"/>
  <c r="AP154" s="1"/>
  <c r="AP155"/>
  <c r="AG1981" i="967"/>
  <c r="AF1982"/>
  <c r="AV31" i="1042"/>
  <c r="K29"/>
  <c r="AU90" i="1138"/>
  <c r="AQ91"/>
  <c r="AP127"/>
  <c r="AT91"/>
  <c r="AR90"/>
  <c r="AV331"/>
  <c r="AR384"/>
  <c r="AF373" i="967"/>
  <c r="AR390" i="1138"/>
  <c r="AR387"/>
  <c r="AR372"/>
  <c r="AV372"/>
  <c r="AF371" i="967"/>
  <c r="AO132" i="1106"/>
  <c r="AM134"/>
  <c r="K134" s="1"/>
  <c r="AT373" i="1138"/>
  <c r="AP373" s="1"/>
  <c r="AQ373"/>
  <c r="AU386"/>
  <c r="AT388"/>
  <c r="AQ388"/>
  <c r="AT385"/>
  <c r="AU383"/>
  <c r="AQ385"/>
  <c r="AF385" i="967"/>
  <c r="AF384" s="1"/>
  <c r="AG383"/>
  <c r="AF383" s="1"/>
  <c r="AG389"/>
  <c r="AF389" s="1"/>
  <c r="AF391"/>
  <c r="AF390" s="1"/>
  <c r="M132" i="1106"/>
  <c r="CE134"/>
  <c r="M126"/>
  <c r="AU380" i="1138"/>
  <c r="AT382"/>
  <c r="AU379"/>
  <c r="AQ382"/>
  <c r="AQ381" s="1"/>
  <c r="AT391"/>
  <c r="AU389"/>
  <c r="AQ391"/>
  <c r="AU372"/>
  <c r="AT370"/>
  <c r="AQ370"/>
  <c r="AT371"/>
  <c r="AP371" s="1"/>
  <c r="AQ371"/>
  <c r="AG372" i="967"/>
  <c r="AG333" s="1"/>
  <c r="AF333" s="1"/>
  <c r="AF370"/>
  <c r="AF372" s="1"/>
  <c r="AH379"/>
  <c r="AH380"/>
  <c r="AH378" s="1"/>
  <c r="AH377" s="1"/>
  <c r="AG379"/>
  <c r="AF379" s="1"/>
  <c r="AF382"/>
  <c r="AF381" s="1"/>
  <c r="AG380"/>
  <c r="AG386"/>
  <c r="AF386" s="1"/>
  <c r="AF388"/>
  <c r="AF387" s="1"/>
  <c r="AV379" i="1138"/>
  <c r="AR379" s="1"/>
  <c r="AV380"/>
  <c r="AR382"/>
  <c r="AR381" s="1"/>
  <c r="AM57" i="1106"/>
  <c r="K59"/>
  <c r="K57" s="1"/>
  <c r="AL1147" i="967"/>
  <c r="AL1148"/>
  <c r="AL1139"/>
  <c r="AL1164"/>
  <c r="AL1152"/>
  <c r="AL1150"/>
  <c r="AL1165"/>
  <c r="AL1163"/>
  <c r="AL1146"/>
  <c r="AL1130"/>
  <c r="AL1135"/>
  <c r="AL1142"/>
  <c r="AL1144"/>
  <c r="AL1138"/>
  <c r="AL1129"/>
  <c r="AL1160"/>
  <c r="AL1159"/>
  <c r="AL1140"/>
  <c r="AL1125"/>
  <c r="AL1145"/>
  <c r="AL1141"/>
  <c r="AL1134"/>
  <c r="AL1133"/>
  <c r="AL1162"/>
  <c r="AL1151"/>
  <c r="AL1127"/>
  <c r="AL1137"/>
  <c r="AL1136"/>
  <c r="AL1153"/>
  <c r="AL1149"/>
  <c r="AL1155"/>
  <c r="AL1156"/>
  <c r="AL1131"/>
  <c r="AL1128"/>
  <c r="AL1161"/>
  <c r="AL1124"/>
  <c r="AL1126"/>
  <c r="AL1132"/>
  <c r="AL991"/>
  <c r="AL1143"/>
  <c r="AL1154"/>
  <c r="S29" i="1001"/>
  <c r="K31"/>
  <c r="AN1123" i="967"/>
  <c r="AG2637"/>
  <c r="AF2638"/>
  <c r="AG1976" l="1"/>
  <c r="AF1981"/>
  <c r="AM1123"/>
  <c r="AV333" i="1138"/>
  <c r="AR333" s="1"/>
  <c r="AT90"/>
  <c r="AP90" s="1"/>
  <c r="AP91"/>
  <c r="AQ90"/>
  <c r="AU331"/>
  <c r="AR331"/>
  <c r="AR375" s="1"/>
  <c r="AV350"/>
  <c r="AR350" s="1"/>
  <c r="AV375"/>
  <c r="AM126" i="1106"/>
  <c r="AM132"/>
  <c r="AQ372" i="1138"/>
  <c r="AV378"/>
  <c r="AR380"/>
  <c r="AT389"/>
  <c r="AP389" s="1"/>
  <c r="AQ389"/>
  <c r="AQ390" s="1"/>
  <c r="AT379"/>
  <c r="AP379" s="1"/>
  <c r="AQ379"/>
  <c r="AU378"/>
  <c r="AT380"/>
  <c r="AP380" s="1"/>
  <c r="AQ380"/>
  <c r="K132" i="1106"/>
  <c r="K126"/>
  <c r="AP385" i="1138"/>
  <c r="AP388"/>
  <c r="AG378" i="967"/>
  <c r="AF380"/>
  <c r="AT372" i="1138"/>
  <c r="AP370"/>
  <c r="AP372" s="1"/>
  <c r="AT960" i="948"/>
  <c r="AT390" i="1138"/>
  <c r="AP391"/>
  <c r="AT381"/>
  <c r="AP382"/>
  <c r="AP381" s="1"/>
  <c r="AT383"/>
  <c r="AP383" s="1"/>
  <c r="AQ383"/>
  <c r="AQ384" s="1"/>
  <c r="AT386"/>
  <c r="AP386" s="1"/>
  <c r="AQ386"/>
  <c r="AQ387" s="1"/>
  <c r="AF2637" i="967"/>
  <c r="AG2632"/>
  <c r="AL1123"/>
  <c r="AV31" i="1001"/>
  <c r="K29"/>
  <c r="AG2156" i="967" l="1"/>
  <c r="AF1976"/>
  <c r="AF2156" s="1"/>
  <c r="AF2200" s="1"/>
  <c r="AU375" i="1138"/>
  <c r="AU350"/>
  <c r="AT331"/>
  <c r="AQ331"/>
  <c r="AQ375" s="1"/>
  <c r="AU333"/>
  <c r="AU377" s="1"/>
  <c r="AP390"/>
  <c r="AP387"/>
  <c r="AT387"/>
  <c r="AT384"/>
  <c r="AP384"/>
  <c r="AF378" i="967"/>
  <c r="AG377"/>
  <c r="AF377" s="1"/>
  <c r="AT378" i="1138"/>
  <c r="AP378" s="1"/>
  <c r="AQ378"/>
  <c r="AV377"/>
  <c r="AR377" s="1"/>
  <c r="AR378"/>
  <c r="AG2812" i="967"/>
  <c r="AF2632"/>
  <c r="AF2812" s="1"/>
  <c r="AF2856" s="1"/>
  <c r="AG2200" l="1"/>
  <c r="AG2175"/>
  <c r="AF2175" s="1"/>
  <c r="AG2158"/>
  <c r="AT350" i="1138"/>
  <c r="AP350" s="1"/>
  <c r="AQ350"/>
  <c r="AQ333"/>
  <c r="AT333"/>
  <c r="AP333" s="1"/>
  <c r="AP331"/>
  <c r="AP375" s="1"/>
  <c r="AT375"/>
  <c r="AT377"/>
  <c r="AP377" s="1"/>
  <c r="AQ377"/>
  <c r="AG2856" i="967"/>
  <c r="AG2814"/>
  <c r="AG2831"/>
  <c r="AF2831" s="1"/>
  <c r="AG2202" l="1"/>
  <c r="AF2202" s="1"/>
  <c r="AF2158"/>
  <c r="AF2814"/>
  <c r="AG2858"/>
  <c r="AF2858" s="1"/>
</calcChain>
</file>

<file path=xl/comments1.xml><?xml version="1.0" encoding="utf-8"?>
<comments xmlns="http://schemas.openxmlformats.org/spreadsheetml/2006/main">
  <authors>
    <author>vmalkov</author>
  </authors>
  <commentList>
    <comment ref="E14" authorId="0">
      <text>
        <r>
          <rPr>
            <sz val="9"/>
            <color indexed="81"/>
            <rFont val="Tahoma"/>
            <family val="2"/>
            <charset val="204"/>
          </rPr>
          <t>Выбор организации - двойным щелчком мыши</t>
        </r>
      </text>
    </comment>
    <comment ref="E25" authorId="0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E30" authorId="0">
      <text>
        <r>
          <rPr>
            <sz val="9"/>
            <color indexed="81"/>
            <rFont val="Tahoma"/>
            <family val="2"/>
            <charset val="204"/>
          </rPr>
          <t>Основной Государственный Регистрационный Номер</t>
        </r>
      </text>
    </comment>
    <comment ref="E31" authorId="0">
      <text>
        <r>
          <rPr>
            <sz val="9"/>
            <color indexed="81"/>
            <rFont val="Tahoma"/>
            <family val="2"/>
            <charset val="204"/>
          </rPr>
          <t>Общероссийский Классификатор Предприятий и Организаций</t>
        </r>
      </text>
    </comment>
  </commentList>
</comments>
</file>

<file path=xl/comments10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1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2.xml><?xml version="1.0" encoding="utf-8"?>
<comments xmlns="http://schemas.openxmlformats.org/spreadsheetml/2006/main">
  <authors>
    <author>Samsung-900X</author>
  </authors>
  <commentList>
    <comment ref="AN284" authorId="0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289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13.xml><?xml version="1.0" encoding="utf-8"?>
<comments xmlns="http://schemas.openxmlformats.org/spreadsheetml/2006/main">
  <authors>
    <author>Мальков</author>
  </authors>
  <commentList>
    <comment ref="H11" authorId="0">
      <text>
        <r>
          <rPr>
            <sz val="9"/>
            <color indexed="81"/>
            <rFont val="Tahoma"/>
            <family val="2"/>
            <charset val="204"/>
          </rPr>
          <t>Вы можете отфильтровать сообщения по приоритету</t>
        </r>
      </text>
    </comment>
  </commentList>
</comments>
</file>

<file path=xl/comments2.xml><?xml version="1.0" encoding="utf-8"?>
<comments xmlns="http://schemas.openxmlformats.org/spreadsheetml/2006/main">
  <authors>
    <author>vmalkov</author>
  </authors>
  <commentList>
    <comment ref="M12" authorId="0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AQ12" authorId="0">
      <text>
        <r>
          <rPr>
            <sz val="9"/>
            <color indexed="81"/>
            <rFont val="Tahoma"/>
            <family val="2"/>
            <charset val="204"/>
          </rPr>
          <t>&gt; ЖБО - жидкие бытовые отходы
&gt; ПСВ - поверхностные сточные воды
&gt; ХБСВ - 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
&gt; СВ (нормативы) - 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
&gt; СВ (иные) - сточные воды, отводимые иными абонентами</t>
        </r>
      </text>
    </comment>
  </commentList>
</comments>
</file>

<file path=xl/comments3.xml><?xml version="1.0" encoding="utf-8"?>
<comments xmlns="http://schemas.openxmlformats.org/spreadsheetml/2006/main">
  <authors>
    <author>Samsung-900X</author>
  </authors>
  <commentList>
    <comment ref="N411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237" authorId="0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2242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243" authorId="0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  <comment ref="N2893" authorId="0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2898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4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5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6.xml><?xml version="1.0" encoding="utf-8"?>
<comments xmlns="http://schemas.openxmlformats.org/spreadsheetml/2006/main">
  <authors>
    <author>Samsung-900X</author>
  </authors>
  <commentList>
    <comment ref="AN411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7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8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9.xml><?xml version="1.0" encoding="utf-8"?>
<comments xmlns="http://schemas.openxmlformats.org/spreadsheetml/2006/main">
  <authors>
    <author>Samsung-900X</author>
  </authors>
  <commentList>
    <comment ref="AN284" authorId="0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289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AN290" authorId="0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</commentList>
</comments>
</file>

<file path=xl/sharedStrings.xml><?xml version="1.0" encoding="utf-8"?>
<sst xmlns="http://schemas.openxmlformats.org/spreadsheetml/2006/main" count="22753" uniqueCount="5512">
  <si>
    <t>LGL_ID</t>
  </si>
  <si>
    <t>Алтайский край</t>
  </si>
  <si>
    <t>LOGIN</t>
  </si>
  <si>
    <t>Амурская область</t>
  </si>
  <si>
    <t>PASSWORD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</si>
  <si>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</si>
  <si>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</si>
  <si>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</si>
  <si>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</si>
  <si>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TYPE</t>
  </si>
  <si>
    <t>Сопровождение:</t>
  </si>
  <si>
    <t>Обратиться за помощью</t>
  </si>
  <si>
    <t>Отчётные формы:</t>
  </si>
  <si>
    <t>Перейти</t>
  </si>
  <si>
    <t>Хранилище документов:</t>
  </si>
  <si>
    <t>Руководство по загрузке документов</t>
  </si>
  <si>
    <t>Консультации:</t>
  </si>
  <si>
    <t>TOTAL_ORG_DF_PW</t>
  </si>
  <si>
    <t>TOTAL_ORG_DF_TW</t>
  </si>
  <si>
    <t>VOTV_CALC_ADD_RANGE</t>
  </si>
  <si>
    <t>Год</t>
  </si>
  <si>
    <t>TOTAL_ORG_YEAR</t>
  </si>
  <si>
    <t>HEAT_CALC_SINGLE_BASE_RANGE</t>
  </si>
  <si>
    <t>руб./ед.</t>
  </si>
  <si>
    <t>процент отчислений на социальные нужды</t>
  </si>
  <si>
    <t>Справочно: среднемесячная оплата труда в целом по организации</t>
  </si>
  <si>
    <t>Справочно: численность персонала в целом по организации</t>
  </si>
  <si>
    <t>Отношение фактической численности персонала к нормативной</t>
  </si>
  <si>
    <t>Справочно: нормативная численность персонала в целом по организации</t>
  </si>
  <si>
    <t>руб./мес.</t>
  </si>
  <si>
    <t>среднемесячная оплата труда основных производственных рабочих</t>
  </si>
  <si>
    <t>численность основного производственного персонала, относимого на регулируемый вид деятельности</t>
  </si>
  <si>
    <t>Справочно: минимальный размер оплаты труда в целом по организации</t>
  </si>
  <si>
    <t>Тарифная ставка рабочего 1-го разряда</t>
  </si>
  <si>
    <t>Базовая тарифная ставка рабочего 1-го разряда</t>
  </si>
  <si>
    <t>Минимальная тарифная ставка рабочего 1-го разряда</t>
  </si>
  <si>
    <t>среднемесячная оплата труда ремонтного персонала</t>
  </si>
  <si>
    <t>численность ремонтного персонала, относимого на регулируемый вид деятельности</t>
  </si>
  <si>
    <t>среднемесячная оплата труда цехового персонала</t>
  </si>
  <si>
    <t>численность цехового персонала, относимого на регулируемый вид деятельности</t>
  </si>
  <si>
    <t>среднемесячная оплата труда АУП</t>
  </si>
  <si>
    <t>численность АУП, относимого на регулируемый вид деятельности</t>
  </si>
  <si>
    <t>среднемесячная оплата труда прочего персонала, относимого на регулируемый вид деятельности</t>
  </si>
  <si>
    <t>численность прочего персонала, относимого на регулируемый вид деятельности</t>
  </si>
  <si>
    <t>Полезный отпуск продукции на реализацию потребителям</t>
  </si>
  <si>
    <t>Организации-перепродавцы / энергоснабжающие организации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</si>
  <si>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</si>
  <si>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</si>
  <si>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</si>
  <si>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</si>
  <si>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г. Москва</t>
  </si>
  <si>
    <t>Еврейская автономная область</t>
  </si>
  <si>
    <t>Забайкальский край</t>
  </si>
  <si>
    <t>XML_AUTHORISATION_TAG_NAMES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</si>
  <si>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</si>
  <si>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</si>
  <si>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</si>
  <si>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</si>
  <si>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</si>
  <si>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</si>
  <si>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</si>
  <si>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</si>
  <si>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</si>
  <si>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</si>
  <si>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</si>
  <si>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</si>
  <si>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</si>
  <si>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</si>
  <si>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</si>
  <si>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</si>
  <si>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</si>
  <si>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</si>
  <si>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</si>
  <si>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</si>
  <si>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</si>
  <si>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</si>
  <si>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</si>
  <si>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</si>
  <si>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</si>
  <si>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</si>
  <si>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</si>
  <si>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</si>
  <si>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</si>
  <si>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</si>
  <si>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XML_ORG_LIST_TAG_NAMES</t>
  </si>
  <si>
    <t>NSRF</t>
  </si>
  <si>
    <t>MR_NAME</t>
  </si>
  <si>
    <t>OKTMO_MR_NAME</t>
  </si>
  <si>
    <t>MO_NAME</t>
  </si>
  <si>
    <t>OKTMO_NAME</t>
  </si>
  <si>
    <t>ORG_NAME</t>
  </si>
  <si>
    <t>INN_NAME</t>
  </si>
  <si>
    <t>KPP_NAME</t>
  </si>
  <si>
    <t>VDET_NAME</t>
  </si>
  <si>
    <t>XML_MR_MO_OKTMO_LIST_TAG_NAMES</t>
  </si>
  <si>
    <t>г. Байконур</t>
  </si>
  <si>
    <t>г. Санкт-Петербург</t>
  </si>
  <si>
    <t>теплоснабжения</t>
  </si>
  <si>
    <t>водоотведения</t>
  </si>
  <si>
    <t>TEMPLATE_SPHERE</t>
  </si>
  <si>
    <t>YES_NO</t>
  </si>
  <si>
    <t>Б</t>
  </si>
  <si>
    <t>2.1.1</t>
  </si>
  <si>
    <t>2.2.1</t>
  </si>
  <si>
    <t>№ п/п</t>
  </si>
  <si>
    <t>1</t>
  </si>
  <si>
    <t>ОКТМО</t>
  </si>
  <si>
    <t>Обязательность выполнения</t>
  </si>
  <si>
    <t>Дата/Время</t>
  </si>
  <si>
    <t>Сообщение</t>
  </si>
  <si>
    <t>Статус</t>
  </si>
  <si>
    <t>Должность</t>
  </si>
  <si>
    <t>-</t>
  </si>
  <si>
    <t>Ссылка 1</t>
  </si>
  <si>
    <t>Ссылка 2</t>
  </si>
  <si>
    <t>Результаты проверки</t>
  </si>
  <si>
    <t>Описание причины</t>
  </si>
  <si>
    <t>Дистрибутивы:</t>
  </si>
  <si>
    <t>e-mail</t>
  </si>
  <si>
    <t>3/17/2012  12:12:41 AM</t>
  </si>
  <si>
    <t xml:space="preserve"> - предназначенные для заполнения</t>
  </si>
  <si>
    <t>Муниципальный район</t>
  </si>
  <si>
    <t>Муниципальное образование</t>
  </si>
  <si>
    <t>Красноярский край</t>
  </si>
  <si>
    <t>ИНН</t>
  </si>
  <si>
    <t>КПП</t>
  </si>
  <si>
    <t>Наименование юридического лица</t>
  </si>
  <si>
    <t>Плательщик НДС</t>
  </si>
  <si>
    <t>Изменить</t>
  </si>
  <si>
    <t>нет</t>
  </si>
  <si>
    <t>Передача</t>
  </si>
  <si>
    <t>да</t>
  </si>
  <si>
    <t>Ответственный за предоставление информации</t>
  </si>
  <si>
    <t>ФИО</t>
  </si>
  <si>
    <t>Удалить</t>
  </si>
  <si>
    <t>Добавить</t>
  </si>
  <si>
    <t>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</si>
  <si>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</si>
  <si>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</si>
  <si>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</si>
  <si>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</si>
  <si>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</si>
  <si>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</si>
  <si>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</si>
  <si>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</si>
  <si>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</si>
  <si>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</si>
  <si>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</si>
  <si>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</si>
  <si>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Гкал</t>
  </si>
  <si>
    <t>Субъект баланса</t>
  </si>
  <si>
    <t>Выработка</t>
  </si>
  <si>
    <t>Собственные нужды источника тепла</t>
  </si>
  <si>
    <t>Отпуск с коллекторов</t>
  </si>
  <si>
    <t>Покупная энергия</t>
  </si>
  <si>
    <t>Отпуск в сеть</t>
  </si>
  <si>
    <t>Потери в сетях</t>
  </si>
  <si>
    <t>Полезный отпуск, всего</t>
  </si>
  <si>
    <t>Полезный отпуск организациям-перепродавцам</t>
  </si>
  <si>
    <t>Полезный отпуск по группам потребителей</t>
  </si>
  <si>
    <t>Всего</t>
  </si>
  <si>
    <t>Бюджетные потребители</t>
  </si>
  <si>
    <t>Население</t>
  </si>
  <si>
    <t>Прочие потребители</t>
  </si>
  <si>
    <t>2</t>
  </si>
  <si>
    <t>3</t>
  </si>
  <si>
    <t>4</t>
  </si>
  <si>
    <t>В собственную тепловую сеть</t>
  </si>
  <si>
    <t>Финансируемые из бюджетов всех уровней</t>
  </si>
  <si>
    <t>Прочие</t>
  </si>
  <si>
    <t>А</t>
  </si>
  <si>
    <t>3.1</t>
  </si>
  <si>
    <t>3.2</t>
  </si>
  <si>
    <t>3.3</t>
  </si>
  <si>
    <t>3.4</t>
  </si>
  <si>
    <t>3.5</t>
  </si>
  <si>
    <t>3.6</t>
  </si>
  <si>
    <t>4.1</t>
  </si>
  <si>
    <t>4.1.1</t>
  </si>
  <si>
    <t>4.2</t>
  </si>
  <si>
    <t>5</t>
  </si>
  <si>
    <t>5.1</t>
  </si>
  <si>
    <t>5.2</t>
  </si>
  <si>
    <t>5.2.1</t>
  </si>
  <si>
    <t>5.2.2</t>
  </si>
  <si>
    <t>5.2.3</t>
  </si>
  <si>
    <t>5.2.3.1</t>
  </si>
  <si>
    <t>5.2.3.2</t>
  </si>
  <si>
    <t>5.2.3.3</t>
  </si>
  <si>
    <t>Принято тепловой энергии для передачи (транспортировки)</t>
  </si>
  <si>
    <t>Потери</t>
  </si>
  <si>
    <t>Отпуск тепловой энергии</t>
  </si>
  <si>
    <t>Передано на нужды организации</t>
  </si>
  <si>
    <t>Энерго-снабжающие организации</t>
  </si>
  <si>
    <t>I</t>
  </si>
  <si>
    <t>тыс.руб.</t>
  </si>
  <si>
    <t>Наименование показателя</t>
  </si>
  <si>
    <t>Является ли организация плательщиком НДС</t>
  </si>
  <si>
    <t>1.1</t>
  </si>
  <si>
    <t>1.2</t>
  </si>
  <si>
    <t>1.2.1</t>
  </si>
  <si>
    <t xml:space="preserve">Затраты на оплату труда 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</si>
  <si>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</si>
  <si>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</si>
  <si>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</si>
  <si>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</si>
  <si>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</si>
  <si>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</si>
  <si>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</si>
  <si>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</si>
  <si>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</si>
  <si>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</si>
  <si>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</si>
  <si>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</si>
  <si>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</si>
  <si>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</si>
  <si>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</si>
  <si>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</si>
  <si>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</si>
  <si>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</si>
  <si>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</si>
  <si>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</si>
  <si>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</si>
  <si>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</si>
  <si>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</si>
  <si>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</si>
  <si>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</si>
  <si>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</si>
  <si>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</si>
  <si>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</si>
  <si>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</si>
  <si>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</si>
  <si>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</si>
  <si>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автономный округ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</si>
  <si>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</si>
  <si>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</si>
  <si>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</si>
  <si>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</si>
  <si>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 xml:space="preserve"> (требуется обновление)</t>
  </si>
  <si>
    <t xml:space="preserve"> - обязательные для заполнения</t>
  </si>
  <si>
    <t>питьевая вода</t>
  </si>
  <si>
    <t>техническая вода</t>
  </si>
  <si>
    <t>4.14.1</t>
  </si>
  <si>
    <t>Биогаз</t>
  </si>
  <si>
    <t>4.14.1.1</t>
  </si>
  <si>
    <t>Объём</t>
  </si>
  <si>
    <t>4.14.1.2</t>
  </si>
  <si>
    <t>Цена</t>
  </si>
  <si>
    <t>4.14.2</t>
  </si>
  <si>
    <t>ТБО</t>
  </si>
  <si>
    <t>4.14.2.1</t>
  </si>
  <si>
    <t>4.14.2.2</t>
  </si>
  <si>
    <t>4.14.3</t>
  </si>
  <si>
    <t>Иные виды топлива</t>
  </si>
  <si>
    <t>г. Севастополь</t>
  </si>
  <si>
    <t>Республика Крым</t>
  </si>
  <si>
    <t>Севастополь</t>
  </si>
  <si>
    <t>Крым</t>
  </si>
  <si>
    <t>RU92</t>
  </si>
  <si>
    <t>RU82</t>
  </si>
  <si>
    <t>Тип муниципального образования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</si>
  <si>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</si>
  <si>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</si>
  <si>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</si>
  <si>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</si>
  <si>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</si>
  <si>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</si>
  <si>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</si>
  <si>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</si>
  <si>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</si>
  <si>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</si>
  <si>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</si>
  <si>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MONTH_LIST</t>
  </si>
  <si>
    <t>I полугодие</t>
  </si>
  <si>
    <t>II полугодие</t>
  </si>
  <si>
    <t>Y</t>
  </si>
  <si>
    <t>START</t>
  </si>
  <si>
    <t>END</t>
  </si>
  <si>
    <t>в том числе покупка потерь с коллекторов</t>
  </si>
  <si>
    <t>в том числе покупка потерь из тепловой сети</t>
  </si>
  <si>
    <t>23</t>
  </si>
  <si>
    <t>24</t>
  </si>
  <si>
    <t>Период</t>
  </si>
  <si>
    <t>объём</t>
  </si>
  <si>
    <t>тыс.кВт*ч</t>
  </si>
  <si>
    <t>объём ТЭ</t>
  </si>
  <si>
    <t>тыс. Гкал</t>
  </si>
  <si>
    <t>цена ТЭ</t>
  </si>
  <si>
    <t>руб./Гкал</t>
  </si>
  <si>
    <t>ед.</t>
  </si>
  <si>
    <t>Транспортировка воды</t>
  </si>
  <si>
    <t>TEMPLATE_SPHERE_OKK_SOURCE</t>
  </si>
  <si>
    <t>RST_ORG_ID</t>
  </si>
  <si>
    <t>Ниже вы можете оставить свои комментарии</t>
  </si>
  <si>
    <t>С коллекторов, всего</t>
  </si>
  <si>
    <t>Из тепловой сети, всего</t>
  </si>
  <si>
    <t>6.0.1</t>
  </si>
  <si>
    <t>6.0.2</t>
  </si>
  <si>
    <t xml:space="preserve">Поднято воды </t>
  </si>
  <si>
    <t>Получено воды со стороны</t>
  </si>
  <si>
    <t xml:space="preserve">Потери воды </t>
  </si>
  <si>
    <t>Отпущено воды, всего</t>
  </si>
  <si>
    <t>Отпущено воды другим водопроводам</t>
  </si>
  <si>
    <t xml:space="preserve">Отпущено воды по категориям потребителей  </t>
  </si>
  <si>
    <t>Объём реализации воды питьевого качества по приборам учёта</t>
  </si>
  <si>
    <t>Объём реализации воды питьевого качества по нормативам</t>
  </si>
  <si>
    <t>на промывку сетей</t>
  </si>
  <si>
    <t>прочие</t>
  </si>
  <si>
    <t>5.2.1.3</t>
  </si>
  <si>
    <t>Отпуск воды</t>
  </si>
  <si>
    <t>Организациям-перепродавцам</t>
  </si>
  <si>
    <t>Показывать настройки проверки при сохранении</t>
  </si>
  <si>
    <t>Коэффициент (доля) на реализацию потребителям</t>
  </si>
  <si>
    <t>руб./кВт*ч</t>
  </si>
  <si>
    <t>руб./кВт*мес</t>
  </si>
  <si>
    <t>Опилки</t>
  </si>
  <si>
    <t>Торф</t>
  </si>
  <si>
    <t>Сланцы</t>
  </si>
  <si>
    <t>Печное бытовое топливо</t>
  </si>
  <si>
    <t>4.13.0.1</t>
  </si>
  <si>
    <t>4.13.0.2</t>
  </si>
  <si>
    <t>Прочие виды топлива</t>
  </si>
  <si>
    <t xml:space="preserve">Энергия, в том числе </t>
  </si>
  <si>
    <t xml:space="preserve">энергия (покупная энергия) на технологические цели </t>
  </si>
  <si>
    <t>5.1.1</t>
  </si>
  <si>
    <t xml:space="preserve">затраты на покупную тепловую энергию </t>
  </si>
  <si>
    <t>5.1.2</t>
  </si>
  <si>
    <t>затраты на оплату услуг по передаче тепловой энергии</t>
  </si>
  <si>
    <t>11</t>
  </si>
  <si>
    <t>5.1.3</t>
  </si>
  <si>
    <t>затраты на покупную электрическую энергию, по уровням напряжения:</t>
  </si>
  <si>
    <t>5.1.3.0.1</t>
  </si>
  <si>
    <t>5.1.3.0.2</t>
  </si>
  <si>
    <t>5.1.3.1.1</t>
  </si>
  <si>
    <t>энергия НН (0,4 кВ и ниже)</t>
  </si>
  <si>
    <t>5.1.3.1.1.1</t>
  </si>
  <si>
    <t>5.1.3.1.1.2</t>
  </si>
  <si>
    <t>5.1.3.1.2</t>
  </si>
  <si>
    <t>заявленная мощность по НН (0,4 кВ и ниже)</t>
  </si>
  <si>
    <t>5.1.3.1.2.1</t>
  </si>
  <si>
    <t>5.1.3.1.2.2</t>
  </si>
  <si>
    <t>5.1.3.2.1</t>
  </si>
  <si>
    <t>энергия СН 2 (1-20 кВ)</t>
  </si>
  <si>
    <t>5.1.3.2.1.1</t>
  </si>
  <si>
    <t>5.1.3.2.1.2</t>
  </si>
  <si>
    <t>5.1.3.2.2</t>
  </si>
  <si>
    <t>заявленная мощность по СН 2 (1-20 кВ)</t>
  </si>
  <si>
    <t>5.1.3.2.2.1</t>
  </si>
  <si>
    <t>5.1.3.2.2.2</t>
  </si>
  <si>
    <t>5.1.3.3.1</t>
  </si>
  <si>
    <t>энергия СН 1 (35 кВ)</t>
  </si>
  <si>
    <t>5.1.3.3.1.1</t>
  </si>
  <si>
    <t>5.1.3.3.1.2</t>
  </si>
  <si>
    <t>5.1.3.3.2</t>
  </si>
  <si>
    <t>заявленная мощность по СН 1 (35 кВ)</t>
  </si>
  <si>
    <t>5.1.3.3.2.1</t>
  </si>
  <si>
    <t>5.1.3.3.2.2</t>
  </si>
  <si>
    <t>5.1.3.4.1</t>
  </si>
  <si>
    <t>энергия ВН (110 кВ и выше)</t>
  </si>
  <si>
    <t>5.1.3.4.1.1</t>
  </si>
  <si>
    <t>5.1.3.4.1.2</t>
  </si>
  <si>
    <t>5.1.3.4.2</t>
  </si>
  <si>
    <t>заявленная мощность по ВН (110 кВ и выше)</t>
  </si>
  <si>
    <t>5.1.3.4.2.1</t>
  </si>
  <si>
    <t>5.1.3.4.2.2</t>
  </si>
  <si>
    <t xml:space="preserve">энергия на хозяйственные нужды </t>
  </si>
  <si>
    <t xml:space="preserve">тепловая энергия </t>
  </si>
  <si>
    <t xml:space="preserve">электрическая энергия </t>
  </si>
  <si>
    <t>5.2.2.0.1</t>
  </si>
  <si>
    <t>5.2.2.0.2</t>
  </si>
  <si>
    <t>5.2.2.1.1</t>
  </si>
  <si>
    <t>5.2.2.1.1.1</t>
  </si>
  <si>
    <t>5.2.2.1.1.2</t>
  </si>
  <si>
    <t>5.2.2.1.2</t>
  </si>
  <si>
    <t>5.2.2.1.2.1</t>
  </si>
  <si>
    <t>5.2.2.1.2.2</t>
  </si>
  <si>
    <t>5.2.2.2.1</t>
  </si>
  <si>
    <t>5.2.2.2.1.1</t>
  </si>
  <si>
    <t>5.2.2.2.1.2</t>
  </si>
  <si>
    <t>5.2.2.2.2</t>
  </si>
  <si>
    <t>5.2.2.2.2.1</t>
  </si>
  <si>
    <t>5.2.2.2.2.2</t>
  </si>
  <si>
    <t>5.2.2.3.1</t>
  </si>
  <si>
    <t>5.2.2.3.1.1</t>
  </si>
  <si>
    <t>5.2.2.3.1.2</t>
  </si>
  <si>
    <t>5.2.2.3.2</t>
  </si>
  <si>
    <t>5.2.2.3.2.1</t>
  </si>
  <si>
    <t>5.2.2.3.2.2</t>
  </si>
  <si>
    <t>5.2.2.4.1</t>
  </si>
  <si>
    <t>5.2.2.4.1.1</t>
  </si>
  <si>
    <t>5.2.2.4.1.2</t>
  </si>
  <si>
    <t>5.2.2.4.2</t>
  </si>
  <si>
    <t>5.2.2.4.2.1</t>
  </si>
  <si>
    <t>5.2.2.4.2.2</t>
  </si>
  <si>
    <t>6</t>
  </si>
  <si>
    <t>HEAT_CALC_ADD_RANGE</t>
  </si>
  <si>
    <t>HEAT_FUEL_ADD_RANGE</t>
  </si>
  <si>
    <t>руб./куб.м</t>
  </si>
  <si>
    <t>средневзвешенный тариф</t>
  </si>
  <si>
    <t>Установленная мощность, куб.м/час</t>
  </si>
  <si>
    <t>Подключённая (фактическая) нагрузка, куб.м/час</t>
  </si>
  <si>
    <t>VOTV_CALC_EMPTY_BASE_RANGE</t>
  </si>
  <si>
    <t>VOTV_CALC_SINGLE_BASE_RANGE</t>
  </si>
  <si>
    <t>TBD</t>
  </si>
  <si>
    <t>HEAT_FUEL_SINGLE_BASE_RANGE</t>
  </si>
  <si>
    <t>3.5.1</t>
  </si>
  <si>
    <t>3.5.2</t>
  </si>
  <si>
    <t>XML_PLAN1X_HEAT_LIST_ORG_TAG_NAMES</t>
  </si>
  <si>
    <t>• При сохранении шаблона осуществляется проверка корректности данных, в том числе на наличие значений в ячейках, обязательных для заполнения
• Если какая-то ячейка не удовлетворяет условию проверки, на лист «Проверка» добавляется гиперссылка на данную ячейку и указывается причина ошибки
• В колонке «Статус» для каждого сообщения возможны 2 значения: ошибка и предупреждение
• При наличии сообщений со статусом «Ошибка» шаблон будет отклонён системой и не будет загружен в хранилище данных, сообщения со статусом «Предупреждение» носят информационный характер, и такой шаблон будет принят системой</t>
  </si>
  <si>
    <t>При наличии подключения к Интернет, можно автоматически проверять наличие доступных обновлений. Выберите способ оповещения о наличии обновлений для отчёта:</t>
  </si>
  <si>
    <t>проверять доступные обновления (рекомендуется)</t>
  </si>
  <si>
    <t>y</t>
  </si>
  <si>
    <t>никогда не проверять наличие обновлений (не рекомендуется)</t>
  </si>
  <si>
    <t>RU22</t>
  </si>
  <si>
    <t>RU28</t>
  </si>
  <si>
    <t>RU29</t>
  </si>
  <si>
    <t>RU30</t>
  </si>
  <si>
    <t>RU31</t>
  </si>
  <si>
    <t>RU32</t>
  </si>
  <si>
    <t>RU33</t>
  </si>
  <si>
    <t>RU34</t>
  </si>
  <si>
    <t>RU35</t>
  </si>
  <si>
    <t>RU36</t>
  </si>
  <si>
    <t>RU77</t>
  </si>
  <si>
    <t>Москва</t>
  </si>
  <si>
    <t>RU00</t>
  </si>
  <si>
    <t>RU78</t>
  </si>
  <si>
    <t>Cанкт-Петербург</t>
  </si>
  <si>
    <t>RU79</t>
  </si>
  <si>
    <t>RU75</t>
  </si>
  <si>
    <t>RU37</t>
  </si>
  <si>
    <t>RU38</t>
  </si>
  <si>
    <t>RU07</t>
  </si>
  <si>
    <t>Республика Кабардино-Балкария</t>
  </si>
  <si>
    <t>RU39</t>
  </si>
  <si>
    <t>RU40</t>
  </si>
  <si>
    <t>RU41</t>
  </si>
  <si>
    <t>RU09</t>
  </si>
  <si>
    <t>Республика Карачаево-Черкессия</t>
  </si>
  <si>
    <t>RU42</t>
  </si>
  <si>
    <t>RU43</t>
  </si>
  <si>
    <t>RU44</t>
  </si>
  <si>
    <t>RU23</t>
  </si>
  <si>
    <t>RU24</t>
  </si>
  <si>
    <t>RU45</t>
  </si>
  <si>
    <t>RU46</t>
  </si>
  <si>
    <t>RU47</t>
  </si>
  <si>
    <t>RU48</t>
  </si>
  <si>
    <t>RU49</t>
  </si>
  <si>
    <t>RU50</t>
  </si>
  <si>
    <t>RU51</t>
  </si>
  <si>
    <t>RU83</t>
  </si>
  <si>
    <t>RU52</t>
  </si>
  <si>
    <t>RU53</t>
  </si>
  <si>
    <t>RU54</t>
  </si>
  <si>
    <t>RU55</t>
  </si>
  <si>
    <t>RU56</t>
  </si>
  <si>
    <t>RU57</t>
  </si>
  <si>
    <t>RU58</t>
  </si>
  <si>
    <t>RU59</t>
  </si>
  <si>
    <t>RU25</t>
  </si>
  <si>
    <t>RU60</t>
  </si>
  <si>
    <t>RU01</t>
  </si>
  <si>
    <t>RU04</t>
  </si>
  <si>
    <t>RU02</t>
  </si>
  <si>
    <t>RU03</t>
  </si>
  <si>
    <t>RU05</t>
  </si>
  <si>
    <t>RU06</t>
  </si>
  <si>
    <t>RU08</t>
  </si>
  <si>
    <t>RU10</t>
  </si>
  <si>
    <t>RU11</t>
  </si>
  <si>
    <t>RU12</t>
  </si>
  <si>
    <t>RU13</t>
  </si>
  <si>
    <t>RU14</t>
  </si>
  <si>
    <t>RU15</t>
  </si>
  <si>
    <t>Республика Северная Осетия (Алания)</t>
  </si>
  <si>
    <t>RU16</t>
  </si>
  <si>
    <t>RU17</t>
  </si>
  <si>
    <t>Республика Тыва (Тува)</t>
  </si>
  <si>
    <t>RU19</t>
  </si>
  <si>
    <t>RU61</t>
  </si>
  <si>
    <t>RU62</t>
  </si>
  <si>
    <t>RU63</t>
  </si>
  <si>
    <t>RU64</t>
  </si>
  <si>
    <t>RU65</t>
  </si>
  <si>
    <t>RU66</t>
  </si>
  <si>
    <t>RU67</t>
  </si>
  <si>
    <t>RU26</t>
  </si>
  <si>
    <t>RU68</t>
  </si>
  <si>
    <t>RU69</t>
  </si>
  <si>
    <t>RU70</t>
  </si>
  <si>
    <t>RU71</t>
  </si>
  <si>
    <t>RU72</t>
  </si>
  <si>
    <t>RU18</t>
  </si>
  <si>
    <t>Республика Удмуртия</t>
  </si>
  <si>
    <t>RU73</t>
  </si>
  <si>
    <t>RU27</t>
  </si>
  <si>
    <t>RU86</t>
  </si>
  <si>
    <t>RU74</t>
  </si>
  <si>
    <t>RU20</t>
  </si>
  <si>
    <t>Республика Чечня</t>
  </si>
  <si>
    <t>RU21</t>
  </si>
  <si>
    <t>Республика Чувашия</t>
  </si>
  <si>
    <t>RU87</t>
  </si>
  <si>
    <t>RU89</t>
  </si>
  <si>
    <t>RU76</t>
  </si>
  <si>
    <r>
      <t>руб./тыс.м</t>
    </r>
    <r>
      <rPr>
        <vertAlign val="superscript"/>
        <sz val="8"/>
        <rFont val="Tahoma"/>
        <family val="2"/>
        <charset val="204"/>
      </rPr>
      <t>3</t>
    </r>
  </si>
  <si>
    <r>
      <t>тыс.м</t>
    </r>
    <r>
      <rPr>
        <vertAlign val="superscript"/>
        <sz val="8"/>
        <rFont val="Tahoma"/>
        <family val="2"/>
        <charset val="204"/>
      </rPr>
      <t>3</t>
    </r>
  </si>
  <si>
    <t>ТЭ</t>
  </si>
  <si>
    <t>стоков</t>
  </si>
  <si>
    <t>RESOURCE_IDENTIFIER</t>
  </si>
  <si>
    <t>руб/Гкал</t>
  </si>
  <si>
    <t>VOTV_TRANSMISSION_TARIFF_UNIT</t>
  </si>
  <si>
    <t>руб/куб.м</t>
  </si>
  <si>
    <t>3.2.1</t>
  </si>
  <si>
    <t>куб.м</t>
  </si>
  <si>
    <t>TEMPLATE_SPHERE_CODE</t>
  </si>
  <si>
    <t>HEAT</t>
  </si>
  <si>
    <t>VOTV</t>
  </si>
  <si>
    <t>TEMPLATE_PERIOD_COUNT</t>
  </si>
  <si>
    <t>HEAT_TRANSMISSION_TARIFF_UNIT</t>
  </si>
  <si>
    <t>1.4.1</t>
  </si>
  <si>
    <t>1.4.2</t>
  </si>
  <si>
    <t>7</t>
  </si>
  <si>
    <t xml:space="preserve">Отчисления на социальные нужды, в том числе </t>
  </si>
  <si>
    <t>7.1</t>
  </si>
  <si>
    <t>отчисления на соц. нужды от заработной платы основных производственных рабочих</t>
  </si>
  <si>
    <t>7.2</t>
  </si>
  <si>
    <t>отчисления на соц. нужды от заработной платы ремонтного персонала</t>
  </si>
  <si>
    <t>9.2</t>
  </si>
  <si>
    <t>7.3</t>
  </si>
  <si>
    <t>отчисления на соц. нужды от заработной платы цехового персонала</t>
  </si>
  <si>
    <t>7.4</t>
  </si>
  <si>
    <t>отчисления на соц. нужды от заработной платы АУП</t>
  </si>
  <si>
    <t>7.5</t>
  </si>
  <si>
    <t>отчисления на соц. нужды от заработной платы прочего персонала</t>
  </si>
  <si>
    <t>8</t>
  </si>
  <si>
    <t>8.1</t>
  </si>
  <si>
    <t>9</t>
  </si>
  <si>
    <t>Ямало-Ненецкий автономный округ</t>
  </si>
  <si>
    <t>Ярославская область</t>
  </si>
  <si>
    <t>12</t>
  </si>
  <si>
    <t>10</t>
  </si>
  <si>
    <t>13</t>
  </si>
  <si>
    <t>14</t>
  </si>
  <si>
    <t>Итого расходы</t>
  </si>
  <si>
    <t>15</t>
  </si>
  <si>
    <t>Прибыль на развитие производства (капитальные вложения)</t>
  </si>
  <si>
    <t>Прибыль на социальное развитие</t>
  </si>
  <si>
    <t>Прибыль на поощрение</t>
  </si>
  <si>
    <t>Прибыль на прочие цели</t>
  </si>
  <si>
    <t>16</t>
  </si>
  <si>
    <t>17</t>
  </si>
  <si>
    <t>18</t>
  </si>
  <si>
    <t>2.3.1</t>
  </si>
  <si>
    <t>2.3.2</t>
  </si>
  <si>
    <t>3.1.1</t>
  </si>
  <si>
    <t>4.1.2</t>
  </si>
  <si>
    <t>5.4</t>
  </si>
  <si>
    <t>руб/Гкал/час в мес</t>
  </si>
  <si>
    <t>Установленная тепловая мощность, Гкал/час</t>
  </si>
  <si>
    <t>Подключённая (фактическая) тепловая нагрузка, Гкал/час</t>
  </si>
  <si>
    <t>Полезный отпуск на нужды предприятия</t>
  </si>
  <si>
    <t>На технологические нужды предприятия</t>
  </si>
  <si>
    <t>На собственное производство</t>
  </si>
  <si>
    <t>На хозяйственные нужды</t>
  </si>
  <si>
    <t>3.1.2</t>
  </si>
  <si>
    <t>4.3.1</t>
  </si>
  <si>
    <t>4.3.2</t>
  </si>
  <si>
    <t>4.3.3</t>
  </si>
  <si>
    <t>4.4.1</t>
  </si>
  <si>
    <t>4.4.2</t>
  </si>
  <si>
    <t>4.4.3</t>
  </si>
  <si>
    <t>оплата труда основных производственных рабочих</t>
  </si>
  <si>
    <t>6.1.1</t>
  </si>
  <si>
    <t>6.1.2</t>
  </si>
  <si>
    <t>6.2.1</t>
  </si>
  <si>
    <t>оплата труда ремонтного персонала</t>
  </si>
  <si>
    <t>6.2.2</t>
  </si>
  <si>
    <t>9.1</t>
  </si>
  <si>
    <t>оплата труда цехового персонала</t>
  </si>
  <si>
    <t>6.3.2</t>
  </si>
  <si>
    <t>6.4</t>
  </si>
  <si>
    <t>оплата труда АУП</t>
  </si>
  <si>
    <t>6.4.1</t>
  </si>
  <si>
    <t>6.4.2</t>
  </si>
  <si>
    <t>6.5</t>
  </si>
  <si>
    <t>6.5.1</t>
  </si>
  <si>
    <t>6.5.2</t>
  </si>
  <si>
    <t>FULL_MODE</t>
  </si>
  <si>
    <t>HEAT_CALC_EMPTY_BASE_RANGE</t>
  </si>
  <si>
    <t>HEAT_FUEL_EMPTY_BASE_RANGE</t>
  </si>
  <si>
    <t>О</t>
  </si>
  <si>
    <t>расходы на консультационные услуги</t>
  </si>
  <si>
    <t>расходы на юридические услуги</t>
  </si>
  <si>
    <t>расходы на информационные услуги</t>
  </si>
  <si>
    <t>расходы на аудиторские услуги</t>
  </si>
  <si>
    <t>водный налог</t>
  </si>
  <si>
    <t>Прибыль</t>
  </si>
  <si>
    <t>расходы по подготовке и освоению производства (пуско-наладочные работы)</t>
  </si>
  <si>
    <t>целевые средства на НИОКР</t>
  </si>
  <si>
    <t>TEMPLATE_CLAIM</t>
  </si>
  <si>
    <t>Организации-перепродавцы</t>
  </si>
  <si>
    <t>19</t>
  </si>
  <si>
    <t>Амортизация</t>
  </si>
  <si>
    <t xml:space="preserve"> </t>
  </si>
  <si>
    <t>20</t>
  </si>
  <si>
    <t>21</t>
  </si>
  <si>
    <t>22</t>
  </si>
  <si>
    <t>II</t>
  </si>
  <si>
    <t>1.1.1</t>
  </si>
  <si>
    <t>1.1.2</t>
  </si>
  <si>
    <t>4.13.1.1</t>
  </si>
  <si>
    <t>4.13.1.2</t>
  </si>
  <si>
    <t>4.13.2.1</t>
  </si>
  <si>
    <t>4.13.2.2</t>
  </si>
  <si>
    <t>4.13.3.1</t>
  </si>
  <si>
    <t>4.13.3.2</t>
  </si>
  <si>
    <t>4.13.4.1</t>
  </si>
  <si>
    <t>4.13.4.2</t>
  </si>
  <si>
    <t>NOMER</t>
  </si>
  <si>
    <t>INN</t>
  </si>
  <si>
    <t>KPP</t>
  </si>
  <si>
    <t>ORG</t>
  </si>
  <si>
    <t>FIL</t>
  </si>
  <si>
    <t>VDET</t>
  </si>
  <si>
    <t>NDS</t>
  </si>
  <si>
    <t>L1</t>
  </si>
  <si>
    <t>30</t>
  </si>
  <si>
    <t>Рентабельность</t>
  </si>
  <si>
    <t>SAX_PARSER_FEATURE</t>
  </si>
  <si>
    <t>средства на необязательное (дополнительное) страхование</t>
  </si>
  <si>
    <t>YEAR_LIST</t>
  </si>
  <si>
    <t>1.1.3</t>
  </si>
  <si>
    <t xml:space="preserve"> - ссылки и автозаполняемые поля</t>
  </si>
  <si>
    <t xml:space="preserve"> - с формулами и константами</t>
  </si>
  <si>
    <t>DET</t>
  </si>
  <si>
    <t>IC</t>
  </si>
  <si>
    <t>NO</t>
  </si>
  <si>
    <t>VALIDATION_SETTINGS</t>
  </si>
  <si>
    <t>YES</t>
  </si>
  <si>
    <t>П</t>
  </si>
  <si>
    <t>5.2.1.1</t>
  </si>
  <si>
    <t>5.2.1.2</t>
  </si>
  <si>
    <t>Природный газ. Газ лимитный. Тариф на ССУ (cнабженческо-сбытовые услуги)</t>
  </si>
  <si>
    <t>Природный газ. Газ лимитный. Тариф ГРО (услуги газораспределительной организации)</t>
  </si>
  <si>
    <t>Природный газ. Газ лимитный. ПССУ (плата за cнабженческо-сбытовые услуги), всего</t>
  </si>
  <si>
    <t>Природный газ. Газ лимитный. ГРО (плата за услуги газораспределительной организации), всего</t>
  </si>
  <si>
    <t>Природный газ. Газ лимитный. ТТР (плата за услуги транзитной транспортировки), всего</t>
  </si>
  <si>
    <t>Средний тариф транзитной транспортировки</t>
  </si>
  <si>
    <t>Объём топлива, транспортируемого в транзитном потоке</t>
  </si>
  <si>
    <t>Природный газ. Газ сверхлимитный. Тариф на ССУ (cнабженческо-сбытовые услуги)</t>
  </si>
  <si>
    <t>Природный газ. Газ сверхлимитный. Тариф ГРО (услуги газораспределительной организации)</t>
  </si>
  <si>
    <t>Природный газ. Газ сверхлимитный. ПССУ (плата за cнабженческо-сбытовые услуги), всего</t>
  </si>
  <si>
    <t>Природный газ. Газ сверхлимитный. ГРО (плата за услуги газораспределительной организации), всего</t>
  </si>
  <si>
    <t>Природный газ. Газ сверхлимитный. ТТР (плата за услуги транзитной транспортировки), всего</t>
  </si>
  <si>
    <t>Перевозка автомобильным транспортом. Цена (тариф) за транспортировку (перевозку) единицы топлива</t>
  </si>
  <si>
    <t>Перевозка автомобильным транспортом. Объём транспортировки (перевозки) топлива</t>
  </si>
  <si>
    <t>Перевозка автомобильным транспортом. Стоимость транспортировки (перевозки) топлива</t>
  </si>
  <si>
    <t>Перевозка ж/д транспортом. Цена (тариф) за транспортировку (перевозку) единицы топлива</t>
  </si>
  <si>
    <t>Перевозка ж/д транспортом. Объём транспортировки (перевозки) топлива</t>
  </si>
  <si>
    <t>Перевозка ж/д транспортом. Стоимость транспортировки (перевозки) топлива</t>
  </si>
  <si>
    <t>Иные виды транспортировки (перевозки). Цена (тариф) за транспортировку (перевозку) единицы топлива</t>
  </si>
  <si>
    <t>Иные виды транспортировки (перевозки). Объём транспортировки (перевозки) топлива</t>
  </si>
  <si>
    <t>Иные виды транспортировки (перевозки). Стоимость транспортировки (перевозки) топлива</t>
  </si>
  <si>
    <t>Показатели расхода электроэнергии по уровням напряжения</t>
  </si>
  <si>
    <t>объём энергии</t>
  </si>
  <si>
    <t>тыс.кВтч</t>
  </si>
  <si>
    <t>объём заявленной мощности</t>
  </si>
  <si>
    <t>МВт</t>
  </si>
  <si>
    <t>тариф на энергию</t>
  </si>
  <si>
    <t>тариф на заявленную мощность</t>
  </si>
  <si>
    <t>годовой объём мощности</t>
  </si>
  <si>
    <t>4.0.3.1.1.1</t>
  </si>
  <si>
    <t>4.0.3.1.1.2</t>
  </si>
  <si>
    <t>4.0.3.1.1.3</t>
  </si>
  <si>
    <t>4.0.3.1.1.4</t>
  </si>
  <si>
    <t>4.0.3.1.1.5</t>
  </si>
  <si>
    <t>4.0.3.1.2.1</t>
  </si>
  <si>
    <t>4.0.3.1.2.2</t>
  </si>
  <si>
    <t>4.0.3.1.2.3</t>
  </si>
  <si>
    <t>4.0.3.1.2.5</t>
  </si>
  <si>
    <t>4.0.3.1.2.4</t>
  </si>
  <si>
    <t>Единица измерения</t>
  </si>
  <si>
    <t>Газовый конденсат</t>
  </si>
  <si>
    <t>CALC_IDENTIFIER</t>
  </si>
  <si>
    <t>Вид воды</t>
  </si>
  <si>
    <t>Январь</t>
  </si>
  <si>
    <t>XML_PLAN1X_VOTV_LIST_ORG_TAG_NAMES</t>
  </si>
  <si>
    <t>Хозяйственные нужды предприятия</t>
  </si>
  <si>
    <t>Пропущено через cобственные очистные сооружения</t>
  </si>
  <si>
    <t>Передано сточных вод другим канализациям</t>
  </si>
  <si>
    <t>Сброшенные воды без очистки</t>
  </si>
  <si>
    <t>На очистные сооружения</t>
  </si>
  <si>
    <t>В канализационную сеть</t>
  </si>
  <si>
    <t>1.2.3</t>
  </si>
  <si>
    <t>1.2.4</t>
  </si>
  <si>
    <t>от собственных нужд</t>
  </si>
  <si>
    <t>от других канализаций или отдельных канализационных сетей</t>
  </si>
  <si>
    <t>от бюджетных потребителей</t>
  </si>
  <si>
    <t>от населения</t>
  </si>
  <si>
    <t>от прочих потребителей</t>
  </si>
  <si>
    <t>A</t>
  </si>
  <si>
    <t>1.2.2</t>
  </si>
  <si>
    <t>6.2</t>
  </si>
  <si>
    <t>1.3</t>
  </si>
  <si>
    <t>2.1</t>
  </si>
  <si>
    <t>6.3</t>
  </si>
  <si>
    <t>2.2</t>
  </si>
  <si>
    <t>6.3.1</t>
  </si>
  <si>
    <t>2.3</t>
  </si>
  <si>
    <t>6.1</t>
  </si>
  <si>
    <t>Уголь</t>
  </si>
  <si>
    <t>Газ лимитный</t>
  </si>
  <si>
    <t>4.2.2</t>
  </si>
  <si>
    <t>Газ сверхлимитный</t>
  </si>
  <si>
    <t>Газ коммерческий</t>
  </si>
  <si>
    <t>4.3</t>
  </si>
  <si>
    <t>Газ сжиженный</t>
  </si>
  <si>
    <t>4.4</t>
  </si>
  <si>
    <t>Мазут</t>
  </si>
  <si>
    <t>Нефть</t>
  </si>
  <si>
    <t>Дизельное топливо</t>
  </si>
  <si>
    <t>Дрова</t>
  </si>
  <si>
    <t>Общий объём производства для сравнения с БТр (нельзя передать больше, чем произведено)</t>
  </si>
  <si>
    <t>BUDGET_I</t>
  </si>
  <si>
    <t>POPULATION_I</t>
  </si>
  <si>
    <t>OTHERS_I</t>
  </si>
  <si>
    <t>RESELLERS_I</t>
  </si>
  <si>
    <t>RESELLERS_II</t>
  </si>
  <si>
    <t>BUDGET_II</t>
  </si>
  <si>
    <t>POPULATION_II</t>
  </si>
  <si>
    <t>OTHERS_II</t>
  </si>
  <si>
    <t>BPR_vs_BTR</t>
  </si>
  <si>
    <t xml:space="preserve">   </t>
  </si>
  <si>
    <t>OWN_I</t>
  </si>
  <si>
    <t>OWN_II</t>
  </si>
  <si>
    <t>от котельных (некомбинированная выработка)</t>
  </si>
  <si>
    <t>от станций с мощностью производства &gt;= 25 МВт</t>
  </si>
  <si>
    <t>от станций с мощностью производства &lt; 25 МВт</t>
  </si>
  <si>
    <t>4.2.1</t>
  </si>
  <si>
    <t>6.0.3</t>
  </si>
  <si>
    <t>6.2.3</t>
  </si>
  <si>
    <t>6.2.4</t>
  </si>
  <si>
    <t>6.2.5</t>
  </si>
  <si>
    <t>6.1.3</t>
  </si>
  <si>
    <t>6.1.4</t>
  </si>
  <si>
    <t>6.1.5</t>
  </si>
  <si>
    <t>Стоимость натурального топлива с учётом транспортировки (перевозки) (топливо на технологические цели)</t>
  </si>
  <si>
    <t>Пеллеты</t>
  </si>
  <si>
    <t>Цена условного топлива с учётом транспортировки (перевозки)</t>
  </si>
  <si>
    <t>Цена натурального топлива с учётом транспортировки (перевозки)</t>
  </si>
  <si>
    <t>руб./тнт</t>
  </si>
  <si>
    <t>Расход условного топлива</t>
  </si>
  <si>
    <t>тут</t>
  </si>
  <si>
    <t>Доля</t>
  </si>
  <si>
    <t>%</t>
  </si>
  <si>
    <t>Переводной коэффициент</t>
  </si>
  <si>
    <t>Расход натурального топлива</t>
  </si>
  <si>
    <t>тнт</t>
  </si>
  <si>
    <t xml:space="preserve">Показатели себестоимости топлива </t>
  </si>
  <si>
    <t>Цена натурального топлива без учёта транспортировки (перевозки)</t>
  </si>
  <si>
    <t>Стоимость натурального топлива без учёта транспортировки (перевозки)</t>
  </si>
  <si>
    <t>Показатели транспортировки (перевозки) топлива</t>
  </si>
  <si>
    <t>7.0</t>
  </si>
  <si>
    <t>оплата труда прочего персонала, относимого на регулируемый вид деятельности</t>
  </si>
  <si>
    <t>TOTAL_ORG</t>
  </si>
  <si>
    <t>Перейти к разделу</t>
  </si>
  <si>
    <t>Нет доступных обновлений, версия отчёта актуальна</t>
  </si>
  <si>
    <t>DNS</t>
  </si>
  <si>
    <t>Если в предложенном Вам списке необходимая организация, МР/МО отсутствуют, обновите реестры с помощью кнопок на листе "Список организаций"
В результате синхронизации с базой данных список организаций (МР/МО) будет заменён актуальным (механизм синхронизации требует подключения к сети Интернет и основан на использовании протокола HTTPS (TCP порт 443))
Если после обновления Вам не удалось найти необходимую организацию в списке, обратитесь к ответственному за поддержание реестра Вашего региона.</t>
  </si>
  <si>
    <t>Использовать прокси-сервер для запроса обновлений</t>
  </si>
  <si>
    <t>Адрес прокси-сервера</t>
  </si>
  <si>
    <t>Порт</t>
  </si>
  <si>
    <t>Адрес сервера ЕИАС для запроса данных:</t>
  </si>
  <si>
    <t>Канализационно-насосная станция</t>
  </si>
  <si>
    <t>Вид стоков</t>
  </si>
  <si>
    <t>Подвоз воды</t>
  </si>
  <si>
    <t>Теплоисточник</t>
  </si>
  <si>
    <t>Насосная станция</t>
  </si>
  <si>
    <t>Очистка сточных вод</t>
  </si>
  <si>
    <t>Транспортировка сточных вод</t>
  </si>
  <si>
    <t>Производство (подъём / добыча) воды</t>
  </si>
  <si>
    <t>Очистка воды</t>
  </si>
  <si>
    <t>Сбыт (распределение) воды</t>
  </si>
  <si>
    <t>Приём сточных вод</t>
  </si>
  <si>
    <t>VOTV_VD_COMPONENTS</t>
  </si>
  <si>
    <t>HEAT_VD_COMPONENTS</t>
  </si>
  <si>
    <t>Производство</t>
  </si>
  <si>
    <t>Сбыт</t>
  </si>
  <si>
    <t>HEAT_PRODUCTION_TYPE_LIST</t>
  </si>
  <si>
    <t>некомбинированное</t>
  </si>
  <si>
    <t>комбинированное, более 25 МВт</t>
  </si>
  <si>
    <t>комбинированное, менее 25 МВт</t>
  </si>
  <si>
    <t>Без дифференциации</t>
  </si>
  <si>
    <t>ЖБО</t>
  </si>
  <si>
    <t>ПСВ</t>
  </si>
  <si>
    <t>ХБСВ</t>
  </si>
  <si>
    <t>СВ (нормативы)</t>
  </si>
  <si>
    <t>СВ (иные)</t>
  </si>
  <si>
    <t>VOTV_VTOV</t>
  </si>
  <si>
    <t>жидкие бытовые отходы</t>
  </si>
  <si>
    <t>поверхностные сточные воды</t>
  </si>
  <si>
    <t>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</si>
  <si>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</si>
  <si>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иными абонентами</t>
  </si>
  <si>
    <t>NOMER_NAME</t>
  </si>
  <si>
    <t>FIL_NAME</t>
  </si>
  <si>
    <t>NOMER2_NAME</t>
  </si>
  <si>
    <t>NMOB_NAME</t>
  </si>
  <si>
    <t>DET_NAME</t>
  </si>
  <si>
    <t>L_ADDRESS_MR</t>
  </si>
  <si>
    <t>L_ADDRESS_MO</t>
  </si>
  <si>
    <t>L_ADDRESS_OKTMO</t>
  </si>
  <si>
    <t>L_ADDRESS_LOCATION</t>
  </si>
  <si>
    <t>L_ADDRESS_LOC_OKTMO</t>
  </si>
  <si>
    <t>L_ADDRESS_STREET</t>
  </si>
  <si>
    <t>L_ADDRESS_BUILDING</t>
  </si>
  <si>
    <t>DET2_NAME</t>
  </si>
  <si>
    <t>LOCATION_NAME</t>
  </si>
  <si>
    <t>LOCATION_OKTMO_NAME</t>
  </si>
  <si>
    <t>L_SERVICE_PRODUCTION</t>
  </si>
  <si>
    <t>L_SERVICE_CLEANING</t>
  </si>
  <si>
    <t>L_SERVICE_TRANSMISSION</t>
  </si>
  <si>
    <t>XML_PLAN1X_HEAT_LIST_SRC_TAG_NAMES</t>
  </si>
  <si>
    <t>XML_PLAN1X_VOTV_LIST_SRC_TAG_NAMES</t>
  </si>
  <si>
    <t>L_SERVICE_SALE</t>
  </si>
  <si>
    <t>Вид сточных вод</t>
  </si>
  <si>
    <t>Вид(-ы) теплоносителя(-ей)</t>
  </si>
  <si>
    <t>Вид(-ы) деятельности организации</t>
  </si>
  <si>
    <t>Комментарии</t>
  </si>
  <si>
    <t>Добавить объект</t>
  </si>
  <si>
    <t>0</t>
  </si>
  <si>
    <t>Наименование объекта</t>
  </si>
  <si>
    <t>Тип объекта</t>
  </si>
  <si>
    <t>Адрес объекта</t>
  </si>
  <si>
    <t>Населённый пункт</t>
  </si>
  <si>
    <t>улица, проезд, проспект, переулок и т.п.</t>
  </si>
  <si>
    <t>дом, корпус, строение</t>
  </si>
  <si>
    <t>Виды деятельности</t>
  </si>
  <si>
    <t>Производственные расходы</t>
  </si>
  <si>
    <t>Расходы на приобретение сырья и материалов и их хранение</t>
  </si>
  <si>
    <t xml:space="preserve">Реагенты </t>
  </si>
  <si>
    <t>Цена за единицу</t>
  </si>
  <si>
    <t>Горюче-смазочные материалы</t>
  </si>
  <si>
    <t>Материалы и малоценные основные средства</t>
  </si>
  <si>
    <t>Расходы на энергетические ресурсы и холодную воду</t>
  </si>
  <si>
    <t xml:space="preserve">электроэнергия </t>
  </si>
  <si>
    <t>1.2.1.1</t>
  </si>
  <si>
    <t>Объём покупной энергии</t>
  </si>
  <si>
    <t>1.2.1.1.1</t>
  </si>
  <si>
    <t>Объём покупной энергии по одноставочному тарифу</t>
  </si>
  <si>
    <t>1.2.1.1.1.1</t>
  </si>
  <si>
    <t>НН</t>
  </si>
  <si>
    <t>1.2.1.1.1.2</t>
  </si>
  <si>
    <t>СН1</t>
  </si>
  <si>
    <t>1.2.1.1.1.3</t>
  </si>
  <si>
    <t>СН2</t>
  </si>
  <si>
    <t>1.2.1.1.1.4</t>
  </si>
  <si>
    <t>ВН</t>
  </si>
  <si>
    <t>1.2.1.1.1.5</t>
  </si>
  <si>
    <t>без разбивки по напряжению</t>
  </si>
  <si>
    <t>1.2.1.1.2</t>
  </si>
  <si>
    <t>Объём покупной электроэнергии по двухставочному тарифу</t>
  </si>
  <si>
    <t>1.2.1.1.2.1</t>
  </si>
  <si>
    <t>Мощность</t>
  </si>
  <si>
    <t>МВт*мес</t>
  </si>
  <si>
    <t>1.2.1.1.2.1.1</t>
  </si>
  <si>
    <t>1.2.1.1.2.1.2</t>
  </si>
  <si>
    <t>1.2.1.1.2.1.3</t>
  </si>
  <si>
    <t>1.2.1.1.2.2</t>
  </si>
  <si>
    <t>Активная электроэнергия</t>
  </si>
  <si>
    <t>1.2.1.1.2.2.1</t>
  </si>
  <si>
    <t>1.2.1.1.2.2.2</t>
  </si>
  <si>
    <t>1.2.1.1.2.2.3</t>
  </si>
  <si>
    <t>1.2.1.1.2.2.4</t>
  </si>
  <si>
    <t>1.2.1.1.2.2.5</t>
  </si>
  <si>
    <t>1.2.1.2</t>
  </si>
  <si>
    <t>Тариф на электроэнергию и мощность</t>
  </si>
  <si>
    <t>1.2.1.2.1</t>
  </si>
  <si>
    <t>по одноставочному тарифу</t>
  </si>
  <si>
    <t>1.2.1.2.1.1</t>
  </si>
  <si>
    <t>1.2.1.2.1.2</t>
  </si>
  <si>
    <t>1.2.1.2.1.3</t>
  </si>
  <si>
    <t>1.2.1.2.1.4</t>
  </si>
  <si>
    <t>1.2.1.2.1.5</t>
  </si>
  <si>
    <t>1.2.1.2.1.6</t>
  </si>
  <si>
    <t>Средний одноставочный тариф на электрическую энергию</t>
  </si>
  <si>
    <t>1.2.1.2.2</t>
  </si>
  <si>
    <t>по двухставочному тарифу</t>
  </si>
  <si>
    <t>1.2.1.2.2.1</t>
  </si>
  <si>
    <t>ставка за мощность</t>
  </si>
  <si>
    <t>1.2.1.2.2.1.1</t>
  </si>
  <si>
    <t>1.2.1.2.2.1.2</t>
  </si>
  <si>
    <t>1.2.1.2.2.1.3</t>
  </si>
  <si>
    <t>1.2.1.2.2.1.4</t>
  </si>
  <si>
    <t>1.2.1.2.2.1.5</t>
  </si>
  <si>
    <t>1.2.1.2.2.2</t>
  </si>
  <si>
    <t>ставка за электроэнергию</t>
  </si>
  <si>
    <t>1.2.1.2.2.2.1</t>
  </si>
  <si>
    <t>1.2.1.2.2.2.2</t>
  </si>
  <si>
    <t>1.2.1.2.2.2.3</t>
  </si>
  <si>
    <t>1.2.1.2.2.2.4</t>
  </si>
  <si>
    <t>1.2.1.2.2.2.5</t>
  </si>
  <si>
    <t>1.2.1.3</t>
  </si>
  <si>
    <t>Затраты на покупку энергии по одноставочному тарифу</t>
  </si>
  <si>
    <t>1.2.1.4</t>
  </si>
  <si>
    <t>Затраты на покупку энергии по двухставочному тарифу</t>
  </si>
  <si>
    <t>1.2.1.5</t>
  </si>
  <si>
    <t>теплоэнергия</t>
  </si>
  <si>
    <t>теплоноситель</t>
  </si>
  <si>
    <t>топливо</t>
  </si>
  <si>
    <t>1.2.5</t>
  </si>
  <si>
    <t>холодная вода</t>
  </si>
  <si>
    <t>1.2.5.1</t>
  </si>
  <si>
    <t>цена</t>
  </si>
  <si>
    <t>1.2.5.2</t>
  </si>
  <si>
    <t>Расходы на оплату работ и услуг, выполняемые сторонними организациями и индивидуальными предпринимателями, связанные с эксплуатацией централизованных систем либо объектов в составе таких систем</t>
  </si>
  <si>
    <t>1.4</t>
  </si>
  <si>
    <t xml:space="preserve">Расходы на оплату труда и отчисления на социальные нужды основного производственного персонала, в том числе налоги и сборы </t>
  </si>
  <si>
    <t>Расходы на оплату труда производственного персонала</t>
  </si>
  <si>
    <t>1.4.1.1</t>
  </si>
  <si>
    <t>Численность (среднесписочная), принятая для расчёта</t>
  </si>
  <si>
    <t>1.4.1.2</t>
  </si>
  <si>
    <t>1.4.1.3</t>
  </si>
  <si>
    <t>1.4.1.4</t>
  </si>
  <si>
    <t>1.4.1.5</t>
  </si>
  <si>
    <t>1.4.1.6</t>
  </si>
  <si>
    <t>Индекс роста номинальной заработной платы</t>
  </si>
  <si>
    <t>1.4.1.7</t>
  </si>
  <si>
    <t>Тарифная ставка рабочего 1-го разряда с учётом дефлятора</t>
  </si>
  <si>
    <t>1.4.1.8</t>
  </si>
  <si>
    <t>Средний тарифный коэффициент</t>
  </si>
  <si>
    <t>1.4.1.9</t>
  </si>
  <si>
    <t>Среднемесячная тарифная ставка</t>
  </si>
  <si>
    <t>1.4.1.10</t>
  </si>
  <si>
    <t>Минимальный размер оплаты труда по отраслевому тарифному соглашению</t>
  </si>
  <si>
    <t>Отчисления на социальные нужды производственного персонала, в том числе налоги и сборы</t>
  </si>
  <si>
    <t>1.5</t>
  </si>
  <si>
    <t>1.6</t>
  </si>
  <si>
    <t>Общехозяйственные расходы</t>
  </si>
  <si>
    <t>1.7</t>
  </si>
  <si>
    <t>Прочие производственные расходы</t>
  </si>
  <si>
    <t>1.7.1</t>
  </si>
  <si>
    <t>Расходы на амортизацию транспорта</t>
  </si>
  <si>
    <t>1.7.3</t>
  </si>
  <si>
    <t>Расходы на аварийно-диспетчерское обслуживание</t>
  </si>
  <si>
    <t>1.8</t>
  </si>
  <si>
    <t>Цеховые расходы</t>
  </si>
  <si>
    <t>1.8.1</t>
  </si>
  <si>
    <t>Расходы на оплату труда цехового персонала</t>
  </si>
  <si>
    <t>1.8.2</t>
  </si>
  <si>
    <t>Отчисления на социальные нужды цехового персонала, в том числе налоги и сборы</t>
  </si>
  <si>
    <t>1.8.3</t>
  </si>
  <si>
    <t>Расходы на охрану труда</t>
  </si>
  <si>
    <t>1.8.4</t>
  </si>
  <si>
    <t>Ремонтные расходы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</si>
  <si>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</si>
  <si>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Расходы на капитальный ремонт централизованных систем водоснабжения и (или водоотведения) либо объектов, входящих в состав таких систем</t>
  </si>
  <si>
    <t>Расходы на оплату труда и отчисления на социальные нужды ремонтного персонала, в том числе налоги и сборы</t>
  </si>
  <si>
    <t>Расходы на оплату труда ремонтного персонала</t>
  </si>
  <si>
    <t>2.3.1.1</t>
  </si>
  <si>
    <t>2.3.1.2</t>
  </si>
  <si>
    <t>2.3.1.3</t>
  </si>
  <si>
    <t>2.3.1.4</t>
  </si>
  <si>
    <t>2.3.1.5</t>
  </si>
  <si>
    <t>2.3.1.6</t>
  </si>
  <si>
    <t>2.3.1.7</t>
  </si>
  <si>
    <t>2.3.1.8</t>
  </si>
  <si>
    <t>2.3.1.9</t>
  </si>
  <si>
    <t>2.3.1.10</t>
  </si>
  <si>
    <t>Отчисления на социальные нужды ремонтного персонала, в том числе налоги и сборы</t>
  </si>
  <si>
    <t>Административные расходы</t>
  </si>
  <si>
    <t>Расходы на оплату работ и услуг, выполняемых сторонними организациями</t>
  </si>
  <si>
    <t>услуги связи и интернет</t>
  </si>
  <si>
    <t>юридические услуги</t>
  </si>
  <si>
    <t>3.1.3</t>
  </si>
  <si>
    <t>аудиторские услуги</t>
  </si>
  <si>
    <t>3.1.4</t>
  </si>
  <si>
    <t>консультационные услуги</t>
  </si>
  <si>
    <t>3.1.5</t>
  </si>
  <si>
    <t>услуги по вневедомственной охране объектов и территорий</t>
  </si>
  <si>
    <t>3.1.6</t>
  </si>
  <si>
    <t>информационные услуги</t>
  </si>
  <si>
    <t>Расходы на оплату труда и отчисления на социальные нужды административно-управленческого персонала, в том числе налоги и сборы</t>
  </si>
  <si>
    <t>Расходы на оплату труда административно-управленческого персонала</t>
  </si>
  <si>
    <t>3.2.1.1</t>
  </si>
  <si>
    <t>3.2.1.2</t>
  </si>
  <si>
    <t>3.2.1.3</t>
  </si>
  <si>
    <t>3.2.1.4</t>
  </si>
  <si>
    <t>3.2.1.5</t>
  </si>
  <si>
    <t>3.2.1.6</t>
  </si>
  <si>
    <t>3.2.1.7</t>
  </si>
  <si>
    <t>3.2.1.8</t>
  </si>
  <si>
    <t>3.2.1.9</t>
  </si>
  <si>
    <t>3.2.1.10</t>
  </si>
  <si>
    <t>3.2.2</t>
  </si>
  <si>
    <t>Отчисления на социальные нужды административно-управленческого персонала, в том числе налоги и сборы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</si>
  <si>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</si>
  <si>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Служебные командировки</t>
  </si>
  <si>
    <t>Обучение персонала</t>
  </si>
  <si>
    <t>Страхование производственных объектов</t>
  </si>
  <si>
    <t>3.7</t>
  </si>
  <si>
    <t>Прочие административные расходы</t>
  </si>
  <si>
    <t>3.7.1</t>
  </si>
  <si>
    <t>Расходы на амортизацию непроизводственных активов</t>
  </si>
  <si>
    <t>3.7.2</t>
  </si>
  <si>
    <t>Расходы по охране объектов и территорий</t>
  </si>
  <si>
    <t>Сбытовые расходы гарантирующих организаций</t>
  </si>
  <si>
    <t>Расходы по сомнительным долгам, в размере не более 2% НВВ</t>
  </si>
  <si>
    <t>Амортизация основных средств и нематериальных активов, относимых к объектам централизованной системы водоснабжения и водоотведения</t>
  </si>
  <si>
    <t>Аренда имущества</t>
  </si>
  <si>
    <t>Концессионная плата</t>
  </si>
  <si>
    <t>Лизинговые платежи</t>
  </si>
  <si>
    <t>Аренда земельных участков</t>
  </si>
  <si>
    <t>Иное</t>
  </si>
  <si>
    <t>Налог на прибыль</t>
  </si>
  <si>
    <t>Налог на имущество организаций</t>
  </si>
  <si>
    <t>Плата за негативное воздействие на окружающую среду</t>
  </si>
  <si>
    <t>Водный налог и плата за пользование водным объектом</t>
  </si>
  <si>
    <t>Земельный налог</t>
  </si>
  <si>
    <t>7.6</t>
  </si>
  <si>
    <t>Транспортный налог</t>
  </si>
  <si>
    <t>7.7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</si>
  <si>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</si>
  <si>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</si>
  <si>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Прочее</t>
  </si>
  <si>
    <t>тыс.куб.м</t>
  </si>
  <si>
    <t>25</t>
  </si>
  <si>
    <t>26</t>
  </si>
  <si>
    <t>27</t>
  </si>
  <si>
    <t>Организация</t>
  </si>
  <si>
    <t>Среднемесячная оплата труда основного производственного персонала</t>
  </si>
  <si>
    <t>Справочно: нормативная численность основного производственного персонала, относимого на регулируемый вид деятельности</t>
  </si>
  <si>
    <t>Фактическая численность основного производственного персонала, относимого на регулируемый вид деятельности</t>
  </si>
  <si>
    <t>Фактическая численность ремонтного персонала, относимого на регулируемый вид деятельности</t>
  </si>
  <si>
    <t>Среднемесячная оплата труда ремонтного персонала</t>
  </si>
  <si>
    <t>Справочно: нормативная численность ремонтного персонала, относимого на регулируемый вид деятельности</t>
  </si>
  <si>
    <t>Среднемесячная оплата труда административно-управленческого персонала</t>
  </si>
  <si>
    <t>руб./МВт*мес</t>
  </si>
  <si>
    <t>Затраты на покупку мощности по двухставочному тарифу</t>
  </si>
  <si>
    <t>ГН</t>
  </si>
  <si>
    <t>1.2.1.3.1</t>
  </si>
  <si>
    <t>1.2.1.3.2</t>
  </si>
  <si>
    <t>1.2.1.3.3</t>
  </si>
  <si>
    <t>1.2.1.3.4</t>
  </si>
  <si>
    <t>1.2.1.3.5</t>
  </si>
  <si>
    <t>1.2.1.4.1</t>
  </si>
  <si>
    <t>1.2.1.4.2</t>
  </si>
  <si>
    <t>1.2.1.4.3</t>
  </si>
  <si>
    <t>1.2.1.4.4</t>
  </si>
  <si>
    <t>1.2.1.4.5</t>
  </si>
  <si>
    <t>1.2.1.5.1</t>
  </si>
  <si>
    <t>1.2.1.5.2</t>
  </si>
  <si>
    <t>1.2.1.5.3</t>
  </si>
  <si>
    <t>1.2.1.5.4</t>
  </si>
  <si>
    <t>1.2.1.5.5</t>
  </si>
  <si>
    <t>UI.TOTAL</t>
  </si>
  <si>
    <t>UI.EC</t>
  </si>
  <si>
    <t>UI.COEF</t>
  </si>
  <si>
    <t>UI.PURE.EC</t>
  </si>
  <si>
    <t>L_PR_IC</t>
  </si>
  <si>
    <t>L_PR_CL</t>
  </si>
  <si>
    <t>L_TR_IC</t>
  </si>
  <si>
    <t>L_TR_CL</t>
  </si>
  <si>
    <t>L_SL_IC</t>
  </si>
  <si>
    <t>L_SL_CL</t>
  </si>
  <si>
    <t>L_CLN_IC</t>
  </si>
  <si>
    <t>L_CLN_CL</t>
  </si>
  <si>
    <t>CL</t>
  </si>
  <si>
    <t>NUMBER</t>
  </si>
  <si>
    <t>из поверхностных источников</t>
  </si>
  <si>
    <t>Объём воды, прошедшей водоподготовку (справочно)</t>
  </si>
  <si>
    <t>из собственных источников</t>
  </si>
  <si>
    <t>от других операторов</t>
  </si>
  <si>
    <t>получено от других территорий, дифференцированных по тарифу</t>
  </si>
  <si>
    <t>из подземных источников</t>
  </si>
  <si>
    <t>по приборам учёта</t>
  </si>
  <si>
    <t>по нормативам</t>
  </si>
  <si>
    <t>Объём воды для приготовления горячей воды (справочно)</t>
  </si>
  <si>
    <t>Объём воды при дифференциации тарифов по объёму (справочно)</t>
  </si>
  <si>
    <t>Объём воды, поданной в сеть</t>
  </si>
  <si>
    <t>Потребление на нужды организации</t>
  </si>
  <si>
    <t>Объём воды, поступившей в сеть</t>
  </si>
  <si>
    <t>Объём транспортируемых сточных вод</t>
  </si>
  <si>
    <t>в том числе другим организациям</t>
  </si>
  <si>
    <t>в том числе на собственные очистные сооружения</t>
  </si>
  <si>
    <t>Приём сточных вод, поступающих на очистные сооружения</t>
  </si>
  <si>
    <t>Неучтённый приток сточных вод (справочно)</t>
  </si>
  <si>
    <t>Объём сточных вод, прошедших очистку (справочно)</t>
  </si>
  <si>
    <t>LIST_SRC_ADD_RANGE</t>
  </si>
  <si>
    <t>LIST_SRC_ADD_OBJECT_RANGE</t>
  </si>
  <si>
    <t>Количество объектов</t>
  </si>
  <si>
    <t>Территория оказания услуг</t>
  </si>
  <si>
    <t>REGION_NAME</t>
  </si>
  <si>
    <t>OKTMR_NAME</t>
  </si>
  <si>
    <t>VDET_NAME_LIST</t>
  </si>
  <si>
    <t>VDET_FULL_NAME_LIST</t>
  </si>
  <si>
    <t>ORG_START_DATE</t>
  </si>
  <si>
    <t>ORG_END_DATE</t>
  </si>
  <si>
    <t>VDET_START_DATE</t>
  </si>
  <si>
    <t>VDET_END_DATE</t>
  </si>
  <si>
    <t>PERIOD</t>
  </si>
  <si>
    <t>1.2.2.1</t>
  </si>
  <si>
    <t>1.2.2.2</t>
  </si>
  <si>
    <t>1.2.3.1</t>
  </si>
  <si>
    <t>1.2.3.2</t>
  </si>
  <si>
    <t>1.2.4.1</t>
  </si>
  <si>
    <t>1.2.4.2</t>
  </si>
  <si>
    <t>3.3.1</t>
  </si>
  <si>
    <t>3.3.2</t>
  </si>
  <si>
    <t>3.4.1</t>
  </si>
  <si>
    <t>3.4.2</t>
  </si>
  <si>
    <t>5.3</t>
  </si>
  <si>
    <t>5.0.1</t>
  </si>
  <si>
    <t>5.0.2</t>
  </si>
  <si>
    <t>5.0.3</t>
  </si>
  <si>
    <t>5.2.2.1</t>
  </si>
  <si>
    <t>5.2.2.2</t>
  </si>
  <si>
    <t>5.2.3.1.1</t>
  </si>
  <si>
    <t>5.2.3.1.2</t>
  </si>
  <si>
    <t>5.2.3.2.1</t>
  </si>
  <si>
    <t>5.2.3.2.2</t>
  </si>
  <si>
    <t>5.2.3.3.1</t>
  </si>
  <si>
    <t>5.2.3.3.2</t>
  </si>
  <si>
    <t>ATH_SCHEME</t>
  </si>
  <si>
    <t>MD5</t>
  </si>
  <si>
    <t>RETAIN_PASSWORD</t>
  </si>
  <si>
    <t>XML_SUBSIDIARY_LIST_TAG_NAMES</t>
  </si>
  <si>
    <t>1.2.1.1.2.1.4</t>
  </si>
  <si>
    <t>1.2.1.1.2.1.5</t>
  </si>
  <si>
    <t>Принято сточных вод, всего</t>
  </si>
  <si>
    <t>Принято по категориям потребителей</t>
  </si>
  <si>
    <t>Принято сточных вод от других канализационных сетей</t>
  </si>
  <si>
    <t>Расходы на обслуживание бесхозяйных сетей</t>
  </si>
  <si>
    <t>Прочие неподконтрольные расходы</t>
  </si>
  <si>
    <t>28</t>
  </si>
  <si>
    <t>29</t>
  </si>
  <si>
    <t>Расход воды на технологические нужды</t>
  </si>
  <si>
    <t>cобственные нужды водоподготовки</t>
  </si>
  <si>
    <t>Расход воды на нужды предприятия</t>
  </si>
  <si>
    <t>хозяйственные нужды</t>
  </si>
  <si>
    <t>на основное производство</t>
  </si>
  <si>
    <t>UI.TTL</t>
  </si>
  <si>
    <t>PROFITABILITY</t>
  </si>
  <si>
    <t>D</t>
  </si>
  <si>
    <t>Холодная вода</t>
  </si>
  <si>
    <t>8.2</t>
  </si>
  <si>
    <t>Водоотведение</t>
  </si>
  <si>
    <t>Теплоноситель</t>
  </si>
  <si>
    <t>Расходы, связанные с созданием нормативных запасов топлива</t>
  </si>
  <si>
    <t>Расходы на приобретение сырья и материалов</t>
  </si>
  <si>
    <t>Реагенты, фильтрующие и ионообменные материалы для водоподготовки</t>
  </si>
  <si>
    <t>ГСМ</t>
  </si>
  <si>
    <t>На текущий и капитальный ремонт</t>
  </si>
  <si>
    <t>На текущее содержание и техническое обслуживание</t>
  </si>
  <si>
    <t>Специальная одежда</t>
  </si>
  <si>
    <t>Хозяйственный инвентарь и другие вспомогательные материалы</t>
  </si>
  <si>
    <t>Прочие расходы</t>
  </si>
  <si>
    <t>Ремонт основных средств, выполняемый подрядным способом</t>
  </si>
  <si>
    <t>Расходы на оплату работ и услуг производственного характера, выполняемых по договорам со сторонними организациями</t>
  </si>
  <si>
    <t>транспортные услуги</t>
  </si>
  <si>
    <t>работы по техническому регламенту</t>
  </si>
  <si>
    <t>прочие услуги вспомогательных производств</t>
  </si>
  <si>
    <t>иные работы и услуги производственного характера</t>
  </si>
  <si>
    <t>Расходы на оплату иных работ и услуг, выполняемых по договорам с организациями, включая:</t>
  </si>
  <si>
    <t>услуги связи</t>
  </si>
  <si>
    <t xml:space="preserve">услуги вневедомственной охраны </t>
  </si>
  <si>
    <t xml:space="preserve">коммунальные услуги </t>
  </si>
  <si>
    <t>услуги по стратегическому управлению организацией</t>
  </si>
  <si>
    <t>иные работы и услуги</t>
  </si>
  <si>
    <t>Расходы на служебные командировки</t>
  </si>
  <si>
    <t>Расходы на обучение персонала</t>
  </si>
  <si>
    <t>Расходы на вывод из эксплуатации (в том числе на консервацию) и вывод из консервации</t>
  </si>
  <si>
    <t>Услуги банков</t>
  </si>
  <si>
    <t>Прочие операционные расходы</t>
  </si>
  <si>
    <t>Иные расходы</t>
  </si>
  <si>
    <t>Расходы на оплату услуг, оказываемых организациями, осуществляющими регулируемые виды деятельности</t>
  </si>
  <si>
    <t>Арендная плата</t>
  </si>
  <si>
    <t>аренда производственных объектов</t>
  </si>
  <si>
    <t>аренда непроизводственных объектов</t>
  </si>
  <si>
    <t>Лизинговый платеж</t>
  </si>
  <si>
    <t>лизинг производственных объектов</t>
  </si>
  <si>
    <t>лизинг непроизводственных объектов (без перехода права собственности на предмет лизинга к лизингополучателю)</t>
  </si>
  <si>
    <t>лизинг непроизводственных объектов  (с переходом права собственности на предмет лизинга к лизингополучателю)</t>
  </si>
  <si>
    <t>Расходы на уплату налогов, сборов и других обязательных платежей, в том числе: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</si>
  <si>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</si>
  <si>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расходы на обязательное страхование</t>
  </si>
  <si>
    <t>иные расходы</t>
  </si>
  <si>
    <t>уплата налогов, всего</t>
  </si>
  <si>
    <t>налог на имущество организаций</t>
  </si>
  <si>
    <t>земельный налог</t>
  </si>
  <si>
    <t>транспортный налог</t>
  </si>
  <si>
    <t>прочие налоги</t>
  </si>
  <si>
    <t>Расходы по сомнительным долгам</t>
  </si>
  <si>
    <t>Амортизация основных средств и нематериальных активов</t>
  </si>
  <si>
    <t>Амортизация производственного оборудования</t>
  </si>
  <si>
    <t>Амортизация иных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</si>
  <si>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</si>
  <si>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Фактическая численность административно-управленческого персонала, относимого на регулируемый вид деятельности</t>
  </si>
  <si>
    <t>Справочно: нормативная численность административно-управленческого персонала, относимого на регулируемый вид деятельности</t>
  </si>
  <si>
    <t>XML_LOCATION_LIST_TAG_NAMES</t>
  </si>
  <si>
    <t>OKTMO_LOCATION_NAME</t>
  </si>
  <si>
    <t>XML_DICTIONARIES_TAG_NAMES</t>
  </si>
  <si>
    <t>DIC_NAME</t>
  </si>
  <si>
    <t>DIC_VALUE</t>
  </si>
  <si>
    <t>PROTECT_MARKER</t>
  </si>
  <si>
    <t>Наименование (описание) обособленного подразделения</t>
  </si>
  <si>
    <t>OKOPF_LIST</t>
  </si>
  <si>
    <t>7 51 01 | Федеральные государственные автономные учреждения</t>
  </si>
  <si>
    <t>7 51 03 | Федеральные государственные бюджетные учреждения</t>
  </si>
  <si>
    <t>7 51 04 | Федеральные государственные казенные учреждения</t>
  </si>
  <si>
    <t>7 52 01 | Государственные автономные учреждения субъектов Российской Федерации</t>
  </si>
  <si>
    <t>7 52 03 | Государственные бюджетные учреждения субъектов Российской Федерации</t>
  </si>
  <si>
    <t>7 52 04 | Государственные казенные учреждения субъектов Российской Федерации</t>
  </si>
  <si>
    <t>7 53 00 | Государственные академии наук</t>
  </si>
  <si>
    <t>7 54 01 | Муниципальные автономные учреждения</t>
  </si>
  <si>
    <t>7 54 03 | Муниципальные бюджетные учреждения</t>
  </si>
  <si>
    <t>7 54 04 | Муниципальные казенные учреждения</t>
  </si>
  <si>
    <t>7 55 02 | Благотворительные учреждения</t>
  </si>
  <si>
    <t>7 55 05 | Общественные учреждения</t>
  </si>
  <si>
    <t>1 10 51 | Полные товарищества</t>
  </si>
  <si>
    <t>1 10 64 | Товарищества на вере (коммандитные товарищества)</t>
  </si>
  <si>
    <t>1 22 47 | Публичные акционерные общества</t>
  </si>
  <si>
    <t>1 22 67 | Непубличные акционерные общества</t>
  </si>
  <si>
    <t>1 23 00 | Общества с ограниченной ответственностью</t>
  </si>
  <si>
    <t>1 30 00 | Хозяйственные партнерства</t>
  </si>
  <si>
    <t>1 41 53 | Сельскохозяйственные артели (колхозы)</t>
  </si>
  <si>
    <t>1 41 54 | Рыболовецкие артели (колхозы)</t>
  </si>
  <si>
    <t>1 41 55 | Кооперативные хозяйства (коопхозы)</t>
  </si>
  <si>
    <t>1 42 00 | Производственные кооперативы (кроме сельскохозяйственных производственных кооперативов)</t>
  </si>
  <si>
    <t>1 53 00 | Крестьянские (фермерские) хозяйства</t>
  </si>
  <si>
    <t>1 90 00 | Прочие юридические лица, являющиеся коммерческими организациями</t>
  </si>
  <si>
    <t>2 01 01 | Гаражные и гаражно-строительные кооперативы</t>
  </si>
  <si>
    <t>2 01 02 | Жилищные или жилищно-строительные кооперативы</t>
  </si>
  <si>
    <t>2 01 03 | Жилищные накопительные кооперативы</t>
  </si>
  <si>
    <t>2 01 04 | Кредитные потребительские кооперативы</t>
  </si>
  <si>
    <t>2 01 05 | Кредитные потребительские кооперативы граждан</t>
  </si>
  <si>
    <t>2 01 06 | Кредитные кооперативы второго уровня</t>
  </si>
  <si>
    <t>2 01 07 | Потребительские общества</t>
  </si>
  <si>
    <t>2 01 08 | Общества взаимного страхования</t>
  </si>
  <si>
    <t>2 01 09 | Сельскохозяйственные потребительские перерабатывающие кооперативы</t>
  </si>
  <si>
    <t>2 01 10 | Сельскохозяйственные потребительские сбытовые (торговые) кооперативы</t>
  </si>
  <si>
    <t>2 01 11 | Сельскохозяйственные потребительские обслуживающие кооперативы</t>
  </si>
  <si>
    <t>2 01 12 | Сельскохозяйственные потребительские снабженческие кооперативы</t>
  </si>
  <si>
    <t>2 01 13 | Сельскохозяйственные потребительские садоводческие кооперативы</t>
  </si>
  <si>
    <t>2 01 14 | Сельскохозяйственные потребительские огороднические кооперативы</t>
  </si>
  <si>
    <t>2 01 15 | Сельскохозяйственные потребительские животноводческие кооперативы</t>
  </si>
  <si>
    <t>2 01 20 | Садоводческие, огороднические или дачные потребительские кооперативы</t>
  </si>
  <si>
    <t>2 01 21 | Фонды проката</t>
  </si>
  <si>
    <t>2 02 01 | Политические партии</t>
  </si>
  <si>
    <t>2 02 02 | Профсоюзные организации</t>
  </si>
  <si>
    <t>2 02 10 | Общественные движения</t>
  </si>
  <si>
    <t>2 02 11 | Органы общественной самодеятельности</t>
  </si>
  <si>
    <t>2 02 17 | Территориальные общественные самоуправления</t>
  </si>
  <si>
    <t>2 06 01 | Ассоциации (союзы) экономического взаимодействия субъектов Российской Федерации</t>
  </si>
  <si>
    <t>2 06 03 | Советы муниципальных образований субъектов Российской Федерации</t>
  </si>
  <si>
    <t>2 06 04 | Союзы (ассоциации) кредитных кооперативов</t>
  </si>
  <si>
    <t>2 06 05 | Союзы (ассоциации) кооперативов</t>
  </si>
  <si>
    <t>2 06 06 | Союзы (ассоциации) общественных объединений</t>
  </si>
  <si>
    <t>2 06 07 | Союзы (ассоциации) общин малочисленных народов</t>
  </si>
  <si>
    <t>2 06 08 | Союзы потребительских обществ</t>
  </si>
  <si>
    <t>2 06 09 | Адвокатские палаты</t>
  </si>
  <si>
    <t>2 06 10 | Нотариальные палаты</t>
  </si>
  <si>
    <t>2 06 11 | Торгово-промышленные палаты</t>
  </si>
  <si>
    <t>2 06 12 | Объединения работодателей</t>
  </si>
  <si>
    <t>2 06 13 | Объединения фермерских хозяйств</t>
  </si>
  <si>
    <t>2 06 14 | Некоммерческие партнерства</t>
  </si>
  <si>
    <t>2 06 15 | Адвокатские бюро</t>
  </si>
  <si>
    <t>2 06 16 | Коллегии адвокатов</t>
  </si>
  <si>
    <t>2 06 17 | Садоводческие, огороднические или дачные некоммерческие партнерства</t>
  </si>
  <si>
    <t>2 06 18 | Ассоциации (союзы) садоводческих, огороднических и дачных некоммерческих объединений</t>
  </si>
  <si>
    <t>2 06 19 | Саморегулируемые организации</t>
  </si>
  <si>
    <t>2 06 20 | Объединения (ассоциации и союзы) благотворительных организаций</t>
  </si>
  <si>
    <t>2 07 01 | Садоводческие, огороднические или дачные некоммерческие товарищества</t>
  </si>
  <si>
    <t>2 07 16 | Товарищества собственников жилья</t>
  </si>
  <si>
    <t>2 11 00 | Казачьи общества, внесенные в государственный реестр казачьих обществ в Российской Федерации</t>
  </si>
  <si>
    <t>2 12 00 | Общины коренных малочисленных народов Российской Федерации</t>
  </si>
  <si>
    <t>3 00 01 | Представительства юридических лиц</t>
  </si>
  <si>
    <t>3 00 02 | Филиалы юридических лиц</t>
  </si>
  <si>
    <t>3 00 03 | Обособленные подразделения юридических лиц</t>
  </si>
  <si>
    <t>3 00 04 | Структурные подразделения обособленных подразделений юридических лиц</t>
  </si>
  <si>
    <t>3 00 05 | Паевые инвестиционные фонды</t>
  </si>
  <si>
    <t>3 00 06 | Простые товарищества</t>
  </si>
  <si>
    <t>3 00 08 | Районные суды, городские суды, межрайонные суды (районные суды)</t>
  </si>
  <si>
    <t>4 00 01 | Межправительственные международные организации</t>
  </si>
  <si>
    <t>4 00 02 | Неправительственные международные организации</t>
  </si>
  <si>
    <t>5 01 01 | Главы крестьянских (фермерских) хозяйств</t>
  </si>
  <si>
    <t>5 01 02 | Индивидуальные предприниматели</t>
  </si>
  <si>
    <t>5 02 01 | Адвокаты, учредившие адвокатский кабинет</t>
  </si>
  <si>
    <t>5 02 02 | Нотариусы, занимающиеся частной практикой</t>
  </si>
  <si>
    <t>6 51 41 | Федеральные казенные предприятия</t>
  </si>
  <si>
    <t>6 51 42 | Казенные предприятия субъектов Российской Федерации</t>
  </si>
  <si>
    <t>6 51 43 | Муниципальные казенные предприятия</t>
  </si>
  <si>
    <t>6 52 41 | Федеральные государственные унитарные предприятия</t>
  </si>
  <si>
    <t>6 52 42 | Государственные унитарные предприятия субъектов Российской Федерации</t>
  </si>
  <si>
    <t>6 52 43 | Муниципальные унитарные предприятия</t>
  </si>
  <si>
    <t>7 04 01 | Благотворительные фонды</t>
  </si>
  <si>
    <t>7 04 02 | Негосударственные пенсионные фонды</t>
  </si>
  <si>
    <t>7 04 03 | Общественные фонды</t>
  </si>
  <si>
    <t>7 04 04 | Экологические фонды</t>
  </si>
  <si>
    <t>7 14 00 | Автономные некоммерческие организации</t>
  </si>
  <si>
    <t>7 15 00 | Религиозные организации</t>
  </si>
  <si>
    <t>7 16 01 | Государственные корпорации</t>
  </si>
  <si>
    <t>7 16 02 | Государственные компании</t>
  </si>
  <si>
    <t>7 16 10 | Отделения иностранных некоммерческих неправительственных организаций</t>
  </si>
  <si>
    <t>Организационно-правовая форма</t>
  </si>
  <si>
    <t>a</t>
  </si>
  <si>
    <t>тыс.руб./тут</t>
  </si>
  <si>
    <t>холодного водоснабжения</t>
  </si>
  <si>
    <t>холодной воды</t>
  </si>
  <si>
    <t>Газ природный</t>
  </si>
  <si>
    <t>Газ доменный</t>
  </si>
  <si>
    <t>Газ коксовый</t>
  </si>
  <si>
    <t>Газ нефтяной (попутный)</t>
  </si>
  <si>
    <t>Газ сухой отбензиненный</t>
  </si>
  <si>
    <t>А (арктическое)</t>
  </si>
  <si>
    <t>З (зимнее)</t>
  </si>
  <si>
    <t>Л (летнее)</t>
  </si>
  <si>
    <t>Е (межсезонное)</t>
  </si>
  <si>
    <t>М-40</t>
  </si>
  <si>
    <t>М-100</t>
  </si>
  <si>
    <t>М-200</t>
  </si>
  <si>
    <t>мазут марки "Т"</t>
  </si>
  <si>
    <t>Ф-5</t>
  </si>
  <si>
    <t>Ф-12</t>
  </si>
  <si>
    <t>Уголь антрацит</t>
  </si>
  <si>
    <t>Уголь бурый</t>
  </si>
  <si>
    <t>Уголь газовый</t>
  </si>
  <si>
    <t>Уголь длиннопламенный</t>
  </si>
  <si>
    <t>Уголь жирный</t>
  </si>
  <si>
    <t>Уголь коксовый</t>
  </si>
  <si>
    <t>Уголь отощённо-спекающийся</t>
  </si>
  <si>
    <t>Уголь слабоспекающийся</t>
  </si>
  <si>
    <t>Уголь тощий</t>
  </si>
  <si>
    <t>Уголь древесный</t>
  </si>
  <si>
    <t>NG</t>
  </si>
  <si>
    <t>NGL</t>
  </si>
  <si>
    <t>NGU</t>
  </si>
  <si>
    <t>NGC</t>
  </si>
  <si>
    <t>GCN</t>
  </si>
  <si>
    <t>LNG</t>
  </si>
  <si>
    <t>DSL</t>
  </si>
  <si>
    <t>DSLA</t>
  </si>
  <si>
    <t>DSLW</t>
  </si>
  <si>
    <t>DSLS</t>
  </si>
  <si>
    <t>DSLO</t>
  </si>
  <si>
    <t>DSG</t>
  </si>
  <si>
    <t>GBL</t>
  </si>
  <si>
    <t>GCK</t>
  </si>
  <si>
    <t>GOA</t>
  </si>
  <si>
    <t>MST</t>
  </si>
  <si>
    <t>MSTT</t>
  </si>
  <si>
    <t>MSTF5</t>
  </si>
  <si>
    <t>MSTF12</t>
  </si>
  <si>
    <t>OIL</t>
  </si>
  <si>
    <t>COA</t>
  </si>
  <si>
    <t>COAA</t>
  </si>
  <si>
    <t>COAB</t>
  </si>
  <si>
    <t>COAG</t>
  </si>
  <si>
    <t>WDS</t>
  </si>
  <si>
    <t>PLT</t>
  </si>
  <si>
    <t>SAW</t>
  </si>
  <si>
    <t>SHL</t>
  </si>
  <si>
    <t>PEA</t>
  </si>
  <si>
    <t>STF</t>
  </si>
  <si>
    <t>OTH</t>
  </si>
  <si>
    <t>COAWC</t>
  </si>
  <si>
    <t>COASC</t>
  </si>
  <si>
    <t>COAC</t>
  </si>
  <si>
    <t>COAF</t>
  </si>
  <si>
    <t>COALF</t>
  </si>
  <si>
    <t>COAS</t>
  </si>
  <si>
    <t>CWD</t>
  </si>
  <si>
    <t>4.CFPTR</t>
  </si>
  <si>
    <t>4.NFPTR</t>
  </si>
  <si>
    <t>4.NFV</t>
  </si>
  <si>
    <t>4.CF</t>
  </si>
  <si>
    <t>4.P</t>
  </si>
  <si>
    <t>4.CFV</t>
  </si>
  <si>
    <t>Энергия</t>
  </si>
  <si>
    <t>Заявленная мощность</t>
  </si>
  <si>
    <t>ENR</t>
  </si>
  <si>
    <t>PWR</t>
  </si>
  <si>
    <t>4.NFP</t>
  </si>
  <si>
    <r>
      <t>1 группа: свыше 500 млн.м</t>
    </r>
    <r>
      <rPr>
        <vertAlign val="superscript"/>
        <sz val="8"/>
        <color indexed="8"/>
        <rFont val="Tahoma"/>
        <family val="2"/>
        <charset val="204"/>
      </rPr>
      <t>3</t>
    </r>
  </si>
  <si>
    <r>
      <t>2 группа: от 100 до 500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</si>
  <si>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3 группа: от 10 до 100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</si>
  <si>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4 группа: от 1 до 10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</si>
  <si>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5 группа: от 0,1 до 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</si>
  <si>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6 группа: от 0,01 до 0,1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</si>
  <si>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7 группа: до 0,01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</si>
  <si>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t>4.NG</t>
  </si>
  <si>
    <t>4.NGL</t>
  </si>
  <si>
    <t>4.NGU</t>
  </si>
  <si>
    <t>4.NGC</t>
  </si>
  <si>
    <t>4.GBL</t>
  </si>
  <si>
    <t>4.GCK</t>
  </si>
  <si>
    <t>4.GOA</t>
  </si>
  <si>
    <t>4.DSG</t>
  </si>
  <si>
    <t>4.GCN</t>
  </si>
  <si>
    <t>4.LNG</t>
  </si>
  <si>
    <t>4.DSL</t>
  </si>
  <si>
    <t>4.DSLA</t>
  </si>
  <si>
    <t>4.DSLW</t>
  </si>
  <si>
    <t>4.DSLS</t>
  </si>
  <si>
    <t>4.DSLO</t>
  </si>
  <si>
    <t>4.MST</t>
  </si>
  <si>
    <t>4.MSTT</t>
  </si>
  <si>
    <t>4.MSTF5</t>
  </si>
  <si>
    <t>4.MSTF12</t>
  </si>
  <si>
    <t>4.OIL</t>
  </si>
  <si>
    <t>4.COA</t>
  </si>
  <si>
    <t>4.COAA</t>
  </si>
  <si>
    <t>4.COAB</t>
  </si>
  <si>
    <t>4.COAG</t>
  </si>
  <si>
    <t>4.COALF</t>
  </si>
  <si>
    <t>4.COAF</t>
  </si>
  <si>
    <t>4.COAC</t>
  </si>
  <si>
    <t>4.COASC</t>
  </si>
  <si>
    <t>4.COAWC</t>
  </si>
  <si>
    <t>4.COAS</t>
  </si>
  <si>
    <t>4.ENR</t>
  </si>
  <si>
    <t>4.PWR</t>
  </si>
  <si>
    <t>4.CWD</t>
  </si>
  <si>
    <t>4.WDS</t>
  </si>
  <si>
    <t>4.PLT</t>
  </si>
  <si>
    <t>4.SAW</t>
  </si>
  <si>
    <t>4.PEA</t>
  </si>
  <si>
    <t>4.SHL</t>
  </si>
  <si>
    <t>4.STF</t>
  </si>
  <si>
    <t>4.OTH</t>
  </si>
  <si>
    <t>4.CFPTR.NG</t>
  </si>
  <si>
    <t>4.CFPTR.NGL</t>
  </si>
  <si>
    <t>4.CFPTR.NGU</t>
  </si>
  <si>
    <t>4.CFPTR.NGC</t>
  </si>
  <si>
    <t>4.CFPTR.GBL</t>
  </si>
  <si>
    <t>4.CFPTR.GCK</t>
  </si>
  <si>
    <t>4.CFPTR.GOA</t>
  </si>
  <si>
    <t>4.CFPTR.DSG</t>
  </si>
  <si>
    <t>4.CFPTR.GCN</t>
  </si>
  <si>
    <t>4.CFPTR.LNG</t>
  </si>
  <si>
    <t>4.CFPTR.DSL</t>
  </si>
  <si>
    <t>4.CFPTR.DSLA</t>
  </si>
  <si>
    <t>4.CFPTR.DSLW</t>
  </si>
  <si>
    <t>4.CFPTR.DSLS</t>
  </si>
  <si>
    <t>4.CFPTR.DSLO</t>
  </si>
  <si>
    <t>4.CFPTR.MST</t>
  </si>
  <si>
    <t>4.CFPTR.MSTT</t>
  </si>
  <si>
    <t>4.CFPTR.MSTF5</t>
  </si>
  <si>
    <t>4.CFPTR.MSTF12</t>
  </si>
  <si>
    <t>4.CFPTR.OIL</t>
  </si>
  <si>
    <t>4.CFPTR.COA</t>
  </si>
  <si>
    <t>4.CFPTR.COAA</t>
  </si>
  <si>
    <t>4.CFPTR.COAB</t>
  </si>
  <si>
    <t>4.CFPTR.COAG</t>
  </si>
  <si>
    <t>4.CFPTR.COALF</t>
  </si>
  <si>
    <t>4.CFPTR.COAF</t>
  </si>
  <si>
    <t>4.CFPTR.COAC</t>
  </si>
  <si>
    <t>4.CFPTR.COASC</t>
  </si>
  <si>
    <t>4.CFPTR.COAWC</t>
  </si>
  <si>
    <t>4.CFPTR.COAS</t>
  </si>
  <si>
    <t>4.CFPTR.CWD</t>
  </si>
  <si>
    <t>4.CFPTR.WDS</t>
  </si>
  <si>
    <t>4.CFPTR.PLT</t>
  </si>
  <si>
    <t>4.CFPTR.SAW</t>
  </si>
  <si>
    <t>4.CFPTR.PEA</t>
  </si>
  <si>
    <t>4.CFPTR.SHL</t>
  </si>
  <si>
    <t>4.CFPTR.STF</t>
  </si>
  <si>
    <t>4.NFPTR.NG</t>
  </si>
  <si>
    <t>4.NFPTR.NGL</t>
  </si>
  <si>
    <t>4.NFPTR.NGU</t>
  </si>
  <si>
    <t>4.NFPTR.NGC</t>
  </si>
  <si>
    <t>4.NFPTR.GBL</t>
  </si>
  <si>
    <t>4.NFPTR.GCK</t>
  </si>
  <si>
    <t>4.NFPTR.GOA</t>
  </si>
  <si>
    <t>4.NFPTR.DSG</t>
  </si>
  <si>
    <t>4.NFPTR.GCN</t>
  </si>
  <si>
    <t>4.NFPTR.LNG</t>
  </si>
  <si>
    <t>4.NFPTR.DSL</t>
  </si>
  <si>
    <t>4.NFPTR.DSLA</t>
  </si>
  <si>
    <t>4.NFPTR.DSLW</t>
  </si>
  <si>
    <t>4.NFPTR.DSLS</t>
  </si>
  <si>
    <t>4.NFPTR.DSLO</t>
  </si>
  <si>
    <t>4.NFPTR.MST</t>
  </si>
  <si>
    <t>4.NFPTR.MSTT</t>
  </si>
  <si>
    <t>4.NFPTR.MSTF5</t>
  </si>
  <si>
    <t>4.NFPTR.MSTF12</t>
  </si>
  <si>
    <t>4.NFPTR.OIL</t>
  </si>
  <si>
    <t>4.NFPTR.COA</t>
  </si>
  <si>
    <t>4.NFPTR.COAA</t>
  </si>
  <si>
    <t>4.NFPTR.COAB</t>
  </si>
  <si>
    <t>4.NFPTR.COAG</t>
  </si>
  <si>
    <t>4.NFPTR.COALF</t>
  </si>
  <si>
    <t>4.NFPTR.COAF</t>
  </si>
  <si>
    <t>4.NFPTR.COAC</t>
  </si>
  <si>
    <t>4.NFPTR.COASC</t>
  </si>
  <si>
    <t>4.NFPTR.COAWC</t>
  </si>
  <si>
    <t>4.NFPTR.COAS</t>
  </si>
  <si>
    <t>4.NFPTR.ENR</t>
  </si>
  <si>
    <t>4.NFPTR.PWR</t>
  </si>
  <si>
    <t>4.NFPTR.CWD</t>
  </si>
  <si>
    <t>4.NFPTR.WDS</t>
  </si>
  <si>
    <t>4.NFPTR.PLT</t>
  </si>
  <si>
    <t>4.NFPTR.SAW</t>
  </si>
  <si>
    <t>4.NFPTR.PEA</t>
  </si>
  <si>
    <t>4.NFPTR.SHL</t>
  </si>
  <si>
    <t>4.NFPTR.STF</t>
  </si>
  <si>
    <t>4.CFV.NG</t>
  </si>
  <si>
    <t>4.CFV.NGL</t>
  </si>
  <si>
    <t>4.CFV.NGU</t>
  </si>
  <si>
    <t>4.CFV.NGC</t>
  </si>
  <si>
    <t>4.CFV.GBL</t>
  </si>
  <si>
    <t>4.CFV.GCK</t>
  </si>
  <si>
    <t>4.CFV.GOA</t>
  </si>
  <si>
    <t>4.CFV.DSG</t>
  </si>
  <si>
    <t>4.CFV.GCN</t>
  </si>
  <si>
    <t>4.CFV.LNG</t>
  </si>
  <si>
    <t>4.CFV.DSL</t>
  </si>
  <si>
    <t>4.CFV.DSLA</t>
  </si>
  <si>
    <t>4.CFV.DSLW</t>
  </si>
  <si>
    <t>4.CFV.DSLS</t>
  </si>
  <si>
    <t>4.CFV.DSLO</t>
  </si>
  <si>
    <t>4.CFV.MST</t>
  </si>
  <si>
    <t>4.CFV.MSTT</t>
  </si>
  <si>
    <t>4.CFV.MSTF5</t>
  </si>
  <si>
    <t>4.CFV.MSTF12</t>
  </si>
  <si>
    <t>4.CFV.OIL</t>
  </si>
  <si>
    <t>4.CFV.COA</t>
  </si>
  <si>
    <t>4.CFV.COAA</t>
  </si>
  <si>
    <t>4.CFV.COAB</t>
  </si>
  <si>
    <t>4.CFV.COAG</t>
  </si>
  <si>
    <t>4.CFV.COALF</t>
  </si>
  <si>
    <t>4.CFV.COAF</t>
  </si>
  <si>
    <t>4.CFV.COAC</t>
  </si>
  <si>
    <t>4.CFV.COASC</t>
  </si>
  <si>
    <t>4.CFV.COAWC</t>
  </si>
  <si>
    <t>4.CFV.COAS</t>
  </si>
  <si>
    <t>4.CFV.CWD</t>
  </si>
  <si>
    <t>4.CFV.WDS</t>
  </si>
  <si>
    <t>4.CFV.PLT</t>
  </si>
  <si>
    <t>4.CFV.SAW</t>
  </si>
  <si>
    <t>4.CFV.PEA</t>
  </si>
  <si>
    <t>4.CFV.SHL</t>
  </si>
  <si>
    <t>4.CFV.STF</t>
  </si>
  <si>
    <t>4.P.NG</t>
  </si>
  <si>
    <t>4.P.NGL</t>
  </si>
  <si>
    <t>4.P.NGU</t>
  </si>
  <si>
    <t>4.P.NGC</t>
  </si>
  <si>
    <t>4.P.GBL</t>
  </si>
  <si>
    <t>4.P.GCK</t>
  </si>
  <si>
    <t>4.P.GOA</t>
  </si>
  <si>
    <t>4.P.DSG</t>
  </si>
  <si>
    <t>4.P.GCN</t>
  </si>
  <si>
    <t>4.P.LNG</t>
  </si>
  <si>
    <t>4.P.DSL</t>
  </si>
  <si>
    <t>4.P.DSLA</t>
  </si>
  <si>
    <t>4.P.DSLW</t>
  </si>
  <si>
    <t>4.P.DSLS</t>
  </si>
  <si>
    <t>4.P.DSLO</t>
  </si>
  <si>
    <t>4.P.MST</t>
  </si>
  <si>
    <t>4.P.MSTT</t>
  </si>
  <si>
    <t>4.P.MSTF5</t>
  </si>
  <si>
    <t>4.P.MSTF12</t>
  </si>
  <si>
    <t>4.P.OIL</t>
  </si>
  <si>
    <t>4.P.COA</t>
  </si>
  <si>
    <t>4.P.COAA</t>
  </si>
  <si>
    <t>4.P.COAB</t>
  </si>
  <si>
    <t>4.P.COAG</t>
  </si>
  <si>
    <t>4.P.COALF</t>
  </si>
  <si>
    <t>4.P.COAF</t>
  </si>
  <si>
    <t>4.P.COAC</t>
  </si>
  <si>
    <t>4.P.COASC</t>
  </si>
  <si>
    <t>4.P.COAWC</t>
  </si>
  <si>
    <t>4.P.COAS</t>
  </si>
  <si>
    <t>4.P.CWD</t>
  </si>
  <si>
    <t>4.P.WDS</t>
  </si>
  <si>
    <t>4.P.PLT</t>
  </si>
  <si>
    <t>4.P.SAW</t>
  </si>
  <si>
    <t>4.P.PEA</t>
  </si>
  <si>
    <t>4.P.SHL</t>
  </si>
  <si>
    <t>4.P.STF</t>
  </si>
  <si>
    <t>4.CF.NG</t>
  </si>
  <si>
    <t>4.CF.NGL</t>
  </si>
  <si>
    <t>4.CF.NGU</t>
  </si>
  <si>
    <t>4.CF.NGC</t>
  </si>
  <si>
    <t>4.CF.GBL</t>
  </si>
  <si>
    <t>4.CF.GCK</t>
  </si>
  <si>
    <t>4.CF.GOA</t>
  </si>
  <si>
    <t>4.CF.DSG</t>
  </si>
  <si>
    <t>4.CF.GCN</t>
  </si>
  <si>
    <t>4.CF.LNG</t>
  </si>
  <si>
    <t>4.CF.DSL</t>
  </si>
  <si>
    <t>4.CF.DSLA</t>
  </si>
  <si>
    <t>4.CF.DSLW</t>
  </si>
  <si>
    <t>4.CF.DSLS</t>
  </si>
  <si>
    <t>4.CF.DSLO</t>
  </si>
  <si>
    <t>4.CF.MST</t>
  </si>
  <si>
    <t>4.CF.MSTT</t>
  </si>
  <si>
    <t>4.CF.MSTF5</t>
  </si>
  <si>
    <t>4.CF.MSTF12</t>
  </si>
  <si>
    <t>4.CF.OIL</t>
  </si>
  <si>
    <t>4.CF.COA</t>
  </si>
  <si>
    <t>4.CF.COAA</t>
  </si>
  <si>
    <t>4.CF.COAB</t>
  </si>
  <si>
    <t>4.CF.COAG</t>
  </si>
  <si>
    <t>4.CF.COALF</t>
  </si>
  <si>
    <t>4.CF.COAF</t>
  </si>
  <si>
    <t>4.CF.COAC</t>
  </si>
  <si>
    <t>4.CF.COASC</t>
  </si>
  <si>
    <t>4.CF.COAWC</t>
  </si>
  <si>
    <t>4.CF.COAS</t>
  </si>
  <si>
    <t>4.CF.CWD</t>
  </si>
  <si>
    <t>4.CF.WDS</t>
  </si>
  <si>
    <t>4.CF.PLT</t>
  </si>
  <si>
    <t>4.CF.SAW</t>
  </si>
  <si>
    <t>4.CF.PEA</t>
  </si>
  <si>
    <t>4.CF.SHL</t>
  </si>
  <si>
    <t>4.CF.STF</t>
  </si>
  <si>
    <t>4.NFV.NG</t>
  </si>
  <si>
    <t>4.NFV.NGL</t>
  </si>
  <si>
    <t>4.NFV.NGU</t>
  </si>
  <si>
    <t>4.NFV.NGC</t>
  </si>
  <si>
    <t>4.NFV.GBL</t>
  </si>
  <si>
    <t>4.NFV.GCK</t>
  </si>
  <si>
    <t>4.NFV.GOA</t>
  </si>
  <si>
    <t>4.NFV.DSG</t>
  </si>
  <si>
    <t>4.NFV.GCN</t>
  </si>
  <si>
    <t>4.NFV.LNG</t>
  </si>
  <si>
    <t>4.NFV.DSL</t>
  </si>
  <si>
    <t>4.NFV.DSLA</t>
  </si>
  <si>
    <t>4.NFV.DSLW</t>
  </si>
  <si>
    <t>4.NFV.DSLS</t>
  </si>
  <si>
    <t>4.NFV.DSLO</t>
  </si>
  <si>
    <t>4.NFV.MST</t>
  </si>
  <si>
    <t>4.NFV.MSTT</t>
  </si>
  <si>
    <t>4.NFV.MSTF5</t>
  </si>
  <si>
    <t>4.NFV.MSTF12</t>
  </si>
  <si>
    <t>4.NFV.OIL</t>
  </si>
  <si>
    <t>4.NFV.COA</t>
  </si>
  <si>
    <t>4.NFV.COAA</t>
  </si>
  <si>
    <t>4.NFV.COAB</t>
  </si>
  <si>
    <t>4.NFV.COAG</t>
  </si>
  <si>
    <t>4.NFV.COALF</t>
  </si>
  <si>
    <t>4.NFV.COAF</t>
  </si>
  <si>
    <t>4.NFV.COAC</t>
  </si>
  <si>
    <t>4.NFV.COASC</t>
  </si>
  <si>
    <t>4.NFV.COAWC</t>
  </si>
  <si>
    <t>4.NFV.COAS</t>
  </si>
  <si>
    <t>4.NFV.ENR</t>
  </si>
  <si>
    <t>4.NFV.PWR</t>
  </si>
  <si>
    <t>4.NFV.CWD</t>
  </si>
  <si>
    <t>4.NFV.WDS</t>
  </si>
  <si>
    <t>4.NFV.PLT</t>
  </si>
  <si>
    <t>4.NFV.SAW</t>
  </si>
  <si>
    <t>4.NFV.PEA</t>
  </si>
  <si>
    <t>4.NFV.SHL</t>
  </si>
  <si>
    <t>4.NFV.STF</t>
  </si>
  <si>
    <t>4.NFP.NG</t>
  </si>
  <si>
    <t>4.NFP.NGL</t>
  </si>
  <si>
    <t>4.NFP.NGU</t>
  </si>
  <si>
    <t>4.NFP.NGC</t>
  </si>
  <si>
    <t>4.NFP.GBL</t>
  </si>
  <si>
    <t>4.NFP.GCK</t>
  </si>
  <si>
    <t>4.NFP.GOA</t>
  </si>
  <si>
    <t>4.NFP.DSG</t>
  </si>
  <si>
    <t>4.NFP.GCN</t>
  </si>
  <si>
    <t>4.NFP.LNG</t>
  </si>
  <si>
    <t>4.NFP.DSL</t>
  </si>
  <si>
    <t>4.NFP.DSLA</t>
  </si>
  <si>
    <t>4.NFP.DSLW</t>
  </si>
  <si>
    <t>4.NFP.DSLS</t>
  </si>
  <si>
    <t>4.NFP.DSLO</t>
  </si>
  <si>
    <t>4.NFP.MST</t>
  </si>
  <si>
    <t>4.NFP.MSTT</t>
  </si>
  <si>
    <t>4.NFP.MSTF5</t>
  </si>
  <si>
    <t>4.NFP.MSTF12</t>
  </si>
  <si>
    <t>4.NFP.OIL</t>
  </si>
  <si>
    <t>4.NFP.COA</t>
  </si>
  <si>
    <t>4.NFP.COAA</t>
  </si>
  <si>
    <t>4.NFP.COAB</t>
  </si>
  <si>
    <t>4.NFP.COAG</t>
  </si>
  <si>
    <t>4.NFP.COALF</t>
  </si>
  <si>
    <t>4.NFP.COAF</t>
  </si>
  <si>
    <t>4.NFP.COAC</t>
  </si>
  <si>
    <t>4.NFP.COASC</t>
  </si>
  <si>
    <t>4.NFP.COAWC</t>
  </si>
  <si>
    <t>4.NFP.COAS</t>
  </si>
  <si>
    <t>4.NFP.CWD</t>
  </si>
  <si>
    <t>4.NFP.WDS</t>
  </si>
  <si>
    <t>4.NFP.PLT</t>
  </si>
  <si>
    <t>4.NFP.SAW</t>
  </si>
  <si>
    <t>4.NFP.PEA</t>
  </si>
  <si>
    <t>4.NFP.SHL</t>
  </si>
  <si>
    <t>4.NFP.STF</t>
  </si>
  <si>
    <t>4.PATR</t>
  </si>
  <si>
    <t>4.VATR</t>
  </si>
  <si>
    <t>4.VRTR</t>
  </si>
  <si>
    <t>4.PRTR</t>
  </si>
  <si>
    <t>4.POTR</t>
  </si>
  <si>
    <t>4.PATR.GCN</t>
  </si>
  <si>
    <t>4.PATR.LNG</t>
  </si>
  <si>
    <t>4.PATR.DSL</t>
  </si>
  <si>
    <t>4.PATR.DSLA</t>
  </si>
  <si>
    <t>4.PATR.DSLW</t>
  </si>
  <si>
    <t>4.PATR.DSLS</t>
  </si>
  <si>
    <t>4.PATR.DSLO</t>
  </si>
  <si>
    <t>4.PATR.MST</t>
  </si>
  <si>
    <t>4.PATR.MSTT</t>
  </si>
  <si>
    <t>4.PATR.MSTF5</t>
  </si>
  <si>
    <t>4.PATR.MSTF12</t>
  </si>
  <si>
    <t>4.PATR.OIL</t>
  </si>
  <si>
    <t>4.PATR.COA</t>
  </si>
  <si>
    <t>4.PATR.COAA</t>
  </si>
  <si>
    <t>4.PATR.COAB</t>
  </si>
  <si>
    <t>4.PATR.COAG</t>
  </si>
  <si>
    <t>4.PATR.COALF</t>
  </si>
  <si>
    <t>4.PATR.COAF</t>
  </si>
  <si>
    <t>4.PATR.COAC</t>
  </si>
  <si>
    <t>4.PATR.COASC</t>
  </si>
  <si>
    <t>4.PATR.COAWC</t>
  </si>
  <si>
    <t>4.PATR.COAS</t>
  </si>
  <si>
    <t>4.PATR.CWD</t>
  </si>
  <si>
    <t>4.PATR.WDS</t>
  </si>
  <si>
    <t>4.PATR.PLT</t>
  </si>
  <si>
    <t>4.PATR.SAW</t>
  </si>
  <si>
    <t>4.PATR.PEA</t>
  </si>
  <si>
    <t>4.PATR.SHL</t>
  </si>
  <si>
    <t>4.PATR.STF</t>
  </si>
  <si>
    <t>4.VATR.GCN</t>
  </si>
  <si>
    <t>4.VATR.LNG</t>
  </si>
  <si>
    <t>4.VATR.DSL</t>
  </si>
  <si>
    <t>4.VATR.DSLA</t>
  </si>
  <si>
    <t>4.VATR.DSLW</t>
  </si>
  <si>
    <t>4.VATR.DSLS</t>
  </si>
  <si>
    <t>4.VATR.DSLO</t>
  </si>
  <si>
    <t>4.VATR.MST</t>
  </si>
  <si>
    <t>4.VATR.MSTT</t>
  </si>
  <si>
    <t>4.VATR.MSTF5</t>
  </si>
  <si>
    <t>4.VATR.MSTF12</t>
  </si>
  <si>
    <t>4.VATR.OIL</t>
  </si>
  <si>
    <t>4.VATR.COA</t>
  </si>
  <si>
    <t>4.VATR.COAA</t>
  </si>
  <si>
    <t>4.VATR.COAB</t>
  </si>
  <si>
    <t>4.VATR.COAG</t>
  </si>
  <si>
    <t>4.VATR.COALF</t>
  </si>
  <si>
    <t>4.VATR.COAF</t>
  </si>
  <si>
    <t>4.VATR.COAC</t>
  </si>
  <si>
    <t>4.VATR.COASC</t>
  </si>
  <si>
    <t>4.VATR.COAWC</t>
  </si>
  <si>
    <t>4.VATR.COAS</t>
  </si>
  <si>
    <t>4.VATR.CWD</t>
  </si>
  <si>
    <t>4.VATR.WDS</t>
  </si>
  <si>
    <t>4.VATR.PLT</t>
  </si>
  <si>
    <t>4.VATR.SAW</t>
  </si>
  <si>
    <t>4.VATR.PEA</t>
  </si>
  <si>
    <t>4.VATR.SHL</t>
  </si>
  <si>
    <t>4.VATR.STF</t>
  </si>
  <si>
    <t>4.PRTR.GCN</t>
  </si>
  <si>
    <t>4.PRTR.LNG</t>
  </si>
  <si>
    <t>4.PRTR.DSL</t>
  </si>
  <si>
    <t>4.PRTR.DSLA</t>
  </si>
  <si>
    <t>4.PRTR.DSLW</t>
  </si>
  <si>
    <t>4.PRTR.DSLS</t>
  </si>
  <si>
    <t>4.PRTR.DSLO</t>
  </si>
  <si>
    <t>4.PRTR.MST</t>
  </si>
  <si>
    <t>4.PRTR.MSTT</t>
  </si>
  <si>
    <t>4.PRTR.MSTF5</t>
  </si>
  <si>
    <t>4.PRTR.MSTF12</t>
  </si>
  <si>
    <t>4.PRTR.OIL</t>
  </si>
  <si>
    <t>4.PRTR.COA</t>
  </si>
  <si>
    <t>4.PRTR.COAA</t>
  </si>
  <si>
    <t>4.PRTR.COAB</t>
  </si>
  <si>
    <t>4.PRTR.COAG</t>
  </si>
  <si>
    <t>4.PRTR.COALF</t>
  </si>
  <si>
    <t>4.PRTR.COAF</t>
  </si>
  <si>
    <t>4.PRTR.COAC</t>
  </si>
  <si>
    <t>4.PRTR.COASC</t>
  </si>
  <si>
    <t>4.PRTR.COAWC</t>
  </si>
  <si>
    <t>4.PRTR.COAS</t>
  </si>
  <si>
    <t>4.PRTR.CWD</t>
  </si>
  <si>
    <t>4.PRTR.WDS</t>
  </si>
  <si>
    <t>4.PRTR.PLT</t>
  </si>
  <si>
    <t>4.PRTR.SAW</t>
  </si>
  <si>
    <t>4.PRTR.PEA</t>
  </si>
  <si>
    <t>4.PRTR.SHL</t>
  </si>
  <si>
    <t>4.PRTR.STF</t>
  </si>
  <si>
    <t>4.VRTR.GCN</t>
  </si>
  <si>
    <t>4.VRTR.LNG</t>
  </si>
  <si>
    <t>4.VRTR.DSL</t>
  </si>
  <si>
    <t>4.VRTR.DSLA</t>
  </si>
  <si>
    <t>4.VRTR.DSLW</t>
  </si>
  <si>
    <t>4.VRTR.DSLS</t>
  </si>
  <si>
    <t>4.VRTR.DSLO</t>
  </si>
  <si>
    <t>4.VRTR.MST</t>
  </si>
  <si>
    <t>4.VRTR.MSTT</t>
  </si>
  <si>
    <t>4.VRTR.MSTF5</t>
  </si>
  <si>
    <t>4.VRTR.MSTF12</t>
  </si>
  <si>
    <t>4.VRTR.OIL</t>
  </si>
  <si>
    <t>4.VRTR.COA</t>
  </si>
  <si>
    <t>4.VRTR.COAA</t>
  </si>
  <si>
    <t>4.VRTR.COAB</t>
  </si>
  <si>
    <t>4.VRTR.COAG</t>
  </si>
  <si>
    <t>4.VRTR.COALF</t>
  </si>
  <si>
    <t>4.VRTR.COAF</t>
  </si>
  <si>
    <t>4.VRTR.COAC</t>
  </si>
  <si>
    <t>4.VRTR.COASC</t>
  </si>
  <si>
    <t>4.VRTR.COAWC</t>
  </si>
  <si>
    <t>4.VRTR.COAS</t>
  </si>
  <si>
    <t>4.VRTR.CWD</t>
  </si>
  <si>
    <t>4.VRTR.WDS</t>
  </si>
  <si>
    <t>4.VRTR.PLT</t>
  </si>
  <si>
    <t>4.VRTR.SAW</t>
  </si>
  <si>
    <t>4.VRTR.PEA</t>
  </si>
  <si>
    <t>4.VRTR.SHL</t>
  </si>
  <si>
    <t>4.VRTR.STF</t>
  </si>
  <si>
    <t>4.POTR.GCN</t>
  </si>
  <si>
    <t>4.POTR.LNG</t>
  </si>
  <si>
    <t>4.POTR.DSL</t>
  </si>
  <si>
    <t>4.POTR.DSLA</t>
  </si>
  <si>
    <t>4.POTR.DSLW</t>
  </si>
  <si>
    <t>4.POTR.DSLS</t>
  </si>
  <si>
    <t>4.POTR.DSLO</t>
  </si>
  <si>
    <t>4.POTR.MST</t>
  </si>
  <si>
    <t>4.POTR.MSTT</t>
  </si>
  <si>
    <t>4.POTR.MSTF5</t>
  </si>
  <si>
    <t>4.POTR.MSTF12</t>
  </si>
  <si>
    <t>4.POTR.OIL</t>
  </si>
  <si>
    <t>4.POTR.COA</t>
  </si>
  <si>
    <t>4.POTR.COAA</t>
  </si>
  <si>
    <t>4.POTR.COAB</t>
  </si>
  <si>
    <t>4.POTR.COAG</t>
  </si>
  <si>
    <t>4.POTR.COALF</t>
  </si>
  <si>
    <t>4.POTR.COAF</t>
  </si>
  <si>
    <t>4.POTR.COAC</t>
  </si>
  <si>
    <t>4.POTR.COASC</t>
  </si>
  <si>
    <t>4.POTR.COAWC</t>
  </si>
  <si>
    <t>4.POTR.COAS</t>
  </si>
  <si>
    <t>4.POTR.CWD</t>
  </si>
  <si>
    <t>4.POTR.WDS</t>
  </si>
  <si>
    <t>4.POTR.PLT</t>
  </si>
  <si>
    <t>4.POTR.SAW</t>
  </si>
  <si>
    <t>4.POTR.PEA</t>
  </si>
  <si>
    <t>4.POTR.SHL</t>
  </si>
  <si>
    <t>4.POTR.STF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</si>
  <si>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</si>
  <si>
    <t>4.COTR</t>
  </si>
  <si>
    <t>4.COTR.GCN</t>
  </si>
  <si>
    <t>4.COTR.LNG</t>
  </si>
  <si>
    <t>4.COTR.DSL</t>
  </si>
  <si>
    <t>4.COTR.DSLA</t>
  </si>
  <si>
    <t>4.COTR.DSLW</t>
  </si>
  <si>
    <t>4.COTR.DSLS</t>
  </si>
  <si>
    <t>4.COTR.DSLO</t>
  </si>
  <si>
    <t>4.COTR.MST</t>
  </si>
  <si>
    <t>4.COTR.MSTT</t>
  </si>
  <si>
    <t>4.COTR.MSTF5</t>
  </si>
  <si>
    <t>4.COTR.MSTF12</t>
  </si>
  <si>
    <t>4.COTR.OIL</t>
  </si>
  <si>
    <t>4.COTR.COA</t>
  </si>
  <si>
    <t>4.COTR.COAA</t>
  </si>
  <si>
    <t>4.COTR.COAB</t>
  </si>
  <si>
    <t>4.COTR.COAG</t>
  </si>
  <si>
    <t>4.COTR.COALF</t>
  </si>
  <si>
    <t>4.COTR.COAF</t>
  </si>
  <si>
    <t>4.COTR.COAC</t>
  </si>
  <si>
    <t>4.COTR.COASC</t>
  </si>
  <si>
    <t>4.COTR.COAWC</t>
  </si>
  <si>
    <t>4.COTR.COAS</t>
  </si>
  <si>
    <t>4.COTR.CWD</t>
  </si>
  <si>
    <t>4.COTR.WDS</t>
  </si>
  <si>
    <t>4.COTR.PLT</t>
  </si>
  <si>
    <t>4.COTR.SAW</t>
  </si>
  <si>
    <t>4.COTR.PEA</t>
  </si>
  <si>
    <t>4.COTR.SHL</t>
  </si>
  <si>
    <t>4.COTR.STF</t>
  </si>
  <si>
    <t>4.VOTR</t>
  </si>
  <si>
    <t>4.VOTR.GCN</t>
  </si>
  <si>
    <t>4.VOTR.LNG</t>
  </si>
  <si>
    <t>4.VOTR.DSL</t>
  </si>
  <si>
    <t>4.VOTR.DSLA</t>
  </si>
  <si>
    <t>4.VOTR.DSLW</t>
  </si>
  <si>
    <t>4.VOTR.DSLS</t>
  </si>
  <si>
    <t>4.VOTR.DSLO</t>
  </si>
  <si>
    <t>4.VOTR.MST</t>
  </si>
  <si>
    <t>4.VOTR.MSTT</t>
  </si>
  <si>
    <t>4.VOTR.MSTF5</t>
  </si>
  <si>
    <t>4.VOTR.MSTF12</t>
  </si>
  <si>
    <t>4.VOTR.OIL</t>
  </si>
  <si>
    <t>4.VOTR.COA</t>
  </si>
  <si>
    <t>4.VOTR.COAA</t>
  </si>
  <si>
    <t>4.VOTR.COAB</t>
  </si>
  <si>
    <t>4.VOTR.COAG</t>
  </si>
  <si>
    <t>4.VOTR.COALF</t>
  </si>
  <si>
    <t>4.VOTR.COAF</t>
  </si>
  <si>
    <t>4.VOTR.COAC</t>
  </si>
  <si>
    <t>4.VOTR.COASC</t>
  </si>
  <si>
    <t>4.VOTR.COAWC</t>
  </si>
  <si>
    <t>4.VOTR.COAS</t>
  </si>
  <si>
    <t>4.VOTR.CWD</t>
  </si>
  <si>
    <t>4.VOTR.WDS</t>
  </si>
  <si>
    <t>4.VOTR.PLT</t>
  </si>
  <si>
    <t>4.VOTR.SAW</t>
  </si>
  <si>
    <t>4.VOTR.PEA</t>
  </si>
  <si>
    <t>4.VOTR.SHL</t>
  </si>
  <si>
    <t>4.VOTR.STF</t>
  </si>
  <si>
    <t>4.CRTR</t>
  </si>
  <si>
    <t>4.CRTR.GCN</t>
  </si>
  <si>
    <t>4.CRTR.LNG</t>
  </si>
  <si>
    <t>4.CRTR.DSL</t>
  </si>
  <si>
    <t>4.CRTR.DSLA</t>
  </si>
  <si>
    <t>4.CRTR.DSLW</t>
  </si>
  <si>
    <t>4.CRTR.DSLS</t>
  </si>
  <si>
    <t>4.CRTR.DSLO</t>
  </si>
  <si>
    <t>4.CRTR.MST</t>
  </si>
  <si>
    <t>4.CRTR.MSTT</t>
  </si>
  <si>
    <t>4.CRTR.MSTF5</t>
  </si>
  <si>
    <t>4.CRTR.MSTF12</t>
  </si>
  <si>
    <t>4.CRTR.OIL</t>
  </si>
  <si>
    <t>4.CRTR.COA</t>
  </si>
  <si>
    <t>4.CRTR.COAA</t>
  </si>
  <si>
    <t>4.CRTR.COAB</t>
  </si>
  <si>
    <t>4.CRTR.COAG</t>
  </si>
  <si>
    <t>4.CRTR.COALF</t>
  </si>
  <si>
    <t>4.CRTR.COAF</t>
  </si>
  <si>
    <t>4.CRTR.COAC</t>
  </si>
  <si>
    <t>4.CRTR.COASC</t>
  </si>
  <si>
    <t>4.CRTR.COAWC</t>
  </si>
  <si>
    <t>4.CRTR.COAS</t>
  </si>
  <si>
    <t>4.CRTR.CWD</t>
  </si>
  <si>
    <t>4.CRTR.WDS</t>
  </si>
  <si>
    <t>4.CRTR.PLT</t>
  </si>
  <si>
    <t>4.CRTR.SAW</t>
  </si>
  <si>
    <t>4.CRTR.PEA</t>
  </si>
  <si>
    <t>4.CRTR.SHL</t>
  </si>
  <si>
    <t>4.CRTR.STF</t>
  </si>
  <si>
    <t>4.CATR</t>
  </si>
  <si>
    <t>4.CATR.GCN</t>
  </si>
  <si>
    <t>4.CATR.LNG</t>
  </si>
  <si>
    <t>4.CATR.DSL</t>
  </si>
  <si>
    <t>4.CATR.DSLA</t>
  </si>
  <si>
    <t>4.CATR.DSLW</t>
  </si>
  <si>
    <t>4.CATR.DSLS</t>
  </si>
  <si>
    <t>4.CATR.DSLO</t>
  </si>
  <si>
    <t>4.CATR.MST</t>
  </si>
  <si>
    <t>4.CATR.MSTT</t>
  </si>
  <si>
    <t>4.CATR.MSTF5</t>
  </si>
  <si>
    <t>4.CATR.MSTF12</t>
  </si>
  <si>
    <t>4.CATR.OIL</t>
  </si>
  <si>
    <t>4.CATR.COA</t>
  </si>
  <si>
    <t>4.CATR.COAA</t>
  </si>
  <si>
    <t>4.CATR.COAB</t>
  </si>
  <si>
    <t>4.CATR.COAG</t>
  </si>
  <si>
    <t>4.CATR.COALF</t>
  </si>
  <si>
    <t>4.CATR.COAF</t>
  </si>
  <si>
    <t>4.CATR.COAC</t>
  </si>
  <si>
    <t>4.CATR.COASC</t>
  </si>
  <si>
    <t>4.CATR.COAWC</t>
  </si>
  <si>
    <t>4.CATR.COAS</t>
  </si>
  <si>
    <t>4.CATR.CWD</t>
  </si>
  <si>
    <t>4.CATR.WDS</t>
  </si>
  <si>
    <t>4.CATR.PLT</t>
  </si>
  <si>
    <t>4.CATR.SAW</t>
  </si>
  <si>
    <t>4.CATR.PEA</t>
  </si>
  <si>
    <t>4.CATR.SHL</t>
  </si>
  <si>
    <t>4.CATR.STF</t>
  </si>
  <si>
    <t>4.NFC</t>
  </si>
  <si>
    <t>NFC.NG</t>
  </si>
  <si>
    <t>NFC.NGL</t>
  </si>
  <si>
    <t>NFC.NGU</t>
  </si>
  <si>
    <t>NFC.NGC</t>
  </si>
  <si>
    <t>NFC.GBL</t>
  </si>
  <si>
    <t>NFC.GCK</t>
  </si>
  <si>
    <t>NFC.GOA</t>
  </si>
  <si>
    <t>NFC.DSG</t>
  </si>
  <si>
    <t>NFC.GCN</t>
  </si>
  <si>
    <t>NFC.LNG</t>
  </si>
  <si>
    <t>NFC.DSL</t>
  </si>
  <si>
    <t>NFC.DSLA</t>
  </si>
  <si>
    <t>NFC.DSLW</t>
  </si>
  <si>
    <t>NFC.DSLS</t>
  </si>
  <si>
    <t>NFC.DSLO</t>
  </si>
  <si>
    <t>NFC.MST</t>
  </si>
  <si>
    <t>NFC.MSTT</t>
  </si>
  <si>
    <t>NFC.MSTF5</t>
  </si>
  <si>
    <t>NFC.MSTF12</t>
  </si>
  <si>
    <t>NFC.OIL</t>
  </si>
  <si>
    <t>NFC.COA</t>
  </si>
  <si>
    <t>NFC.COAA</t>
  </si>
  <si>
    <t>NFC.COAB</t>
  </si>
  <si>
    <t>NFC.COAG</t>
  </si>
  <si>
    <t>NFC.COALF</t>
  </si>
  <si>
    <t>NFC.COAF</t>
  </si>
  <si>
    <t>NFC.COAC</t>
  </si>
  <si>
    <t>NFC.COASC</t>
  </si>
  <si>
    <t>NFC.COAWC</t>
  </si>
  <si>
    <t>NFC.COAS</t>
  </si>
  <si>
    <t>NFC.CWD</t>
  </si>
  <si>
    <t>NFC.WDS</t>
  </si>
  <si>
    <t>NFC.PLT</t>
  </si>
  <si>
    <t>NFC.SAW</t>
  </si>
  <si>
    <t>NFC.PEA</t>
  </si>
  <si>
    <t>NFC.SHL</t>
  </si>
  <si>
    <t>NFC.STF</t>
  </si>
  <si>
    <t>HEAT_FUEL_TEMPLATE_RANGE</t>
  </si>
  <si>
    <t>MSTM200</t>
  </si>
  <si>
    <t>4.MSTM200</t>
  </si>
  <si>
    <t>4.CFPTR.MSTM200</t>
  </si>
  <si>
    <t>4.NFPTR.MSTM200</t>
  </si>
  <si>
    <t>4.CFV.MSTM200</t>
  </si>
  <si>
    <t>4.P.MSTM200</t>
  </si>
  <si>
    <t>4.CF.MSTM200</t>
  </si>
  <si>
    <t>4.NFV.MSTM200</t>
  </si>
  <si>
    <t>4.NFP.MSTM200</t>
  </si>
  <si>
    <t>NFC.MSTM200</t>
  </si>
  <si>
    <t>4.PATR.MSTM200</t>
  </si>
  <si>
    <t>4.VATR.MSTM200</t>
  </si>
  <si>
    <t>4.CATR.MSTM200</t>
  </si>
  <si>
    <t>4.PRTR.MSTM200</t>
  </si>
  <si>
    <t>4.VRTR.MSTM200</t>
  </si>
  <si>
    <t>4.CRTR.MSTM200</t>
  </si>
  <si>
    <t>4.POTR.MSTM200</t>
  </si>
  <si>
    <t>4.VOTR.MSTM200</t>
  </si>
  <si>
    <t>4.COTR.MSTM200</t>
  </si>
  <si>
    <t>4.MSTM100</t>
  </si>
  <si>
    <t>MSTM100</t>
  </si>
  <si>
    <t>4.CFPTR.MSTM100</t>
  </si>
  <si>
    <t>4.NFPTR.MSTM100</t>
  </si>
  <si>
    <t>4.CFV.MSTM100</t>
  </si>
  <si>
    <t>4.P.MSTM100</t>
  </si>
  <si>
    <t>4.CF.MSTM100</t>
  </si>
  <si>
    <t>4.NFV.MSTM100</t>
  </si>
  <si>
    <t>4.NFP.MSTM100</t>
  </si>
  <si>
    <t>NFC.MSTM100</t>
  </si>
  <si>
    <t>4.PATR.MSTM100</t>
  </si>
  <si>
    <t>4.VATR.MSTM100</t>
  </si>
  <si>
    <t>4.CATR.MSTM100</t>
  </si>
  <si>
    <t>4.PRTR.MSTM100</t>
  </si>
  <si>
    <t>4.VRTR.MSTM100</t>
  </si>
  <si>
    <t>4.CRTR.MSTM100</t>
  </si>
  <si>
    <t>4.POTR.MSTM100</t>
  </si>
  <si>
    <t>4.VOTR.MSTM100</t>
  </si>
  <si>
    <t>4.COTR.MSTM100</t>
  </si>
  <si>
    <t>4.MSTM40</t>
  </si>
  <si>
    <t>MSTM40</t>
  </si>
  <si>
    <t>4.CFPTR.MSTM40</t>
  </si>
  <si>
    <t>4.NFPTR.MSTM40</t>
  </si>
  <si>
    <t>4.CFV.MSTM40</t>
  </si>
  <si>
    <t>4.P.MSTM40</t>
  </si>
  <si>
    <t>4.CF.MSTM40</t>
  </si>
  <si>
    <t>4.NFV.MSTM40</t>
  </si>
  <si>
    <t>4.NFP.MSTM40</t>
  </si>
  <si>
    <t>NFC.MSTM40</t>
  </si>
  <si>
    <t>4.PATR.MSTM40</t>
  </si>
  <si>
    <t>4.VATR.MSTM40</t>
  </si>
  <si>
    <t>4.CATR.MSTM40</t>
  </si>
  <si>
    <t>4.PRTR.MSTM40</t>
  </si>
  <si>
    <t>4.VRTR.MSTM40</t>
  </si>
  <si>
    <t>4.CRTR.MSTM40</t>
  </si>
  <si>
    <t>4.POTR.MSTM40</t>
  </si>
  <si>
    <t>4.VOTR.MSTM40</t>
  </si>
  <si>
    <t>4.COTR.MSTM40</t>
  </si>
  <si>
    <t>Расход природного газа</t>
  </si>
  <si>
    <t>4.NGV</t>
  </si>
  <si>
    <t>4.NGV.NGL</t>
  </si>
  <si>
    <t>4.NGV.1.NGL</t>
  </si>
  <si>
    <t>4.NGV.2.NGL</t>
  </si>
  <si>
    <t>4.NGV.3.NGL</t>
  </si>
  <si>
    <t>4.NGV.4.NGL</t>
  </si>
  <si>
    <t>4.NGV.5.NGL</t>
  </si>
  <si>
    <t>4.NGV.6.NGL</t>
  </si>
  <si>
    <t>4.NGV.7.NGL</t>
  </si>
  <si>
    <t>4.NGV.1.NGU</t>
  </si>
  <si>
    <t>4.NGV.2.NGU</t>
  </si>
  <si>
    <t>4.NGV.3.NGU</t>
  </si>
  <si>
    <t>4.NGV.4.NGU</t>
  </si>
  <si>
    <t>4.NGV.5.NGU</t>
  </si>
  <si>
    <t>4.NGV.6.NGU</t>
  </si>
  <si>
    <t>4.NGV.7.NGU</t>
  </si>
  <si>
    <t>Расходы на уплату процентов по займам и кредитам, не учитываемые при определении налогооблагаемой базы налога на прибыль</t>
  </si>
  <si>
    <t>Расходы на арендную плату, лизинговые платежи, концессионную плату,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</si>
  <si>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Расходы, связанные с уплатой налогов и сборов,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</si>
  <si>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Справочно: расходы на текущий ремонт, предусмотренные производственной программой регулируемой организации</t>
  </si>
  <si>
    <t>Справочно: расходы на капитальный ремонт, предусмотренные производственной программой регулируемой организации</t>
  </si>
  <si>
    <t>Реагенты</t>
  </si>
  <si>
    <t>Коагулянты</t>
  </si>
  <si>
    <t>гидроксохлоросульфат алюминия (коагулянт смешанного типа)</t>
  </si>
  <si>
    <t>железный купорос</t>
  </si>
  <si>
    <t>оксихлорид алюминия</t>
  </si>
  <si>
    <t xml:space="preserve">полиоксихлорид алюминия </t>
  </si>
  <si>
    <t xml:space="preserve">сульфат алюминия </t>
  </si>
  <si>
    <t>Флокулянты</t>
  </si>
  <si>
    <t>Магнафлок</t>
  </si>
  <si>
    <t>Праестол</t>
  </si>
  <si>
    <t>Итого</t>
  </si>
  <si>
    <t>агар питательный</t>
  </si>
  <si>
    <t>агар Эндо</t>
  </si>
  <si>
    <t>алюминий окись</t>
  </si>
  <si>
    <t>алюминий сернокислый</t>
  </si>
  <si>
    <t>аммиак</t>
  </si>
  <si>
    <t>аммиачная вода</t>
  </si>
  <si>
    <t>аммоний</t>
  </si>
  <si>
    <t>аммоний хлористый</t>
  </si>
  <si>
    <t>барий хлористый</t>
  </si>
  <si>
    <t>биоксимин</t>
  </si>
  <si>
    <t>бромфеноловый синий</t>
  </si>
  <si>
    <t>водорода перекись</t>
  </si>
  <si>
    <t>гексан</t>
  </si>
  <si>
    <t>гидроксиламин солянокислый</t>
  </si>
  <si>
    <t>гидрохлорид кальция</t>
  </si>
  <si>
    <t>гипохлорит кальция</t>
  </si>
  <si>
    <t>гипохлорит натрия</t>
  </si>
  <si>
    <t>глицерин</t>
  </si>
  <si>
    <t>дифенилкарбазид</t>
  </si>
  <si>
    <t>дифенилкарбазон</t>
  </si>
  <si>
    <t>железо сернокислое</t>
  </si>
  <si>
    <t>железо трёххлористое</t>
  </si>
  <si>
    <t>известь негашёная (порошок)</t>
  </si>
  <si>
    <t>известь негашёная гидратная</t>
  </si>
  <si>
    <t>известь хлорная</t>
  </si>
  <si>
    <t>калий азотнокислый</t>
  </si>
  <si>
    <t>калий двухромовокислый</t>
  </si>
  <si>
    <t>калий йодистый</t>
  </si>
  <si>
    <t>калий марганцевокислый</t>
  </si>
  <si>
    <t>калий фосфорнокислый</t>
  </si>
  <si>
    <t>калий хлористый</t>
  </si>
  <si>
    <t>калий-натрий виннокислый</t>
  </si>
  <si>
    <t>кальций углекислый</t>
  </si>
  <si>
    <t>кальций хлористый</t>
  </si>
  <si>
    <t>кальция гипохлорит</t>
  </si>
  <si>
    <t>кварцевый песок</t>
  </si>
  <si>
    <t>кислота азотная</t>
  </si>
  <si>
    <t>кислота аскорбиновая</t>
  </si>
  <si>
    <t>кислота лимонная</t>
  </si>
  <si>
    <t>кислота розоловая (аурин)</t>
  </si>
  <si>
    <t>кислота серная</t>
  </si>
  <si>
    <t>кислота соляная</t>
  </si>
  <si>
    <t>кислота уксусная</t>
  </si>
  <si>
    <t>кислота щавелевая</t>
  </si>
  <si>
    <t>крахмал</t>
  </si>
  <si>
    <t>лантан азотнокислый</t>
  </si>
  <si>
    <t>магний сернокислый</t>
  </si>
  <si>
    <t>натр едкий</t>
  </si>
  <si>
    <t>натрий гидроокись</t>
  </si>
  <si>
    <t>натрий салициловокислый</t>
  </si>
  <si>
    <t>натрий сернокислый</t>
  </si>
  <si>
    <t>натрий углекислый</t>
  </si>
  <si>
    <t>натрий уксуснокислый</t>
  </si>
  <si>
    <t>натрий хлористый</t>
  </si>
  <si>
    <t>реактив Грисса</t>
  </si>
  <si>
    <t>реактив Несслера</t>
  </si>
  <si>
    <t>свинец уксуснокислый</t>
  </si>
  <si>
    <t>серебро азотнокислое</t>
  </si>
  <si>
    <t>серебро сернокислое</t>
  </si>
  <si>
    <t>сода кальцинированная</t>
  </si>
  <si>
    <t>сода каустическая</t>
  </si>
  <si>
    <t>соль пищевая поваренная</t>
  </si>
  <si>
    <t>соль таблетированная</t>
  </si>
  <si>
    <t>соль техническая</t>
  </si>
  <si>
    <t>соль экстра</t>
  </si>
  <si>
    <t>спирт</t>
  </si>
  <si>
    <t>сульфат алюминия 1 сорт</t>
  </si>
  <si>
    <t>сульфат алюминия жидкий</t>
  </si>
  <si>
    <t>сульфат алюминия технический</t>
  </si>
  <si>
    <t>сульфат аммония</t>
  </si>
  <si>
    <t>тиомочевина</t>
  </si>
  <si>
    <t>тиосульфат натрия</t>
  </si>
  <si>
    <t>углерод четырёххлористый</t>
  </si>
  <si>
    <t>фенолфталеин</t>
  </si>
  <si>
    <t>хлор</t>
  </si>
  <si>
    <t>хлор жидкий</t>
  </si>
  <si>
    <t>хлорамин</t>
  </si>
  <si>
    <t>хлороформ</t>
  </si>
  <si>
    <t>этиленгликоль</t>
  </si>
  <si>
    <t>FLOC</t>
  </si>
  <si>
    <t>REAG</t>
  </si>
  <si>
    <t>FES</t>
  </si>
  <si>
    <t>MGFLK</t>
  </si>
  <si>
    <t>PRSTL</t>
  </si>
  <si>
    <t>AGRP</t>
  </si>
  <si>
    <t>AGRE</t>
  </si>
  <si>
    <t>AM</t>
  </si>
  <si>
    <t>AMW</t>
  </si>
  <si>
    <t>AMN</t>
  </si>
  <si>
    <t>BIOX</t>
  </si>
  <si>
    <t>BRFNL</t>
  </si>
  <si>
    <t>HDOX</t>
  </si>
  <si>
    <t>GEXN</t>
  </si>
  <si>
    <t>DFNLCD</t>
  </si>
  <si>
    <t>DFNLCN</t>
  </si>
  <si>
    <t>CLAMN</t>
  </si>
  <si>
    <t>FFTLN</t>
  </si>
  <si>
    <t>SALT</t>
  </si>
  <si>
    <t>C2H5OH</t>
  </si>
  <si>
    <t>соль 1 сорт</t>
  </si>
  <si>
    <t>SALT1G</t>
  </si>
  <si>
    <t>SODACA</t>
  </si>
  <si>
    <t>SODACS</t>
  </si>
  <si>
    <t>CLLIQ</t>
  </si>
  <si>
    <t>CCL4</t>
  </si>
  <si>
    <t>SALTEX</t>
  </si>
  <si>
    <t>SALTTH</t>
  </si>
  <si>
    <t>SALTPL</t>
  </si>
  <si>
    <t>RNSL</t>
  </si>
  <si>
    <t>RGRS</t>
  </si>
  <si>
    <t>NACL</t>
  </si>
  <si>
    <t>CLFRM</t>
  </si>
  <si>
    <t>ETHL</t>
  </si>
  <si>
    <t>TSFNA</t>
  </si>
  <si>
    <t>TM</t>
  </si>
  <si>
    <t>SFAMN</t>
  </si>
  <si>
    <t>SFALT</t>
  </si>
  <si>
    <t>SFALLQD</t>
  </si>
  <si>
    <t>SFAL1G</t>
  </si>
  <si>
    <t>SFAL</t>
  </si>
  <si>
    <t>ALOX</t>
  </si>
  <si>
    <t>ALS</t>
  </si>
  <si>
    <t>AMNCL</t>
  </si>
  <si>
    <t>BACL</t>
  </si>
  <si>
    <t>HDOXCL</t>
  </si>
  <si>
    <t>HDCLCA</t>
  </si>
  <si>
    <t>HPCLCA</t>
  </si>
  <si>
    <t>HPCLNA</t>
  </si>
  <si>
    <t>GLC</t>
  </si>
  <si>
    <t>FECL</t>
  </si>
  <si>
    <t>LIMENP</t>
  </si>
  <si>
    <t>LIMENH</t>
  </si>
  <si>
    <t>LIMECL</t>
  </si>
  <si>
    <t>KN</t>
  </si>
  <si>
    <t>KCR</t>
  </si>
  <si>
    <t>KI</t>
  </si>
  <si>
    <t>KMN</t>
  </si>
  <si>
    <t>KP</t>
  </si>
  <si>
    <t>HCL</t>
  </si>
  <si>
    <t>KNA</t>
  </si>
  <si>
    <t>CAC</t>
  </si>
  <si>
    <t>CACL</t>
  </si>
  <si>
    <t>CAHPCL</t>
  </si>
  <si>
    <t>SAND</t>
  </si>
  <si>
    <t>ACIDN</t>
  </si>
  <si>
    <t>ACIDA</t>
  </si>
  <si>
    <t>ACIDL</t>
  </si>
  <si>
    <t>AURIN</t>
  </si>
  <si>
    <t>ACIDS</t>
  </si>
  <si>
    <t>ADIDCL</t>
  </si>
  <si>
    <t>ACIDAC</t>
  </si>
  <si>
    <t>ACIDOX</t>
  </si>
  <si>
    <t>STARCH</t>
  </si>
  <si>
    <t>LANTN</t>
  </si>
  <si>
    <t>MGS</t>
  </si>
  <si>
    <t>NATR</t>
  </si>
  <si>
    <t>NASLC</t>
  </si>
  <si>
    <t>NAHDOX</t>
  </si>
  <si>
    <t>NAS</t>
  </si>
  <si>
    <t>NAC</t>
  </si>
  <si>
    <t>NAAC</t>
  </si>
  <si>
    <t>PBAC</t>
  </si>
  <si>
    <t>AGN</t>
  </si>
  <si>
    <t>AGS</t>
  </si>
  <si>
    <t>HDSFAL</t>
  </si>
  <si>
    <t>OXCLAL</t>
  </si>
  <si>
    <t>PLOXCLAL</t>
  </si>
  <si>
    <t>Выбор используемых видов (марок) топлива - двойным щелчком мыши над расчётным блоком</t>
  </si>
  <si>
    <t>Выбор используемых реагентов - двойным щелчком мыши в расчётном блоке (в колонке "Год") напротив наименования</t>
  </si>
  <si>
    <t>VOTV_REAGENT_ADD_RANGE</t>
  </si>
  <si>
    <t>VOTV_REAGENT_EMPTY_BASE_RANGE</t>
  </si>
  <si>
    <t>VOTV_REAGENT_SINGLE_BASE_RANGE</t>
  </si>
  <si>
    <t>VOTV_REAGENT_TEMPLATE_RANGE</t>
  </si>
  <si>
    <t>VOTV_REAGENT_EMPTY_TEMPLATE_RANGE</t>
  </si>
  <si>
    <t>ADJUSTABLE.OTH</t>
  </si>
  <si>
    <t>ADJUSTABLE.C</t>
  </si>
  <si>
    <t>ADJUSTABLE.P</t>
  </si>
  <si>
    <t>ADJUSTABLE.V</t>
  </si>
  <si>
    <t>VOTV_REAGENT_ONE_RANGE</t>
  </si>
  <si>
    <t>VOTV_REAGENT_NO_ONE_RANGE</t>
  </si>
  <si>
    <t>VOTV_REAGENT_OTH_RANGE</t>
  </si>
  <si>
    <t>VOTV_REAGENT_NO_OTH_RANGE</t>
  </si>
  <si>
    <t>OKOPF</t>
  </si>
  <si>
    <t>Аренда объектов в государственной собственности</t>
  </si>
  <si>
    <t>Аренда объектов в муниципальной собственности</t>
  </si>
  <si>
    <t>Примечания:</t>
  </si>
  <si>
    <t>RENT</t>
  </si>
  <si>
    <t>RENT.1</t>
  </si>
  <si>
    <t>RENT.2</t>
  </si>
  <si>
    <t>RENT.3</t>
  </si>
  <si>
    <t>4.NGV.NGU</t>
  </si>
  <si>
    <t>Контактный телефон</t>
  </si>
  <si>
    <t>Контактные данные</t>
  </si>
  <si>
    <t>Отчётный период</t>
  </si>
  <si>
    <t>Субъект РФ</t>
  </si>
  <si>
    <t>- обновление индикаторов проверки отчёта</t>
  </si>
  <si>
    <t>Технико-экономические показатели регулируемой организации (факт)</t>
  </si>
  <si>
    <t>Добавить территорию</t>
  </si>
  <si>
    <r>
      <t xml:space="preserve">2. Выбор объектов доступен только в рамках территорий (ОКТМО), для которых информация по соответствующим видам деятельности представлена </t>
    </r>
    <r>
      <rPr>
        <b/>
        <sz val="9"/>
        <color indexed="18"/>
        <rFont val="Tahoma"/>
        <family val="2"/>
        <charset val="204"/>
      </rPr>
      <t>в мониторингах реестра объектов инфраструктуры</t>
    </r>
  </si>
  <si>
    <r>
      <t xml:space="preserve">1. Необходимо перечислить </t>
    </r>
    <r>
      <rPr>
        <b/>
        <sz val="9"/>
        <color indexed="18"/>
        <rFont val="Tahoma"/>
        <family val="2"/>
        <charset val="204"/>
      </rPr>
      <t>все объекты регулируемой инфраструктуры</t>
    </r>
    <r>
      <rPr>
        <sz val="9"/>
        <color indexed="18"/>
        <rFont val="Tahoma"/>
        <family val="2"/>
        <charset val="204"/>
      </rPr>
      <t>, для которых предоставляются технико-экономические показатели на расчётных листах блока по территории</t>
    </r>
  </si>
  <si>
    <t>Необходимо указывать значения по полугодиям (6 и 6 месяцев)</t>
  </si>
  <si>
    <t>Всего по организации</t>
  </si>
  <si>
    <t>У</t>
  </si>
  <si>
    <t>Общий доход от реализации потребителям без учёта НДС, исходя из утверждённых тарифов</t>
  </si>
  <si>
    <t>Объём дотаций из всех уровней бюджета</t>
  </si>
  <si>
    <t>Итого расходы на реализацию</t>
  </si>
  <si>
    <t>РР</t>
  </si>
  <si>
    <t>РО</t>
  </si>
  <si>
    <t>Справочно: результат деятельности в периоде регулирования</t>
  </si>
  <si>
    <t>Сумма объёмов по периодам (I, II)</t>
  </si>
  <si>
    <t>П.1</t>
  </si>
  <si>
    <t>П.2</t>
  </si>
  <si>
    <t>П.3</t>
  </si>
  <si>
    <t>П.4</t>
  </si>
  <si>
    <t>Убыток</t>
  </si>
  <si>
    <t>РП</t>
  </si>
  <si>
    <t>Итого расходы с учётом расходов из прибыли</t>
  </si>
  <si>
    <t>Топливо на технологические цели</t>
  </si>
  <si>
    <t>Расходы организации</t>
  </si>
  <si>
    <t>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</si>
  <si>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БПр!п.3.6 + БПр!п.5.2] - производство</t>
    </r>
  </si>
  <si>
    <t>Полезный отпуск продукции на реализацию потребителям без учёта перепродажи:
[БТр!п.3.3:3.5] - транспортировка
[БПр!п.3.2:3.4 + БПр!п.5.2.3] - производство</t>
  </si>
  <si>
    <t>Полезный отпуск продукции на реализацию потребителям:
[БТр!п.3.2:3.5] - транспортировка
[БПр!п.3.2:3.5 + БПр!п.5.2.2 + БПр!п.5.2.3] - производство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</si>
  <si>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[БПр!п.5.2] - производство</t>
    </r>
  </si>
  <si>
    <t>Полезный отпуск на реализацию потребителям:
[БТр!п.3.2:3.5] - транспортировка
[БПр!п.5.2.2 + БПр!п.5.2.3] - производство</t>
  </si>
  <si>
    <t>Полезный отпуск на реализацию потребителям:
[БТр!п.3.3:3.5] - транспортировка
[БПр!п.5.2.3] - производство</t>
  </si>
  <si>
    <t>DPR</t>
  </si>
  <si>
    <t>MR</t>
  </si>
  <si>
    <t>MO</t>
  </si>
  <si>
    <t>OKTMO</t>
  </si>
  <si>
    <t>TF_I_RSL</t>
  </si>
  <si>
    <t>TF_II_RSL</t>
  </si>
  <si>
    <t>TF_I_BDG</t>
  </si>
  <si>
    <t>TF_II_BDG</t>
  </si>
  <si>
    <t>TF_I_PPL</t>
  </si>
  <si>
    <t>TF_II_PPL</t>
  </si>
  <si>
    <t>TF_I_OTH</t>
  </si>
  <si>
    <t>TF_II_OTH</t>
  </si>
  <si>
    <t>NMBR</t>
  </si>
  <si>
    <t>7 55 00 | Частные учреждения</t>
  </si>
  <si>
    <t>CONTEXT_ID</t>
  </si>
  <si>
    <t>№</t>
  </si>
  <si>
    <t>Филиал</t>
  </si>
  <si>
    <t>Объект</t>
  </si>
  <si>
    <t>Тип</t>
  </si>
  <si>
    <t>Адрес. МР</t>
  </si>
  <si>
    <t>Адрес. МО</t>
  </si>
  <si>
    <t>Адрес. ОКТМО</t>
  </si>
  <si>
    <t>Адрес. НП</t>
  </si>
  <si>
    <t>Адрес. НП ОКТМО</t>
  </si>
  <si>
    <t>Адрес. Улица</t>
  </si>
  <si>
    <t>Адрес. Дом</t>
  </si>
  <si>
    <t/>
  </si>
  <si>
    <t>Территория. МР</t>
  </si>
  <si>
    <t>Территория. МО</t>
  </si>
  <si>
    <t>Территория. ОКТМО</t>
  </si>
  <si>
    <t>Территория. НП</t>
  </si>
  <si>
    <t>Территория. НП ОКТМО</t>
  </si>
  <si>
    <t>Доходы, полученные сверх реализации по утверждённым тарифам</t>
  </si>
  <si>
    <t>https://eias.ru</t>
  </si>
  <si>
    <t>Руководство по заполнению:</t>
  </si>
  <si>
    <t>Перейти к руководству по заполнению</t>
  </si>
  <si>
    <t>Дополнительные признаки дифференциации тарифов</t>
  </si>
  <si>
    <t>Где найти?</t>
  </si>
  <si>
    <t>MANDATORY</t>
  </si>
  <si>
    <t>OPTIONAL</t>
  </si>
  <si>
    <t>Является ли организация подведомственной Министерства Обороны РФ</t>
  </si>
  <si>
    <t>ОГРН</t>
  </si>
  <si>
    <t>Код по ОКПО</t>
  </si>
  <si>
    <t>COLDVSNA_TRANSMISSION_TARIFF_UNIT</t>
  </si>
  <si>
    <t>COLDVSNA_VD_COMPONENTS</t>
  </si>
  <si>
    <t>COLDVSNA_VTOV</t>
  </si>
  <si>
    <t>COLDVSNA</t>
  </si>
  <si>
    <t>XML_PLAN1X_COLDVSNA_LIST_SRC_TAG_NAMES</t>
  </si>
  <si>
    <t>XML_PLAN1X_COLDVSNA_LIST_ORG_TAG_NAMES</t>
  </si>
  <si>
    <t>COLDVSNA_CALC_ADD_RANGE</t>
  </si>
  <si>
    <t>COLDVSNA_CALC_EMPTY_BASE_RANGE</t>
  </si>
  <si>
    <t>COLDVSNA_CALC_SINGLE_BASE_RANGE</t>
  </si>
  <si>
    <t>COLDVSNA_REAGENT_ADD_RANGE</t>
  </si>
  <si>
    <t>COLDVSNA_REAGENT_ONE_RANGE</t>
  </si>
  <si>
    <t>COLDVSNA_REAGENT_EMPTY_BASE_RANGE</t>
  </si>
  <si>
    <t>COLDVSNA_REAGENT_NO_ONE_RANGE</t>
  </si>
  <si>
    <t>COLDVSNA_REAGENT_SINGLE_BASE_RANGE</t>
  </si>
  <si>
    <t>COLDVSNA_REAGENT_OTH_RANGE</t>
  </si>
  <si>
    <t>COLDVSNA_REAGENT_TEMPLATE_RANGE</t>
  </si>
  <si>
    <t>COLDVSNA_REAGENT_EMPTY_TEMPLATE_RANGE</t>
  </si>
  <si>
    <t>COLDVSNA_REAGENT_NO_OTH_RANGE</t>
  </si>
  <si>
    <t>SPHERE_SPECIFIC_STATUS</t>
  </si>
  <si>
    <t>ЕТО</t>
  </si>
  <si>
    <t>ГО</t>
  </si>
  <si>
    <t>SPHERE_SPECIFIC_STATUS_DESCRIPTION</t>
  </si>
  <si>
    <t>* ЕТО - единая теплоснабжающая организация</t>
  </si>
  <si>
    <t>* ГО - гарантирующая организация</t>
  </si>
  <si>
    <t>XML_DPR_LIST_TAG_NAMES</t>
  </si>
  <si>
    <t>TOTAL_PPL_COUNT</t>
  </si>
  <si>
    <t>XML_PLAN1X_HEAT_LIST_MO_TAG_NAMES</t>
  </si>
  <si>
    <t>XML_PLAN1X_COLDVSNA_LIST_MO_TAG_NAMES</t>
  </si>
  <si>
    <t>XML_PLAN1X_VOTV_LIST_MO_TAG_NAMES</t>
  </si>
  <si>
    <t>POSITION</t>
  </si>
  <si>
    <t>TAX</t>
  </si>
  <si>
    <t>VTOV</t>
  </si>
  <si>
    <t>XML_PLAN1X_HEAT_LIST_TMX_TAG_NAMES</t>
  </si>
  <si>
    <t>XML_PLAN1X_COLDVSNA_LIST_TMX_TAG_NAMES</t>
  </si>
  <si>
    <t>XML_PLAN1X_VOTV_LIST_TMX_TAG_NAMES</t>
  </si>
  <si>
    <t>LIST_MO_HEAT_ADD_RANGE</t>
  </si>
  <si>
    <t>LIST_MO_COLDVSNA_ADD_RANGE</t>
  </si>
  <si>
    <t>LIST_MO_VOTV_ADD_RANGE</t>
  </si>
  <si>
    <t>от котельных</t>
  </si>
  <si>
    <t>4.1.3</t>
  </si>
  <si>
    <t>4.2.3</t>
  </si>
  <si>
    <t>OKPO</t>
  </si>
  <si>
    <t>OGRN</t>
  </si>
  <si>
    <t>INN_ID</t>
  </si>
  <si>
    <t>KPP_ID</t>
  </si>
  <si>
    <t>FIL_ID</t>
  </si>
  <si>
    <t>VDET_ID</t>
  </si>
  <si>
    <t>SPECIFIC_STATUS</t>
  </si>
  <si>
    <t>SPECIFIC_STATUS_URL</t>
  </si>
  <si>
    <t>STATE_SHARE_EXISTENCE</t>
  </si>
  <si>
    <t>STATE_SHARE_VALUE</t>
  </si>
  <si>
    <t>STATE_SHARE</t>
  </si>
  <si>
    <t>0 %</t>
  </si>
  <si>
    <t>50 % и более</t>
  </si>
  <si>
    <t>100 %</t>
  </si>
  <si>
    <t>менее 50 %</t>
  </si>
  <si>
    <t>Наличие</t>
  </si>
  <si>
    <t>Сведения о доле</t>
  </si>
  <si>
    <t>FULL_STATE_SHARE_OKOPF_LIST</t>
  </si>
  <si>
    <t>6 51 00 | Унитарные предприятия, основанные на праве оперативного управления (казенные предприятия)</t>
  </si>
  <si>
    <t>6 52 00 | Унитарные предприятия, основанные на праве хозяйственного ведения</t>
  </si>
  <si>
    <t>7 51 00 | Учреждения, созданные Российской Федерацией</t>
  </si>
  <si>
    <t>7 52 00 | Учреждения, созданные субъектами Российской Федерации</t>
  </si>
  <si>
    <t>7 54 00 | Учреждения, созданные муниципальными образованиями</t>
  </si>
  <si>
    <t>SRC</t>
  </si>
  <si>
    <t>OWNERSHIP_TYPE</t>
  </si>
  <si>
    <t>федеральная</t>
  </si>
  <si>
    <t>муниципальная</t>
  </si>
  <si>
    <t>частная</t>
  </si>
  <si>
    <t>субъект РФ</t>
  </si>
  <si>
    <t>NONPRIVATE_OWNERSHIP_TYPE</t>
  </si>
  <si>
    <t>VALUABLE_STATE_SHARE</t>
  </si>
  <si>
    <t>SESSION_ID</t>
  </si>
  <si>
    <t>OBFUSCATED_PASSWORD</t>
  </si>
  <si>
    <t>• На рабочем месте должен быть установлен MS Office 2003 SP3, 2007 SP3, 2010, 2013, 2016 с полной версией MS Excel
• Макросы во время работы должны быть включены (!)
• Для корректной работы отчёта требуется выбрать низкий уровень безопасности
(В меню MS Excel 2003: Сервис | Макрос | Безопасность | выбрать пункт «Низкая безопасность» | OK)
(В меню MS Excel 2007/2010/2013/2016: Параметры Excel | Центр управления безопасностью | Параметры центра управления безопасностью | Параметры макросов | Включить все макросы | ОК)
• Если Вы работаете в табличном процессоре MS Excel 2007 и выше, то можете использовать для работы формат XLSB (Двоичная книга Excel). При работе в формате XLSB заметно быстрее происходит сохранение файла, а также уменьшается размер по сравнению с форматами XLS и XLSM
• Не рекомендуется снимать защиту с листов и каким-либо образом модифицировать защищаемые формулы и расчётные поля, в противном случае, отчёт будет отклонён системой
• При сохранении не следует выбирать формат XLSX (Книга Excel), так как в указанном формате макросы, необходимые для работы отчёта, безвозвратно удаляются</t>
  </si>
  <si>
    <t>Проверить наличие наименования в справочнике</t>
  </si>
  <si>
    <t>Дополнительные показатели</t>
  </si>
  <si>
    <t>Износ основных средств</t>
  </si>
  <si>
    <t>Очистка</t>
  </si>
  <si>
    <t>Транспортировка</t>
  </si>
  <si>
    <t>Стоимость основных средств, относимых на транспортировку стоков</t>
  </si>
  <si>
    <t>Протяженность сетей</t>
  </si>
  <si>
    <t>км</t>
  </si>
  <si>
    <t>Протяженность сетей, подлежащих замене (износ 100%)</t>
  </si>
  <si>
    <t>Полезный отпуск (приём стоков) от наиболее крупного единичного потребителя</t>
  </si>
  <si>
    <t>Численность обслуживаемого населения</t>
  </si>
  <si>
    <t>чел.</t>
  </si>
  <si>
    <t>Количество абонентов</t>
  </si>
  <si>
    <t>тыс.ед.</t>
  </si>
  <si>
    <t>Полезный отпуск наиболее крупному единичному потребителю</t>
  </si>
  <si>
    <t>Высота подъёма воды</t>
  </si>
  <si>
    <t>м</t>
  </si>
  <si>
    <t>Протяженность сетей (в двухтрубном исчислении)</t>
  </si>
  <si>
    <t>Территории</t>
  </si>
  <si>
    <t>VOTV_FACILITY_3_INDEX_GROUP</t>
  </si>
  <si>
    <t>VOTV_FACILITY_INDEX_GROUP</t>
  </si>
  <si>
    <t>COLDVSNA_FACILITY_INDEX_GROUP</t>
  </si>
  <si>
    <t>XML_PARSE_STATUS_TAG_NAMES</t>
  </si>
  <si>
    <t>STATUS</t>
  </si>
  <si>
    <t>GUID</t>
  </si>
  <si>
    <t>DPR_AREA_TYPE_LIST</t>
  </si>
  <si>
    <t>городское поселение</t>
  </si>
  <si>
    <t>сельское поселение</t>
  </si>
  <si>
    <t>населённый пункт</t>
  </si>
  <si>
    <t>UNREG</t>
  </si>
  <si>
    <t>SCC</t>
  </si>
  <si>
    <t>MILITARY</t>
  </si>
  <si>
    <t>IS_PROFILE_ACTIVITY</t>
  </si>
  <si>
    <t>PREVAILING_SHARE_VALUE</t>
  </si>
  <si>
    <t>TR_TARIFF</t>
  </si>
  <si>
    <t>Подстановка тарифов I и II полугодий одновременно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</si>
  <si>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БПр!п.3.1.2 - БПр!п.3.6 + БПр!п.5.2] - производство</t>
    </r>
  </si>
  <si>
    <t>XML_FILE_STORE_DATA_TAG_NAMES</t>
  </si>
  <si>
    <t>MIME</t>
  </si>
  <si>
    <t>EXTENSION</t>
  </si>
  <si>
    <t>CREATE_DATE</t>
  </si>
  <si>
    <t>FORCE_ALLOWED</t>
  </si>
  <si>
    <t>L2</t>
  </si>
  <si>
    <t>FEDERAL.2019</t>
  </si>
  <si>
    <t>2019</t>
  </si>
  <si>
    <t>Показатели организаций коммунального комплекса за 2019 год (факт)</t>
  </si>
  <si>
    <t>OXCLAL10</t>
  </si>
  <si>
    <t>оксихлорид алюминия 10 %</t>
  </si>
  <si>
    <t>OXCLAL18</t>
  </si>
  <si>
    <t>оксихлорид алюминия 18 %</t>
  </si>
  <si>
    <t>OXCLAL30</t>
  </si>
  <si>
    <t>оксихлорид алюминия 30 %</t>
  </si>
  <si>
    <t>PLOXCLAL10</t>
  </si>
  <si>
    <t>полиоксихлорид алюминия 10 %</t>
  </si>
  <si>
    <t>PLOXCLAL18</t>
  </si>
  <si>
    <t>полиоксихлорид алюминия 18 %</t>
  </si>
  <si>
    <t>PLOXCLAL30</t>
  </si>
  <si>
    <t>полиоксихлорид алюминия 30 %</t>
  </si>
  <si>
    <t>PRSTL853</t>
  </si>
  <si>
    <t>Праестол 853 BC</t>
  </si>
  <si>
    <t>PRSTL650</t>
  </si>
  <si>
    <t>Праестол 650 BC</t>
  </si>
  <si>
    <t>PRSTL2515</t>
  </si>
  <si>
    <t>Праестол 2515 TR</t>
  </si>
  <si>
    <t>GRLIFEK47</t>
  </si>
  <si>
    <t>Гринлайф К 47</t>
  </si>
  <si>
    <t>GRLIFEK41</t>
  </si>
  <si>
    <t>Гринлайф К 41</t>
  </si>
  <si>
    <t>GRLIFEA10PV</t>
  </si>
  <si>
    <t>Гринлайф А 10 ПВ</t>
  </si>
  <si>
    <t>FLOFOAM</t>
  </si>
  <si>
    <t>пеногаситель (FLOFOAM)</t>
  </si>
  <si>
    <t>FLOSPERSE</t>
  </si>
  <si>
    <t>модифицированные аминофосфоновые кислоты и фосфонаты (FLOSPERSE)</t>
  </si>
  <si>
    <t>CARBONPWDRD</t>
  </si>
  <si>
    <t>углерод порошкообразный</t>
  </si>
  <si>
    <t>Добавить организацию</t>
  </si>
  <si>
    <t>Лизинг</t>
  </si>
  <si>
    <t>Бюджет муниципального образования</t>
  </si>
  <si>
    <t>Бюджет субъекта РФ</t>
  </si>
  <si>
    <t>Федеральный бюджет</t>
  </si>
  <si>
    <t>Прочие привлечённые средства</t>
  </si>
  <si>
    <t>Займы</t>
  </si>
  <si>
    <t>Кредиты</t>
  </si>
  <si>
    <t>Прочие собственные средства</t>
  </si>
  <si>
    <t>Плата за подключение (технологическое присоединение)</t>
  </si>
  <si>
    <t>Амортизационные отчисления</t>
  </si>
  <si>
    <t>Прибыль, направляемая на инвестиции</t>
  </si>
  <si>
    <t>Объём возмещения частных инвестиций из тарифа</t>
  </si>
  <si>
    <t>Расходы / плата концедента</t>
  </si>
  <si>
    <t>Частные инвестиции</t>
  </si>
  <si>
    <t>CNCSN SUM CONSISTENCY PLN + PLN</t>
  </si>
  <si>
    <t>CNCSN SUM CONSISTENCY FCT + PLN</t>
  </si>
  <si>
    <t>CNCSN SUM PLAN TOTAL</t>
  </si>
  <si>
    <t>CNCSN SUM FACT</t>
  </si>
  <si>
    <t>URL-ссылка на ИП</t>
  </si>
  <si>
    <t>Наименование ИП</t>
  </si>
  <si>
    <t>Надбавки к тарифам</t>
  </si>
  <si>
    <t>Прочие источники</t>
  </si>
  <si>
    <t>Бюджетное финансирование</t>
  </si>
  <si>
    <t>Привлеченные средства</t>
  </si>
  <si>
    <t>Собственные средства</t>
  </si>
  <si>
    <t>URL-ссылка на решение</t>
  </si>
  <si>
    <t>Дата принятия</t>
  </si>
  <si>
    <t>Номер</t>
  </si>
  <si>
    <t>Вид</t>
  </si>
  <si>
    <t>Наименование</t>
  </si>
  <si>
    <t>Дата окончания</t>
  </si>
  <si>
    <t>Дата начала</t>
  </si>
  <si>
    <t>Перечень ИП, которые выполняются в рамках КС</t>
  </si>
  <si>
    <t>Реквизиты решения</t>
  </si>
  <si>
    <t>URL-ссылка на концессионное соглашение</t>
  </si>
  <si>
    <t>Сроки реализации / действия концессионного соглашения</t>
  </si>
  <si>
    <t>Сферы смешанной концессии</t>
  </si>
  <si>
    <t>Является смешанной концессией</t>
  </si>
  <si>
    <t>Количество позиций</t>
  </si>
  <si>
    <t>LIST_CNCSN_ADD_RANGE</t>
  </si>
  <si>
    <t>LIST_CNCSN_ADD_OBJECT_RANGE</t>
  </si>
  <si>
    <t>КС</t>
  </si>
  <si>
    <t>Добавить ИП</t>
  </si>
  <si>
    <t>LIST_CNCSN_ADD_SUBOBJECT_RANGE</t>
  </si>
  <si>
    <r>
      <t xml:space="preserve">Необходимо перечислить </t>
    </r>
    <r>
      <rPr>
        <b/>
        <sz val="9"/>
        <color indexed="18"/>
        <rFont val="Tahoma"/>
        <family val="2"/>
        <charset val="204"/>
      </rPr>
      <t xml:space="preserve">все </t>
    </r>
    <r>
      <rPr>
        <b/>
        <sz val="9"/>
        <color indexed="18"/>
        <rFont val="Tahoma"/>
        <family val="2"/>
        <charset val="204"/>
      </rPr>
      <t>заключённые концессионные соглашения</t>
    </r>
    <r>
      <rPr>
        <sz val="9"/>
        <color indexed="18"/>
        <rFont val="Tahoma"/>
        <family val="2"/>
        <charset val="204"/>
      </rPr>
      <t>, действующие в отчётном периоде на территориях муниципальных образований по организации</t>
    </r>
  </si>
  <si>
    <t>Примечание:</t>
  </si>
  <si>
    <t>XML_CNCSN_IP_LIST_TAG_NAMES</t>
  </si>
  <si>
    <t>L_TYPE</t>
  </si>
  <si>
    <t>L_NAME</t>
  </si>
  <si>
    <t>L_IS_MIXED_SPHERE</t>
  </si>
  <si>
    <t>L_SPHERE_LIST</t>
  </si>
  <si>
    <t>L_START_DATE</t>
  </si>
  <si>
    <t>L_END_DATE</t>
  </si>
  <si>
    <t>XML_PLAN1X_HEAT_LIST_CNCSN_TAG_NAMES</t>
  </si>
  <si>
    <t>L_DECISION_NAME</t>
  </si>
  <si>
    <t>L_DECISION_TYPE</t>
  </si>
  <si>
    <t>L_DECISION_NMBR</t>
  </si>
  <si>
    <t>L_DECISION_DATE</t>
  </si>
  <si>
    <t>L_DECISION_URL</t>
  </si>
  <si>
    <t>L_URL</t>
  </si>
  <si>
    <t>L_PLN_IP_TTL_TO_BE_DONE</t>
  </si>
  <si>
    <t>L_PLN_IP_PRV_TO_BE_DONE</t>
  </si>
  <si>
    <t>L_PLN_IP_BDG_TO_BE_DONE</t>
  </si>
  <si>
    <t>L_PLN_IP_TF_TO_BE_DONE</t>
  </si>
  <si>
    <t>L_PLN_IP_TTL_PREVIOUS</t>
  </si>
  <si>
    <t>L_PLN_IP_PRV_PREVIOUS</t>
  </si>
  <si>
    <t>L_PLN_IP_BDG_PREVIOUS</t>
  </si>
  <si>
    <t>L_PLN_IP_TF_PREVIOUS</t>
  </si>
  <si>
    <t>L_FCT_IP_TTL_FACT</t>
  </si>
  <si>
    <t>L_FCT_IP_PRV_FACT</t>
  </si>
  <si>
    <t>L_FCT_IP_BDG_FACT</t>
  </si>
  <si>
    <t>L_FCT_IP_TF_FACT</t>
  </si>
  <si>
    <t>L_PLN_IP_TTL_CURRENT</t>
  </si>
  <si>
    <t>L_PLN_IP_OWN_TTL_CURRENT</t>
  </si>
  <si>
    <t>L_PLN_IP_OWN_BNFT_CURRENT</t>
  </si>
  <si>
    <t>L_PLN_IP_OWN_AMR_CURRENT</t>
  </si>
  <si>
    <t>L_PLN_IP_OWN_PDKL_CURRENT</t>
  </si>
  <si>
    <t>L_PLN_IP_OWN_OTH_CURRENT</t>
  </si>
  <si>
    <t>L_PLN_IP_EXT_TTL_CURRENT</t>
  </si>
  <si>
    <t>L_PLN_IP_EXT_CRDT_CURRENT</t>
  </si>
  <si>
    <t>L_PLN_IP_EXT_LOAN_CURRENT</t>
  </si>
  <si>
    <t>L_PLN_IP_EXT_OTH_CURRENT</t>
  </si>
  <si>
    <t>L_PLN_IP_BDG_TTL_CURRENT</t>
  </si>
  <si>
    <t>L_PLN_IP_BDG_FED_CURRENT</t>
  </si>
  <si>
    <t>L_PLN_IP_BDG_REG_CURRENT</t>
  </si>
  <si>
    <t>L_PLN_IP_BDG_MO_CURRENT</t>
  </si>
  <si>
    <t>L_PLN_IP_OTH_TTL_CURRENT</t>
  </si>
  <si>
    <t>L_PLN_IP_OTH_LSNG_CURRENT</t>
  </si>
  <si>
    <t>L_PLN_IP_OTH_OTH_CURRENT</t>
  </si>
  <si>
    <t>L_PLN_IP_NADB_CURRENT</t>
  </si>
  <si>
    <t>L_CNCSN_IP_1_NMBR</t>
  </si>
  <si>
    <t>L_CNCSN_IP_1_NAME</t>
  </si>
  <si>
    <t>L_CNCSN_IP_1_SUM</t>
  </si>
  <si>
    <t>L_CNCSN_IP_1_URL</t>
  </si>
  <si>
    <t>L_CNCSN_IP_2_NMBR</t>
  </si>
  <si>
    <t>L_CNCSN_IP_2_NAME</t>
  </si>
  <si>
    <t>L_CNCSN_IP_2_SUM</t>
  </si>
  <si>
    <t>L_CNCSN_IP_2_URL</t>
  </si>
  <si>
    <t>L_CNCSN_IP_3_NMBR</t>
  </si>
  <si>
    <t>L_CNCSN_IP_3_NAME</t>
  </si>
  <si>
    <t>L_CNCSN_IP_3_SUM</t>
  </si>
  <si>
    <t>L_CNCSN_IP_3_URL</t>
  </si>
  <si>
    <t>L_CNCSN_IP_4_NMBR</t>
  </si>
  <si>
    <t>L_CNCSN_IP_4_NAME</t>
  </si>
  <si>
    <t>L_CNCSN_IP_4_SUM</t>
  </si>
  <si>
    <t>L_CNCSN_IP_4_URL</t>
  </si>
  <si>
    <t>L_CNCSN_IP_5_NMBR</t>
  </si>
  <si>
    <t>L_CNCSN_IP_5_NAME</t>
  </si>
  <si>
    <t>L_CNCSN_IP_5_SUM</t>
  </si>
  <si>
    <t>L_CNCSN_IP_5_URL</t>
  </si>
  <si>
    <t>L_CNCSN_IP_6_NMBR</t>
  </si>
  <si>
    <t>L_CNCSN_IP_6_NAME</t>
  </si>
  <si>
    <t>L_CNCSN_IP_6_SUM</t>
  </si>
  <si>
    <t>L_CNCSN_IP_6_URL</t>
  </si>
  <si>
    <t>L_CNCSN_IP_7_NMBR</t>
  </si>
  <si>
    <t>L_CNCSN_IP_7_NAME</t>
  </si>
  <si>
    <t>L_CNCSN_IP_7_SUM</t>
  </si>
  <si>
    <t>L_CNCSN_IP_7_URL</t>
  </si>
  <si>
    <t>L_CNCSN_IP_8_NMBR</t>
  </si>
  <si>
    <t>L_CNCSN_IP_8_NAME</t>
  </si>
  <si>
    <t>L_CNCSN_IP_8_SUM</t>
  </si>
  <si>
    <t>L_CNCSN_IP_8_URL</t>
  </si>
  <si>
    <t>L_CNCSN_IP_9_NMBR</t>
  </si>
  <si>
    <t>L_CNCSN_IP_9_NAME</t>
  </si>
  <si>
    <t>L_CNCSN_IP_9_SUM</t>
  </si>
  <si>
    <t>L_CNCSN_IP_9_URL</t>
  </si>
  <si>
    <t>L_CNCSN_IP_10_NMBR</t>
  </si>
  <si>
    <t>L_CNCSN_IP_10_NAME</t>
  </si>
  <si>
    <t>L_CNCSN_IP_10_SUM</t>
  </si>
  <si>
    <t>L_CNCSN_IP_10_URL</t>
  </si>
  <si>
    <t>XML_PLAN1X_VOTV_LIST_CNCSN_TAG_NAMES</t>
  </si>
  <si>
    <t>XML_PLAN1X_COLDVSNA_LIST_CNCSN_TAG_NAMES</t>
  </si>
  <si>
    <t>Наличие статуса</t>
  </si>
  <si>
    <t>МО</t>
  </si>
  <si>
    <t>PLN IP SUM CONSISTENCY</t>
  </si>
  <si>
    <t>FCT IP SUM CONSISTENCY</t>
  </si>
  <si>
    <t>PLN IP SUM</t>
  </si>
  <si>
    <t>FCT IP SUM</t>
  </si>
  <si>
    <t>PLN CNCSN SUM</t>
  </si>
  <si>
    <t>FCT CNCSN SUM</t>
  </si>
  <si>
    <t>Найти</t>
  </si>
  <si>
    <t>AUTHORIZATION_MODE</t>
  </si>
  <si>
    <t>Дата последнего обновления данных мониторинга принятых тарифных решений: (обновление не выполнялось)</t>
  </si>
  <si>
    <t>Смешанная концессия</t>
  </si>
  <si>
    <t>Запланировано на весь период</t>
  </si>
  <si>
    <t>Запланировано на отчётный период</t>
  </si>
  <si>
    <t>Вид деятельности</t>
  </si>
  <si>
    <t>37:106:51:121:121:75:80:73:45:94:115:113:79:115:51:132</t>
  </si>
  <si>
    <t>EIAS</t>
  </si>
  <si>
    <t>ТИ</t>
  </si>
  <si>
    <t>lisenkosv</t>
  </si>
  <si>
    <t>ACCESS GRANTED</t>
  </si>
  <si>
    <t>Александровский муниципальный район</t>
  </si>
  <si>
    <t>07602000</t>
  </si>
  <si>
    <t>муниципальный район</t>
  </si>
  <si>
    <t>Александровский сельсовет</t>
  </si>
  <si>
    <t>07602402</t>
  </si>
  <si>
    <t>Калиновский сельсовет</t>
  </si>
  <si>
    <t>07602407</t>
  </si>
  <si>
    <t>Круглолесский сельсовет</t>
  </si>
  <si>
    <t>07602410</t>
  </si>
  <si>
    <t>Новокавказский сельсовет</t>
  </si>
  <si>
    <t>07602413</t>
  </si>
  <si>
    <t>Саблинский сельсовет</t>
  </si>
  <si>
    <t>07602416</t>
  </si>
  <si>
    <t>Село Грушевское</t>
  </si>
  <si>
    <t>07602404</t>
  </si>
  <si>
    <t>Село Северное</t>
  </si>
  <si>
    <t>07602419</t>
  </si>
  <si>
    <t>Средненский сельсовет</t>
  </si>
  <si>
    <t>07602422</t>
  </si>
  <si>
    <t>Андроповский муниципальный район</t>
  </si>
  <si>
    <t>07632000</t>
  </si>
  <si>
    <t>Водораздельный сельсовет</t>
  </si>
  <si>
    <t>07632402</t>
  </si>
  <si>
    <t>Казинский сельсовет</t>
  </si>
  <si>
    <t>07632406</t>
  </si>
  <si>
    <t>Красноярский сельсовет</t>
  </si>
  <si>
    <t>07632407</t>
  </si>
  <si>
    <t>Курсавский сельсовет</t>
  </si>
  <si>
    <t>07632410</t>
  </si>
  <si>
    <t>Куршавский сельсовет</t>
  </si>
  <si>
    <t>07632412</t>
  </si>
  <si>
    <t>Новоянкульский сельсовет</t>
  </si>
  <si>
    <t>07632414</t>
  </si>
  <si>
    <t>Село Крымгиреевское</t>
  </si>
  <si>
    <t>07632408</t>
  </si>
  <si>
    <t>Село Султан</t>
  </si>
  <si>
    <t>07632419</t>
  </si>
  <si>
    <t>Солуно-Дмитриевский сельсовет</t>
  </si>
  <si>
    <t>07632416</t>
  </si>
  <si>
    <t>Станица Воровсколесская</t>
  </si>
  <si>
    <t>07632404</t>
  </si>
  <si>
    <t>Янкульский сельсовет</t>
  </si>
  <si>
    <t>07632422</t>
  </si>
  <si>
    <t>Апанасенковский муниципальный район</t>
  </si>
  <si>
    <t>07605000</t>
  </si>
  <si>
    <t>Айгурский сельсовет</t>
  </si>
  <si>
    <t>07605402</t>
  </si>
  <si>
    <t>Дербетовский сельсовет</t>
  </si>
  <si>
    <t>07605416</t>
  </si>
  <si>
    <t>Село Апанасенковское</t>
  </si>
  <si>
    <t>07605404</t>
  </si>
  <si>
    <t>Село Белые Копани</t>
  </si>
  <si>
    <t>07605407</t>
  </si>
  <si>
    <t>Село Воздвиженское</t>
  </si>
  <si>
    <t>07605410</t>
  </si>
  <si>
    <t>Село Вознесеновское</t>
  </si>
  <si>
    <t>07605413</t>
  </si>
  <si>
    <t>Село Дивное</t>
  </si>
  <si>
    <t>07605419</t>
  </si>
  <si>
    <t>Село Киевка</t>
  </si>
  <si>
    <t>07605422</t>
  </si>
  <si>
    <t>Село Малая Джалга</t>
  </si>
  <si>
    <t>07605425</t>
  </si>
  <si>
    <t>Село Манычское</t>
  </si>
  <si>
    <t>07605428</t>
  </si>
  <si>
    <t>Село Рагули</t>
  </si>
  <si>
    <t>07605431</t>
  </si>
  <si>
    <t>Арзгирский муниципальный район</t>
  </si>
  <si>
    <t>07607000</t>
  </si>
  <si>
    <t>Арзгирский сельсовет</t>
  </si>
  <si>
    <t>07607402</t>
  </si>
  <si>
    <t>Новоромановский сельсовет</t>
  </si>
  <si>
    <t>07607404</t>
  </si>
  <si>
    <t>Село Каменная Балка</t>
  </si>
  <si>
    <t>07607403</t>
  </si>
  <si>
    <t>Село Петропавловское</t>
  </si>
  <si>
    <t>07607407</t>
  </si>
  <si>
    <t>Село Родниковское</t>
  </si>
  <si>
    <t>07607410</t>
  </si>
  <si>
    <t>Село Садовое</t>
  </si>
  <si>
    <t>07607413</t>
  </si>
  <si>
    <t>Село Серафимовское</t>
  </si>
  <si>
    <t>07607416</t>
  </si>
  <si>
    <t>Чограйский сельсовет</t>
  </si>
  <si>
    <t>07607422</t>
  </si>
  <si>
    <t>Благодарненский</t>
  </si>
  <si>
    <t>07705000</t>
  </si>
  <si>
    <t>городской округ</t>
  </si>
  <si>
    <t>Будённовский муниципальный район</t>
  </si>
  <si>
    <t>07612000</t>
  </si>
  <si>
    <t>Архиповский сельсовет</t>
  </si>
  <si>
    <t>07612404</t>
  </si>
  <si>
    <t>Город Буденновск</t>
  </si>
  <si>
    <t>07612101</t>
  </si>
  <si>
    <t>городское поселение, в состав которого входит город</t>
  </si>
  <si>
    <t>Искровский сельсовет</t>
  </si>
  <si>
    <t>07612407</t>
  </si>
  <si>
    <t>Краснооктябрьский сельсовет</t>
  </si>
  <si>
    <t>07612409</t>
  </si>
  <si>
    <t>Новожизненский сельсовет</t>
  </si>
  <si>
    <t>07612410</t>
  </si>
  <si>
    <t>Орловский сельсовет</t>
  </si>
  <si>
    <t>07612413</t>
  </si>
  <si>
    <t>Покойненский сельсовет</t>
  </si>
  <si>
    <t>07612416</t>
  </si>
  <si>
    <t>Преображенский сельсовет</t>
  </si>
  <si>
    <t>07612420</t>
  </si>
  <si>
    <t>Село Архангельское</t>
  </si>
  <si>
    <t>07612402</t>
  </si>
  <si>
    <t>Село Прасковея</t>
  </si>
  <si>
    <t>07612419</t>
  </si>
  <si>
    <t>Село Толстово-Васюковское</t>
  </si>
  <si>
    <t>07612427</t>
  </si>
  <si>
    <t>Стародубский сельсовет</t>
  </si>
  <si>
    <t>07612422</t>
  </si>
  <si>
    <t>Терский сельсовет</t>
  </si>
  <si>
    <t>07612425</t>
  </si>
  <si>
    <t>Томузловский сельсовет</t>
  </si>
  <si>
    <t>07612429</t>
  </si>
  <si>
    <t>Георгиевский</t>
  </si>
  <si>
    <t>07707000</t>
  </si>
  <si>
    <t>Город Лермонтов</t>
  </si>
  <si>
    <t>07718000</t>
  </si>
  <si>
    <t>Город Невинномысск</t>
  </si>
  <si>
    <t>07724000</t>
  </si>
  <si>
    <t>Город Ставрополь</t>
  </si>
  <si>
    <t>07701000</t>
  </si>
  <si>
    <t>Город-курорт Ессентуки</t>
  </si>
  <si>
    <t>07710000</t>
  </si>
  <si>
    <t>Город-курорт Железноводск</t>
  </si>
  <si>
    <t>07712000</t>
  </si>
  <si>
    <t>Город-курорт Кисловодск</t>
  </si>
  <si>
    <t>07715000</t>
  </si>
  <si>
    <t>Город-курорт Пятигорск</t>
  </si>
  <si>
    <t>07727000</t>
  </si>
  <si>
    <t>Грачёвский муниципальный район</t>
  </si>
  <si>
    <t>07617000</t>
  </si>
  <si>
    <t>Грачевский сельсовет</t>
  </si>
  <si>
    <t>07617404</t>
  </si>
  <si>
    <t>Красный сельсовет</t>
  </si>
  <si>
    <t>07617407</t>
  </si>
  <si>
    <t>Кугультинский сельсовет</t>
  </si>
  <si>
    <t>07617410</t>
  </si>
  <si>
    <t>Село Бешпагир</t>
  </si>
  <si>
    <t>07617401</t>
  </si>
  <si>
    <t>Село Тугулук</t>
  </si>
  <si>
    <t>07617422</t>
  </si>
  <si>
    <t>Сергиевский сельсовет</t>
  </si>
  <si>
    <t>07617413</t>
  </si>
  <si>
    <t>Спицевский сельсовет</t>
  </si>
  <si>
    <t>07617416</t>
  </si>
  <si>
    <t>Старомарьевский сельсовет</t>
  </si>
  <si>
    <t>07617419</t>
  </si>
  <si>
    <t>Изобильненский</t>
  </si>
  <si>
    <t>07713000</t>
  </si>
  <si>
    <t>Ипатовский</t>
  </si>
  <si>
    <t>07714000</t>
  </si>
  <si>
    <t>Кировский</t>
  </si>
  <si>
    <t>07716000</t>
  </si>
  <si>
    <t>Кочубеевский муниципальный район</t>
  </si>
  <si>
    <t>07628000</t>
  </si>
  <si>
    <t>Балахоновский сельсовет</t>
  </si>
  <si>
    <t>07628402</t>
  </si>
  <si>
    <t>Барсуковский сельсовет</t>
  </si>
  <si>
    <t>07628404</t>
  </si>
  <si>
    <t>Васильевский сельсовет</t>
  </si>
  <si>
    <t>07628440</t>
  </si>
  <si>
    <t>Вревский сельсовет</t>
  </si>
  <si>
    <t>07628407</t>
  </si>
  <si>
    <t>Георгиевский сельсовет</t>
  </si>
  <si>
    <t>07628408</t>
  </si>
  <si>
    <t>Заветненский сельсовет</t>
  </si>
  <si>
    <t>07628413</t>
  </si>
  <si>
    <t>Ивановский сельсовет</t>
  </si>
  <si>
    <t>07628416</t>
  </si>
  <si>
    <t>Казьминский сельсовет</t>
  </si>
  <si>
    <t>07628419</t>
  </si>
  <si>
    <t>Мищенский сельсовет</t>
  </si>
  <si>
    <t>07628423</t>
  </si>
  <si>
    <t>Надзорненский сельсовет</t>
  </si>
  <si>
    <t>07628424</t>
  </si>
  <si>
    <t>Новодеревенский сельсовет</t>
  </si>
  <si>
    <t>07628425</t>
  </si>
  <si>
    <t>Село Кочубеевское</t>
  </si>
  <si>
    <t>07628422</t>
  </si>
  <si>
    <t>Станица Беломечетская</t>
  </si>
  <si>
    <t>07628406</t>
  </si>
  <si>
    <t>Стародворцовский сельсовет</t>
  </si>
  <si>
    <t>07628430</t>
  </si>
  <si>
    <t>Усть-Невинский сельсовет</t>
  </si>
  <si>
    <t>07628435</t>
  </si>
  <si>
    <t>Красногвардейский муниципальный район</t>
  </si>
  <si>
    <t>07630000</t>
  </si>
  <si>
    <t>Коммунаровский сельсовет</t>
  </si>
  <si>
    <t>07630404</t>
  </si>
  <si>
    <t>Медвеженский сельсовет</t>
  </si>
  <si>
    <t>07630413</t>
  </si>
  <si>
    <t>Привольненский сельсовет</t>
  </si>
  <si>
    <t>07630425</t>
  </si>
  <si>
    <t>Родыковский сельсовет</t>
  </si>
  <si>
    <t>07630428</t>
  </si>
  <si>
    <t>Село Дмитриевское</t>
  </si>
  <si>
    <t>07630402</t>
  </si>
  <si>
    <t>Село Красногвардейское</t>
  </si>
  <si>
    <t>07630407</t>
  </si>
  <si>
    <t>Село Ладовская Балка</t>
  </si>
  <si>
    <t>07630410</t>
  </si>
  <si>
    <t>Село Новомихайловское</t>
  </si>
  <si>
    <t>07630416</t>
  </si>
  <si>
    <t>Село Покровское</t>
  </si>
  <si>
    <t>07630419</t>
  </si>
  <si>
    <t>Село Преградное</t>
  </si>
  <si>
    <t>07630422</t>
  </si>
  <si>
    <t>Штурмовский сельсовет</t>
  </si>
  <si>
    <t>07630443</t>
  </si>
  <si>
    <t>Курский муниципальный район</t>
  </si>
  <si>
    <t>07633000</t>
  </si>
  <si>
    <t>Балтийский сельсовет</t>
  </si>
  <si>
    <t>07633402</t>
  </si>
  <si>
    <t>Галюгаевский сельсовет</t>
  </si>
  <si>
    <t>07633404</t>
  </si>
  <si>
    <t>Кановский сельсовет</t>
  </si>
  <si>
    <t>07633406</t>
  </si>
  <si>
    <t>Курский сельсовет</t>
  </si>
  <si>
    <t>07633407</t>
  </si>
  <si>
    <t>Мирненский сельсовет</t>
  </si>
  <si>
    <t>07633410</t>
  </si>
  <si>
    <t>Полтавский сельсовет</t>
  </si>
  <si>
    <t>07633413</t>
  </si>
  <si>
    <t>Ростовановский сельсовет</t>
  </si>
  <si>
    <t>07633416</t>
  </si>
  <si>
    <t>Рощинский сельсовет</t>
  </si>
  <si>
    <t>07633419</t>
  </si>
  <si>
    <t>Русский сельсовет</t>
  </si>
  <si>
    <t>07633422</t>
  </si>
  <si>
    <t>Село Эдиссия</t>
  </si>
  <si>
    <t>07633428</t>
  </si>
  <si>
    <t>Серноводский сельсовет</t>
  </si>
  <si>
    <t>07633425</t>
  </si>
  <si>
    <t>Станица Стодеревская</t>
  </si>
  <si>
    <t>07633426</t>
  </si>
  <si>
    <t>Левокумский муниципальный район</t>
  </si>
  <si>
    <t>07636000</t>
  </si>
  <si>
    <t>Бургун-Маджарский сельсовет</t>
  </si>
  <si>
    <t>07636402</t>
  </si>
  <si>
    <t>Величаевский сельсовет</t>
  </si>
  <si>
    <t>07636404</t>
  </si>
  <si>
    <t>Владимировский сельсовет</t>
  </si>
  <si>
    <t>07636407</t>
  </si>
  <si>
    <t>Заринский сельсовет</t>
  </si>
  <si>
    <t>07636409</t>
  </si>
  <si>
    <t>Николо-Александровский сельсовет</t>
  </si>
  <si>
    <t>07636413</t>
  </si>
  <si>
    <t>Поселок Новокумский</t>
  </si>
  <si>
    <t>07636414</t>
  </si>
  <si>
    <t>Село Левокумское</t>
  </si>
  <si>
    <t>07636410</t>
  </si>
  <si>
    <t>Село Правокумское</t>
  </si>
  <si>
    <t>07636416</t>
  </si>
  <si>
    <t>Село Приозерское</t>
  </si>
  <si>
    <t>07636417</t>
  </si>
  <si>
    <t>Село Урожайное</t>
  </si>
  <si>
    <t>07636422</t>
  </si>
  <si>
    <t>Турксадский сельсовет</t>
  </si>
  <si>
    <t>07636419</t>
  </si>
  <si>
    <t>Минераловодский</t>
  </si>
  <si>
    <t>07721000</t>
  </si>
  <si>
    <t>Нефтекумский</t>
  </si>
  <si>
    <t>07725000</t>
  </si>
  <si>
    <t>Новоалександровский</t>
  </si>
  <si>
    <t>07726000</t>
  </si>
  <si>
    <t>Новоселицкий муниципальный район</t>
  </si>
  <si>
    <t>07644000</t>
  </si>
  <si>
    <t>Журавский сельсовет</t>
  </si>
  <si>
    <t>07644404</t>
  </si>
  <si>
    <t>Новомаякский сельсовет</t>
  </si>
  <si>
    <t>07644409</t>
  </si>
  <si>
    <t>Поселок Щелкан</t>
  </si>
  <si>
    <t>07644420</t>
  </si>
  <si>
    <t>Село Долиновка</t>
  </si>
  <si>
    <t>07644402</t>
  </si>
  <si>
    <t>Село Китаевское</t>
  </si>
  <si>
    <t>07644407</t>
  </si>
  <si>
    <t>Село Новоселицкое</t>
  </si>
  <si>
    <t>07644410</t>
  </si>
  <si>
    <t>Село Падинское</t>
  </si>
  <si>
    <t>07644412</t>
  </si>
  <si>
    <t>Село Чернолесское</t>
  </si>
  <si>
    <t>07644413</t>
  </si>
  <si>
    <t>Петровский</t>
  </si>
  <si>
    <t>07731000</t>
  </si>
  <si>
    <t>Предгорный муниципальный район</t>
  </si>
  <si>
    <t>07648000</t>
  </si>
  <si>
    <t>Винсадский сельсовет</t>
  </si>
  <si>
    <t>07648410</t>
  </si>
  <si>
    <t>Ессентукский сельсовет</t>
  </si>
  <si>
    <t>07648413</t>
  </si>
  <si>
    <t>Нежинский сельсовет</t>
  </si>
  <si>
    <t>07648416</t>
  </si>
  <si>
    <t>Новоблагодарненский сельсовет</t>
  </si>
  <si>
    <t>07648422</t>
  </si>
  <si>
    <t>Подкумский сельсовет</t>
  </si>
  <si>
    <t>07648424</t>
  </si>
  <si>
    <t>Поселок Мирный</t>
  </si>
  <si>
    <t>07648415</t>
  </si>
  <si>
    <t>Пригородный сельсовет</t>
  </si>
  <si>
    <t>07648425</t>
  </si>
  <si>
    <t>Пятигорский сельсовет</t>
  </si>
  <si>
    <t>07648428</t>
  </si>
  <si>
    <t>Станица Бекешевская</t>
  </si>
  <si>
    <t>07648402</t>
  </si>
  <si>
    <t>Станица Боргустанская</t>
  </si>
  <si>
    <t>07648407</t>
  </si>
  <si>
    <t>Суворовский сельсовет</t>
  </si>
  <si>
    <t>07648431</t>
  </si>
  <si>
    <t>Тельмановский сельсовет</t>
  </si>
  <si>
    <t>07648432</t>
  </si>
  <si>
    <t>Этокский сельсовет</t>
  </si>
  <si>
    <t>07648434</t>
  </si>
  <si>
    <t>Юцкий сельсовет</t>
  </si>
  <si>
    <t>07648437</t>
  </si>
  <si>
    <t>Яснополянский сельсовет</t>
  </si>
  <si>
    <t>07648440</t>
  </si>
  <si>
    <t>Советский</t>
  </si>
  <si>
    <t>07735000</t>
  </si>
  <si>
    <t>Степновский муниципальный район</t>
  </si>
  <si>
    <t>07652000</t>
  </si>
  <si>
    <t>Богдановский сельсовет</t>
  </si>
  <si>
    <t>07652402</t>
  </si>
  <si>
    <t>Варениковский сельсовет</t>
  </si>
  <si>
    <t>07652404</t>
  </si>
  <si>
    <t>Верхнестепновский сельсовет</t>
  </si>
  <si>
    <t>07652407</t>
  </si>
  <si>
    <t>Иргаклинский сельсовет</t>
  </si>
  <si>
    <t>07652410</t>
  </si>
  <si>
    <t>Ольгинский сельсовет</t>
  </si>
  <si>
    <t>07652415</t>
  </si>
  <si>
    <t>Село Соломенское</t>
  </si>
  <si>
    <t>07652420</t>
  </si>
  <si>
    <t>Степновский сельсовет</t>
  </si>
  <si>
    <t>07652426</t>
  </si>
  <si>
    <t>Труновский муниципальный район</t>
  </si>
  <si>
    <t>07654000</t>
  </si>
  <si>
    <t>Безопасненский сельсовет</t>
  </si>
  <si>
    <t>07654402</t>
  </si>
  <si>
    <t>Донской сельсовет</t>
  </si>
  <si>
    <t>07654404</t>
  </si>
  <si>
    <t>Кировский сельсовет</t>
  </si>
  <si>
    <t>07654407</t>
  </si>
  <si>
    <t>Село Новая Кугульта</t>
  </si>
  <si>
    <t>07654410</t>
  </si>
  <si>
    <t>Село Подлесное</t>
  </si>
  <si>
    <t>07654413</t>
  </si>
  <si>
    <t>Труновский сельсовет</t>
  </si>
  <si>
    <t>07654416</t>
  </si>
  <si>
    <t>Туркменский муниципальный район</t>
  </si>
  <si>
    <t>07656000</t>
  </si>
  <si>
    <t>07656401</t>
  </si>
  <si>
    <t>Кендже-Кулакский сельсовет</t>
  </si>
  <si>
    <t>07656407</t>
  </si>
  <si>
    <t>Красноманычский сельсовет</t>
  </si>
  <si>
    <t>07656410</t>
  </si>
  <si>
    <t>Куликово-Копанский сельсовет</t>
  </si>
  <si>
    <t>07656413</t>
  </si>
  <si>
    <t>Кучерлинский сельсовет</t>
  </si>
  <si>
    <t>07656416</t>
  </si>
  <si>
    <t>Летнеставочный сельсовет</t>
  </si>
  <si>
    <t>07656419</t>
  </si>
  <si>
    <t>Новокучерлинский сельсовет</t>
  </si>
  <si>
    <t>07656424</t>
  </si>
  <si>
    <t>Овощинский сельсовет</t>
  </si>
  <si>
    <t>07656426</t>
  </si>
  <si>
    <t>Село Казгулак</t>
  </si>
  <si>
    <t>07656402</t>
  </si>
  <si>
    <t>Село Камбулат</t>
  </si>
  <si>
    <t>07656404</t>
  </si>
  <si>
    <t>Село Малые Ягуры</t>
  </si>
  <si>
    <t>07656422</t>
  </si>
  <si>
    <t>Шпаковский муниципальный район</t>
  </si>
  <si>
    <t>07658000</t>
  </si>
  <si>
    <t>Верхнерусский сельсовет</t>
  </si>
  <si>
    <t>07658402</t>
  </si>
  <si>
    <t>Город Михайловск</t>
  </si>
  <si>
    <t>07658101</t>
  </si>
  <si>
    <t>Деминский сельсовет</t>
  </si>
  <si>
    <t>07658404</t>
  </si>
  <si>
    <t>Дубовский сельсовет</t>
  </si>
  <si>
    <t>07658406</t>
  </si>
  <si>
    <t>07658408</t>
  </si>
  <si>
    <t>Надеждинский сельсовет</t>
  </si>
  <si>
    <t>07658410</t>
  </si>
  <si>
    <t>Пелагиадский сельсовет</t>
  </si>
  <si>
    <t>07658416</t>
  </si>
  <si>
    <t>Сенгилеевский сельсовет</t>
  </si>
  <si>
    <t>07658419</t>
  </si>
  <si>
    <t>Станица Новомарьевская</t>
  </si>
  <si>
    <t>07658413</t>
  </si>
  <si>
    <t>Татарский сельсовет</t>
  </si>
  <si>
    <t>07658422</t>
  </si>
  <si>
    <t>Темнолесский сельсовет</t>
  </si>
  <si>
    <t>07658425</t>
  </si>
  <si>
    <t>Цимлянский сельсовет</t>
  </si>
  <si>
    <t>07658428</t>
  </si>
  <si>
    <t>MO_LIST_2</t>
  </si>
  <si>
    <t>MO_LIST_3</t>
  </si>
  <si>
    <t>MO_LIST_4</t>
  </si>
  <si>
    <t>MO_LIST_5</t>
  </si>
  <si>
    <t>MO_LIST_6</t>
  </si>
  <si>
    <t>MO_LIST_7</t>
  </si>
  <si>
    <t>MO_LIST_8</t>
  </si>
  <si>
    <t>MO_LIST_9</t>
  </si>
  <si>
    <t>MO_LIST_10</t>
  </si>
  <si>
    <t>MO_LIST_11</t>
  </si>
  <si>
    <t>MO_LIST_12</t>
  </si>
  <si>
    <t>MO_LIST_13</t>
  </si>
  <si>
    <t>MO_LIST_14</t>
  </si>
  <si>
    <t>MO_LIST_15</t>
  </si>
  <si>
    <t>MO_LIST_16</t>
  </si>
  <si>
    <t>MO_LIST_17</t>
  </si>
  <si>
    <t>MO_LIST_18</t>
  </si>
  <si>
    <t>MO_LIST_19</t>
  </si>
  <si>
    <t>MO_LIST_20</t>
  </si>
  <si>
    <t>MO_LIST_21</t>
  </si>
  <si>
    <t>MO_LIST_22</t>
  </si>
  <si>
    <t>MO_LIST_23</t>
  </si>
  <si>
    <t>MO_LIST_24</t>
  </si>
  <si>
    <t>MO_LIST_25</t>
  </si>
  <si>
    <t>MO_LIST_26</t>
  </si>
  <si>
    <t>MO_LIST_27</t>
  </si>
  <si>
    <t>MO_LIST_28</t>
  </si>
  <si>
    <t>MO_LIST_29</t>
  </si>
  <si>
    <t>MO_LIST_30</t>
  </si>
  <si>
    <t>MO_LIST_31</t>
  </si>
  <si>
    <t>MO_LIST_32</t>
  </si>
  <si>
    <t>MO_LIST_33</t>
  </si>
  <si>
    <t>MO_LIST_34</t>
  </si>
  <si>
    <t>МР</t>
  </si>
  <si>
    <t>ТИП МО</t>
  </si>
  <si>
    <t>КОЛ-ВО ЖИТЕЛЕЙ</t>
  </si>
  <si>
    <t>ИМЯ ДИАПАЗОНА</t>
  </si>
  <si>
    <t>Только МР</t>
  </si>
  <si>
    <t>Только ГО</t>
  </si>
  <si>
    <t>Только ГП</t>
  </si>
  <si>
    <t>Только СП</t>
  </si>
  <si>
    <t>Только МО</t>
  </si>
  <si>
    <t>Дата последнего обновления реестра МР/МО/ОКТМО: 23.07.2020 8:41:24</t>
  </si>
  <si>
    <t>07602402101</t>
  </si>
  <si>
    <t>с Александровское</t>
  </si>
  <si>
    <t>07602402106</t>
  </si>
  <si>
    <t>п Дубовая Роща</t>
  </si>
  <si>
    <t>07602402111</t>
  </si>
  <si>
    <t>п Лесная Поляна</t>
  </si>
  <si>
    <t>07602402116</t>
  </si>
  <si>
    <t>х Харьковский</t>
  </si>
  <si>
    <t>07602404101</t>
  </si>
  <si>
    <t>с Грушевское</t>
  </si>
  <si>
    <t>07602407101</t>
  </si>
  <si>
    <t>с Калиновское</t>
  </si>
  <si>
    <t>07602407106</t>
  </si>
  <si>
    <t>х Розлив</t>
  </si>
  <si>
    <t>07602407111</t>
  </si>
  <si>
    <t>х Чепурка</t>
  </si>
  <si>
    <t>07602410101</t>
  </si>
  <si>
    <t>с Круглолесское</t>
  </si>
  <si>
    <t>07602410106</t>
  </si>
  <si>
    <t>с Садовое</t>
  </si>
  <si>
    <t>07602413101</t>
  </si>
  <si>
    <t>п Новокавказский</t>
  </si>
  <si>
    <t>07602413106</t>
  </si>
  <si>
    <t>п Малостепновский</t>
  </si>
  <si>
    <t>07602413111</t>
  </si>
  <si>
    <t>х Петровка</t>
  </si>
  <si>
    <t>07602413116</t>
  </si>
  <si>
    <t>х Репьевая</t>
  </si>
  <si>
    <t>07602416101</t>
  </si>
  <si>
    <t>с Саблинское</t>
  </si>
  <si>
    <t>07602416106</t>
  </si>
  <si>
    <t>х Всадник</t>
  </si>
  <si>
    <t>07602419101</t>
  </si>
  <si>
    <t>с Северное</t>
  </si>
  <si>
    <t>07602422101</t>
  </si>
  <si>
    <t>х Средний</t>
  </si>
  <si>
    <t>07602422106</t>
  </si>
  <si>
    <t>х Ледохович</t>
  </si>
  <si>
    <t>07602422111</t>
  </si>
  <si>
    <t>х Конный</t>
  </si>
  <si>
    <t>07602422116</t>
  </si>
  <si>
    <t>х Красный Чонгарец</t>
  </si>
  <si>
    <t>07605402101</t>
  </si>
  <si>
    <t>п Айгурский</t>
  </si>
  <si>
    <t>07605402106</t>
  </si>
  <si>
    <t>п Водный</t>
  </si>
  <si>
    <t>07605402111</t>
  </si>
  <si>
    <t>п Хлебный</t>
  </si>
  <si>
    <t>07605404101</t>
  </si>
  <si>
    <t>с Апанасенковское</t>
  </si>
  <si>
    <t>07605407101</t>
  </si>
  <si>
    <t>с Белые Копани</t>
  </si>
  <si>
    <t>07605410101</t>
  </si>
  <si>
    <t>с Воздвиженское</t>
  </si>
  <si>
    <t>07605413101</t>
  </si>
  <si>
    <t>с Вознесеновское</t>
  </si>
  <si>
    <t>07605416101</t>
  </si>
  <si>
    <t>с Дербетовка</t>
  </si>
  <si>
    <t>07605416106</t>
  </si>
  <si>
    <t>п Вишнёвый</t>
  </si>
  <si>
    <t>07605419101</t>
  </si>
  <si>
    <t>с Дивное</t>
  </si>
  <si>
    <t>07605422101</t>
  </si>
  <si>
    <t>с Киевка</t>
  </si>
  <si>
    <t>07605425101</t>
  </si>
  <si>
    <t>с Малая Джалга</t>
  </si>
  <si>
    <t>07605428101</t>
  </si>
  <si>
    <t>с Манычское</t>
  </si>
  <si>
    <t>07605431101</t>
  </si>
  <si>
    <t>с Рагули</t>
  </si>
  <si>
    <t>07607402101</t>
  </si>
  <si>
    <t>с Арзгир</t>
  </si>
  <si>
    <t>07607402106</t>
  </si>
  <si>
    <t>аул Башанта</t>
  </si>
  <si>
    <t>07607403101</t>
  </si>
  <si>
    <t>с Каменная Балка</t>
  </si>
  <si>
    <t>07607404101</t>
  </si>
  <si>
    <t>с Новоромановское</t>
  </si>
  <si>
    <t>07607404106</t>
  </si>
  <si>
    <t>п Степной</t>
  </si>
  <si>
    <t>07607407101</t>
  </si>
  <si>
    <t>с Петропавловское</t>
  </si>
  <si>
    <t>07607410101</t>
  </si>
  <si>
    <t>с Родниковское</t>
  </si>
  <si>
    <t>07607413101</t>
  </si>
  <si>
    <t>07607416101</t>
  </si>
  <si>
    <t>с Серафимовское</t>
  </si>
  <si>
    <t>07607422101</t>
  </si>
  <si>
    <t>п Чограйский</t>
  </si>
  <si>
    <t>07607422106</t>
  </si>
  <si>
    <t>п Довсун</t>
  </si>
  <si>
    <t>07612101001</t>
  </si>
  <si>
    <t>г Будённовск</t>
  </si>
  <si>
    <t>07612402101</t>
  </si>
  <si>
    <t>с Архангельское</t>
  </si>
  <si>
    <t>07612404101</t>
  </si>
  <si>
    <t>с Архиповское</t>
  </si>
  <si>
    <t>07612404106</t>
  </si>
  <si>
    <t>с Добровольное</t>
  </si>
  <si>
    <t>07612407101</t>
  </si>
  <si>
    <t>п Искра</t>
  </si>
  <si>
    <t>07612407106</t>
  </si>
  <si>
    <t>п Прогресс</t>
  </si>
  <si>
    <t>07612407111</t>
  </si>
  <si>
    <t>п Тихий</t>
  </si>
  <si>
    <t>07612407116</t>
  </si>
  <si>
    <t>п Целинный</t>
  </si>
  <si>
    <t>07612409101</t>
  </si>
  <si>
    <t>с Красный Октябрь</t>
  </si>
  <si>
    <t>07612409106</t>
  </si>
  <si>
    <t>х Горный</t>
  </si>
  <si>
    <t>07612410101</t>
  </si>
  <si>
    <t>с Новая Жизнь</t>
  </si>
  <si>
    <t>07612410106</t>
  </si>
  <si>
    <t>п Чкаловский</t>
  </si>
  <si>
    <t>07612413101</t>
  </si>
  <si>
    <t>с Орловка</t>
  </si>
  <si>
    <t>07612413106</t>
  </si>
  <si>
    <t>п Виноградный</t>
  </si>
  <si>
    <t>07612413111</t>
  </si>
  <si>
    <t>п Доброжеланный</t>
  </si>
  <si>
    <t>07612416101</t>
  </si>
  <si>
    <t>с Покойное</t>
  </si>
  <si>
    <t>07612416106</t>
  </si>
  <si>
    <t>п Катасон</t>
  </si>
  <si>
    <t>07612416111</t>
  </si>
  <si>
    <t>п Левобережный</t>
  </si>
  <si>
    <t>07612416116</t>
  </si>
  <si>
    <t>с Новоалександровское</t>
  </si>
  <si>
    <t>07612416121</t>
  </si>
  <si>
    <t>п Полыновский</t>
  </si>
  <si>
    <t>07612419101</t>
  </si>
  <si>
    <t>с Прасковея</t>
  </si>
  <si>
    <t>07612420101</t>
  </si>
  <si>
    <t>с Преображенское</t>
  </si>
  <si>
    <t>07612420106</t>
  </si>
  <si>
    <t>п Херсонский</t>
  </si>
  <si>
    <t>07612422101</t>
  </si>
  <si>
    <t>с Стародубское</t>
  </si>
  <si>
    <t>07612422106</t>
  </si>
  <si>
    <t>п Плаксейка</t>
  </si>
  <si>
    <t>07612422111</t>
  </si>
  <si>
    <t>п Терек</t>
  </si>
  <si>
    <t>07612425101</t>
  </si>
  <si>
    <t>п Терский</t>
  </si>
  <si>
    <t>07612425106</t>
  </si>
  <si>
    <t>п Кудрявый</t>
  </si>
  <si>
    <t>07612425111</t>
  </si>
  <si>
    <t>п Луговой</t>
  </si>
  <si>
    <t>07612427101</t>
  </si>
  <si>
    <t>с Толстово-Васюковское</t>
  </si>
  <si>
    <t>07612429101</t>
  </si>
  <si>
    <t>с Томузловское</t>
  </si>
  <si>
    <t>07612429106</t>
  </si>
  <si>
    <t>п Правобережный</t>
  </si>
  <si>
    <t>07617401101</t>
  </si>
  <si>
    <t>с Бешпагир</t>
  </si>
  <si>
    <t>07617404101</t>
  </si>
  <si>
    <t>с Грачёвка</t>
  </si>
  <si>
    <t>07617404106</t>
  </si>
  <si>
    <t>х Лисички</t>
  </si>
  <si>
    <t>07617404111</t>
  </si>
  <si>
    <t>п Ямки</t>
  </si>
  <si>
    <t>07617407101</t>
  </si>
  <si>
    <t>с Красное</t>
  </si>
  <si>
    <t>07617407106</t>
  </si>
  <si>
    <t>х Нагорный</t>
  </si>
  <si>
    <t>07617410101</t>
  </si>
  <si>
    <t>с Кугульта</t>
  </si>
  <si>
    <t>07617410106</t>
  </si>
  <si>
    <t>п Верхняя Кугульта</t>
  </si>
  <si>
    <t>07617413101</t>
  </si>
  <si>
    <t>с Сергиевское</t>
  </si>
  <si>
    <t>07617413106</t>
  </si>
  <si>
    <t>х Октябрь</t>
  </si>
  <si>
    <t>07617416101</t>
  </si>
  <si>
    <t>с Спицевка</t>
  </si>
  <si>
    <t>07617416106</t>
  </si>
  <si>
    <t>х Базовый</t>
  </si>
  <si>
    <t>07617416111</t>
  </si>
  <si>
    <t>п Новоспицевский</t>
  </si>
  <si>
    <t>07617419101</t>
  </si>
  <si>
    <t>с Старомарьевка</t>
  </si>
  <si>
    <t>07617419106</t>
  </si>
  <si>
    <t>х Кизилов</t>
  </si>
  <si>
    <t>07617422101</t>
  </si>
  <si>
    <t>с Тугулук</t>
  </si>
  <si>
    <t>07628402101</t>
  </si>
  <si>
    <t>с Балахоновское</t>
  </si>
  <si>
    <t>07628402106</t>
  </si>
  <si>
    <t>с Галицино</t>
  </si>
  <si>
    <t>07628402111</t>
  </si>
  <si>
    <t>аул Карамурзинский</t>
  </si>
  <si>
    <t>07628402116</t>
  </si>
  <si>
    <t>х Ураковский</t>
  </si>
  <si>
    <t>07628404101</t>
  </si>
  <si>
    <t>ст-ца Барсуковская</t>
  </si>
  <si>
    <t>07628404106</t>
  </si>
  <si>
    <t>п Свистуха</t>
  </si>
  <si>
    <t>07628406101</t>
  </si>
  <si>
    <t>ст-ца Беломечетская</t>
  </si>
  <si>
    <t>07628407101</t>
  </si>
  <si>
    <t>с Вревское</t>
  </si>
  <si>
    <t>07628407106</t>
  </si>
  <si>
    <t>х Первоказьминский</t>
  </si>
  <si>
    <t>07628407111</t>
  </si>
  <si>
    <t>х Херсонский</t>
  </si>
  <si>
    <t>07628408101</t>
  </si>
  <si>
    <t>ст-ца Георгиевская</t>
  </si>
  <si>
    <t>07628408106</t>
  </si>
  <si>
    <t>х Привольный</t>
  </si>
  <si>
    <t>07628408111</t>
  </si>
  <si>
    <t>х Раздольный</t>
  </si>
  <si>
    <t>07628408116</t>
  </si>
  <si>
    <t>х Рощинский</t>
  </si>
  <si>
    <t>07628408121</t>
  </si>
  <si>
    <t>ст-ца Сунженская</t>
  </si>
  <si>
    <t>07628413101</t>
  </si>
  <si>
    <t>с Заветное</t>
  </si>
  <si>
    <t>07628413106</t>
  </si>
  <si>
    <t>х Екатериновский</t>
  </si>
  <si>
    <t>07628416101</t>
  </si>
  <si>
    <t>с Ивановское</t>
  </si>
  <si>
    <t>07628416106</t>
  </si>
  <si>
    <t>с Весёлое</t>
  </si>
  <si>
    <t>07628416111</t>
  </si>
  <si>
    <t>с Воронежское</t>
  </si>
  <si>
    <t>07628416116</t>
  </si>
  <si>
    <t>х Калиновский</t>
  </si>
  <si>
    <t>07628416121</t>
  </si>
  <si>
    <t>х Петровский</t>
  </si>
  <si>
    <t>07628416126</t>
  </si>
  <si>
    <t>х Черкасский</t>
  </si>
  <si>
    <t>07628419101</t>
  </si>
  <si>
    <t>с Казьминское</t>
  </si>
  <si>
    <t>07628419106</t>
  </si>
  <si>
    <t>х Саратовский</t>
  </si>
  <si>
    <t>07628422101</t>
  </si>
  <si>
    <t>с Кочубеевское</t>
  </si>
  <si>
    <t>07628423101</t>
  </si>
  <si>
    <t>х Мищенский</t>
  </si>
  <si>
    <t>07628423106</t>
  </si>
  <si>
    <t>х Степной</t>
  </si>
  <si>
    <t>07628423111</t>
  </si>
  <si>
    <t>с Цветное</t>
  </si>
  <si>
    <t>07628424101</t>
  </si>
  <si>
    <t>с Надзорное</t>
  </si>
  <si>
    <t>07628424106</t>
  </si>
  <si>
    <t>п Тоннельный</t>
  </si>
  <si>
    <t>07628425101</t>
  </si>
  <si>
    <t>с Новая Деревня</t>
  </si>
  <si>
    <t>07628425106</t>
  </si>
  <si>
    <t>х Воротниковский</t>
  </si>
  <si>
    <t>07628425111</t>
  </si>
  <si>
    <t>х Дегтяревский</t>
  </si>
  <si>
    <t>07628425116</t>
  </si>
  <si>
    <t>х Маковский</t>
  </si>
  <si>
    <t>07628425121</t>
  </si>
  <si>
    <t>х Новозеленчукский</t>
  </si>
  <si>
    <t>07628425126</t>
  </si>
  <si>
    <t>х Новокубанский</t>
  </si>
  <si>
    <t>07628425131</t>
  </si>
  <si>
    <t>х Новородниковский</t>
  </si>
  <si>
    <t>07628425136</t>
  </si>
  <si>
    <t>х Прогресс</t>
  </si>
  <si>
    <t>07628425141</t>
  </si>
  <si>
    <t>п Рабочий</t>
  </si>
  <si>
    <t>07628425146</t>
  </si>
  <si>
    <t>07628430101</t>
  </si>
  <si>
    <t>х Стародворцовский</t>
  </si>
  <si>
    <t>07628430106</t>
  </si>
  <si>
    <t>х Барсуковский</t>
  </si>
  <si>
    <t>07628430111</t>
  </si>
  <si>
    <t>с Дворцовское</t>
  </si>
  <si>
    <t>07628430116</t>
  </si>
  <si>
    <t>ст-ца Новоекатериновская</t>
  </si>
  <si>
    <t>07628435101</t>
  </si>
  <si>
    <t>х Усть-Невинский</t>
  </si>
  <si>
    <t>07628435106</t>
  </si>
  <si>
    <t>х Родниковский</t>
  </si>
  <si>
    <t>07628435111</t>
  </si>
  <si>
    <t>х Сотникова</t>
  </si>
  <si>
    <t>07628440101</t>
  </si>
  <si>
    <t>х Васильевский</t>
  </si>
  <si>
    <t>07628440106</t>
  </si>
  <si>
    <t>х Андреевский</t>
  </si>
  <si>
    <t>07628440111</t>
  </si>
  <si>
    <t>х Беловский</t>
  </si>
  <si>
    <t>07630402101</t>
  </si>
  <si>
    <t>с Дмитриевское</t>
  </si>
  <si>
    <t>07630404101</t>
  </si>
  <si>
    <t>п Коммунар</t>
  </si>
  <si>
    <t>07630404106</t>
  </si>
  <si>
    <t>п Зеркальный</t>
  </si>
  <si>
    <t>07630407101</t>
  </si>
  <si>
    <t>с Красногвардейское</t>
  </si>
  <si>
    <t>07630410101</t>
  </si>
  <si>
    <t>с Ладовская Балка</t>
  </si>
  <si>
    <t>07630413101</t>
  </si>
  <si>
    <t>п Медвеженский</t>
  </si>
  <si>
    <t>07630413106</t>
  </si>
  <si>
    <t>п Зерновой</t>
  </si>
  <si>
    <t>07630413111</t>
  </si>
  <si>
    <t>п Новомирненский</t>
  </si>
  <si>
    <t>07630413116</t>
  </si>
  <si>
    <t>п Озерки</t>
  </si>
  <si>
    <t>07630416101</t>
  </si>
  <si>
    <t>с Новомихайловское</t>
  </si>
  <si>
    <t>07630419101</t>
  </si>
  <si>
    <t>с Покровское</t>
  </si>
  <si>
    <t>07630422101</t>
  </si>
  <si>
    <t>с Преградное</t>
  </si>
  <si>
    <t>07630425101</t>
  </si>
  <si>
    <t>с Привольное</t>
  </si>
  <si>
    <t>07630425106</t>
  </si>
  <si>
    <t>х Богомолов</t>
  </si>
  <si>
    <t>07630428101</t>
  </si>
  <si>
    <t>с Родыки</t>
  </si>
  <si>
    <t>07630428106</t>
  </si>
  <si>
    <t>х Добровольный</t>
  </si>
  <si>
    <t>07630428111</t>
  </si>
  <si>
    <t>х Пролетарский</t>
  </si>
  <si>
    <t>07630428116</t>
  </si>
  <si>
    <t>07630443101</t>
  </si>
  <si>
    <t>п Штурм</t>
  </si>
  <si>
    <t>07632402101</t>
  </si>
  <si>
    <t>с Водораздел</t>
  </si>
  <si>
    <t>07632402106</t>
  </si>
  <si>
    <t>с Дубовая Балка</t>
  </si>
  <si>
    <t>07632402111</t>
  </si>
  <si>
    <t>п Каскадный</t>
  </si>
  <si>
    <t>07632402116</t>
  </si>
  <si>
    <t>п Киан</t>
  </si>
  <si>
    <t>07632402121</t>
  </si>
  <si>
    <t>с Киан-Подгорное</t>
  </si>
  <si>
    <t>07632402126</t>
  </si>
  <si>
    <t>х Павловка</t>
  </si>
  <si>
    <t>07632404101</t>
  </si>
  <si>
    <t>ст-ца Воровсколесская</t>
  </si>
  <si>
    <t>07632406101</t>
  </si>
  <si>
    <t>с Казинка</t>
  </si>
  <si>
    <t>07632406106</t>
  </si>
  <si>
    <t>с Подгорное</t>
  </si>
  <si>
    <t>07632406111</t>
  </si>
  <si>
    <t>х Терновский</t>
  </si>
  <si>
    <t>07632407101</t>
  </si>
  <si>
    <t>с Красноярское</t>
  </si>
  <si>
    <t>07632407106</t>
  </si>
  <si>
    <t>с Алексеевское</t>
  </si>
  <si>
    <t>07632408101</t>
  </si>
  <si>
    <t>с Крымгиреевское</t>
  </si>
  <si>
    <t>07632410101</t>
  </si>
  <si>
    <t>с Курсавка</t>
  </si>
  <si>
    <t>07632410106</t>
  </si>
  <si>
    <t>с Суркуль</t>
  </si>
  <si>
    <t>07632412101</t>
  </si>
  <si>
    <t>с Куршава</t>
  </si>
  <si>
    <t>07632412106</t>
  </si>
  <si>
    <t>х Верхний Калаус</t>
  </si>
  <si>
    <t>07632412111</t>
  </si>
  <si>
    <t>х Весёлый</t>
  </si>
  <si>
    <t>07632414101</t>
  </si>
  <si>
    <t>п Новый Янкуль</t>
  </si>
  <si>
    <t>07632414106</t>
  </si>
  <si>
    <t>п Верхний Янкуль</t>
  </si>
  <si>
    <t>07632414111</t>
  </si>
  <si>
    <t>п Нижний Янкуль</t>
  </si>
  <si>
    <t>07632414116</t>
  </si>
  <si>
    <t>п Овражный</t>
  </si>
  <si>
    <t>07632416101</t>
  </si>
  <si>
    <t>с Солуно-Дмитриевское</t>
  </si>
  <si>
    <t>07632416106</t>
  </si>
  <si>
    <t>х Кунаковский</t>
  </si>
  <si>
    <t>07632416111</t>
  </si>
  <si>
    <t>х Николаевский</t>
  </si>
  <si>
    <t>07632419101</t>
  </si>
  <si>
    <t>с Султан</t>
  </si>
  <si>
    <t>07632422101</t>
  </si>
  <si>
    <t>с Янкуль</t>
  </si>
  <si>
    <t>07632422106</t>
  </si>
  <si>
    <t>с Кианкиз</t>
  </si>
  <si>
    <t>07632422111</t>
  </si>
  <si>
    <t>х Нижнеколонский</t>
  </si>
  <si>
    <t>07633402101</t>
  </si>
  <si>
    <t>п Балтийский</t>
  </si>
  <si>
    <t>07633402106</t>
  </si>
  <si>
    <t>п Новобалтийский</t>
  </si>
  <si>
    <t>07633402111</t>
  </si>
  <si>
    <t>07633402116</t>
  </si>
  <si>
    <t>п Трудовой</t>
  </si>
  <si>
    <t>07633404101</t>
  </si>
  <si>
    <t>ст-ца Галюгаевская</t>
  </si>
  <si>
    <t>07633404106</t>
  </si>
  <si>
    <t>х Виноградный</t>
  </si>
  <si>
    <t>07633404111</t>
  </si>
  <si>
    <t>п Ленпосёлок</t>
  </si>
  <si>
    <t>07633404116</t>
  </si>
  <si>
    <t>х Советский</t>
  </si>
  <si>
    <t>07633406101</t>
  </si>
  <si>
    <t>с Каново</t>
  </si>
  <si>
    <t>07633406106</t>
  </si>
  <si>
    <t>х Зайцев</t>
  </si>
  <si>
    <t>07633407101</t>
  </si>
  <si>
    <t>ст-ца Курская</t>
  </si>
  <si>
    <t>07633407106</t>
  </si>
  <si>
    <t>07633407111</t>
  </si>
  <si>
    <t>х Новая Деревня</t>
  </si>
  <si>
    <t>07633407116</t>
  </si>
  <si>
    <t>х Новотаврический</t>
  </si>
  <si>
    <t>07633407121</t>
  </si>
  <si>
    <t>п Ровный</t>
  </si>
  <si>
    <t>07633410101</t>
  </si>
  <si>
    <t>п Мирный</t>
  </si>
  <si>
    <t>07633410106</t>
  </si>
  <si>
    <t>х Берёзкин</t>
  </si>
  <si>
    <t>07633410111</t>
  </si>
  <si>
    <t>п Бурунный</t>
  </si>
  <si>
    <t>07633413101</t>
  </si>
  <si>
    <t>с Полтавское</t>
  </si>
  <si>
    <t>07633413106</t>
  </si>
  <si>
    <t>п Ага-Батыр</t>
  </si>
  <si>
    <t>07633413111</t>
  </si>
  <si>
    <t>х Дыдымкин</t>
  </si>
  <si>
    <t>07633413116</t>
  </si>
  <si>
    <t>х Кировский</t>
  </si>
  <si>
    <t>07633413121</t>
  </si>
  <si>
    <t>х Моздокский</t>
  </si>
  <si>
    <t>07633413126</t>
  </si>
  <si>
    <t>х Новоивановский</t>
  </si>
  <si>
    <t>07633413131</t>
  </si>
  <si>
    <t>07633413136</t>
  </si>
  <si>
    <t>х Тарский</t>
  </si>
  <si>
    <t>07633416101</t>
  </si>
  <si>
    <t>с Ростовановское</t>
  </si>
  <si>
    <t>07633416106</t>
  </si>
  <si>
    <t>х Веденяпин</t>
  </si>
  <si>
    <t>07633416111</t>
  </si>
  <si>
    <t>х Дыдымовка</t>
  </si>
  <si>
    <t>07633416116</t>
  </si>
  <si>
    <t>х Межевой</t>
  </si>
  <si>
    <t>07633416121</t>
  </si>
  <si>
    <t>х Прогонный</t>
  </si>
  <si>
    <t>07633416126</t>
  </si>
  <si>
    <t>07633416131</t>
  </si>
  <si>
    <t>х Труд Земледельца</t>
  </si>
  <si>
    <t>07633416136</t>
  </si>
  <si>
    <t>х Широкий Камыш</t>
  </si>
  <si>
    <t>07633419101</t>
  </si>
  <si>
    <t>п Рощино</t>
  </si>
  <si>
    <t>07633419106</t>
  </si>
  <si>
    <t>аул Али-Кую</t>
  </si>
  <si>
    <t>07633419111</t>
  </si>
  <si>
    <t>п Песчаный</t>
  </si>
  <si>
    <t>07633419116</t>
  </si>
  <si>
    <t>п Совхозный</t>
  </si>
  <si>
    <t>07633419121</t>
  </si>
  <si>
    <t>п Южанин</t>
  </si>
  <si>
    <t>07633422101</t>
  </si>
  <si>
    <t>с Русское</t>
  </si>
  <si>
    <t>07633422106</t>
  </si>
  <si>
    <t>с Уваровское</t>
  </si>
  <si>
    <t>07633425101</t>
  </si>
  <si>
    <t>х Графский</t>
  </si>
  <si>
    <t>07633425106</t>
  </si>
  <si>
    <t>х Бугулов</t>
  </si>
  <si>
    <t>07633425111</t>
  </si>
  <si>
    <t>х Медведев</t>
  </si>
  <si>
    <t>07633425116</t>
  </si>
  <si>
    <t>с Серноводское</t>
  </si>
  <si>
    <t>07633426101</t>
  </si>
  <si>
    <t>ст-ца Стодеревская</t>
  </si>
  <si>
    <t>07633428101</t>
  </si>
  <si>
    <t>с Эдиссия</t>
  </si>
  <si>
    <t>07636402101</t>
  </si>
  <si>
    <t>п Кумская Долина</t>
  </si>
  <si>
    <t>07636402106</t>
  </si>
  <si>
    <t>с Бургун-Маджары</t>
  </si>
  <si>
    <t>07636402111</t>
  </si>
  <si>
    <t>п Малосадовый</t>
  </si>
  <si>
    <t>07636402116</t>
  </si>
  <si>
    <t>п Правокумский</t>
  </si>
  <si>
    <t>07636404101</t>
  </si>
  <si>
    <t>с Величаевское</t>
  </si>
  <si>
    <t>07636404106</t>
  </si>
  <si>
    <t>п Камышитовый</t>
  </si>
  <si>
    <t>07636404111</t>
  </si>
  <si>
    <t>х Кочубей</t>
  </si>
  <si>
    <t>07636404116</t>
  </si>
  <si>
    <t>х Термита</t>
  </si>
  <si>
    <t>07636407101</t>
  </si>
  <si>
    <t>с Владимировка</t>
  </si>
  <si>
    <t>07636407106</t>
  </si>
  <si>
    <t>07636409101</t>
  </si>
  <si>
    <t>п Заря</t>
  </si>
  <si>
    <t>07636409106</t>
  </si>
  <si>
    <t>х Первомайский</t>
  </si>
  <si>
    <t>07636410101</t>
  </si>
  <si>
    <t>с Левокумское</t>
  </si>
  <si>
    <t>07636413101</t>
  </si>
  <si>
    <t>с Николо-Александровское</t>
  </si>
  <si>
    <t>07636413106</t>
  </si>
  <si>
    <t>п Ленинский</t>
  </si>
  <si>
    <t>07636414101</t>
  </si>
  <si>
    <t>п Новокумский</t>
  </si>
  <si>
    <t>07636416101</t>
  </si>
  <si>
    <t>с Правокумское</t>
  </si>
  <si>
    <t>07636417101</t>
  </si>
  <si>
    <t>с Приозерское</t>
  </si>
  <si>
    <t>07636419101</t>
  </si>
  <si>
    <t>с Турксад</t>
  </si>
  <si>
    <t>07636419106</t>
  </si>
  <si>
    <t>х Арбали</t>
  </si>
  <si>
    <t>07636422101</t>
  </si>
  <si>
    <t>с Урожайное</t>
  </si>
  <si>
    <t>07644402101</t>
  </si>
  <si>
    <t>с Долиновка</t>
  </si>
  <si>
    <t>07644404101</t>
  </si>
  <si>
    <t>с Журавское</t>
  </si>
  <si>
    <t>07644404106</t>
  </si>
  <si>
    <t>п Артезианский</t>
  </si>
  <si>
    <t>07644407101</t>
  </si>
  <si>
    <t>с Китаевское</t>
  </si>
  <si>
    <t>07644409101</t>
  </si>
  <si>
    <t>п Новый Маяк</t>
  </si>
  <si>
    <t>07644409106</t>
  </si>
  <si>
    <t>07644409111</t>
  </si>
  <si>
    <t>х Жуковский</t>
  </si>
  <si>
    <t>07644410101</t>
  </si>
  <si>
    <t>с Новоселицкое</t>
  </si>
  <si>
    <t>07644412101</t>
  </si>
  <si>
    <t>с Падинское</t>
  </si>
  <si>
    <t>07644413101</t>
  </si>
  <si>
    <t>с Чернолесское</t>
  </si>
  <si>
    <t>07644420101</t>
  </si>
  <si>
    <t>п Щелкан</t>
  </si>
  <si>
    <t>07648402101</t>
  </si>
  <si>
    <t>ст-ца Бекешевская</t>
  </si>
  <si>
    <t>07648407101</t>
  </si>
  <si>
    <t>ст-ца Боргустанская</t>
  </si>
  <si>
    <t>07648410101</t>
  </si>
  <si>
    <t>с Винсады</t>
  </si>
  <si>
    <t>07648413101</t>
  </si>
  <si>
    <t>ст-ца Ессентукская</t>
  </si>
  <si>
    <t>07648413106</t>
  </si>
  <si>
    <t>п Горный</t>
  </si>
  <si>
    <t>07648415101</t>
  </si>
  <si>
    <t>07648416101</t>
  </si>
  <si>
    <t>п Нежинский</t>
  </si>
  <si>
    <t>07648416106</t>
  </si>
  <si>
    <t>п Высокогорный</t>
  </si>
  <si>
    <t>07648416111</t>
  </si>
  <si>
    <t>п Левоберезовский</t>
  </si>
  <si>
    <t>07648416116</t>
  </si>
  <si>
    <t>п Правоберезовский</t>
  </si>
  <si>
    <t>07648416121</t>
  </si>
  <si>
    <t>п Садовая Долина</t>
  </si>
  <si>
    <t>07648422101</t>
  </si>
  <si>
    <t>с Новоблагодарное</t>
  </si>
  <si>
    <t>07648422106</t>
  </si>
  <si>
    <t>х Калаборка</t>
  </si>
  <si>
    <t>07648422111</t>
  </si>
  <si>
    <t>с Сунжа-Ворошиловка</t>
  </si>
  <si>
    <t>07648422116</t>
  </si>
  <si>
    <t>х Шести</t>
  </si>
  <si>
    <t>07648424101</t>
  </si>
  <si>
    <t>п Подкумок</t>
  </si>
  <si>
    <t>07648424106</t>
  </si>
  <si>
    <t>п Верхнеподкумский</t>
  </si>
  <si>
    <t>07648424111</t>
  </si>
  <si>
    <t>х Томатный</t>
  </si>
  <si>
    <t>07648425101</t>
  </si>
  <si>
    <t>п Железноводский</t>
  </si>
  <si>
    <t>07648425106</t>
  </si>
  <si>
    <t>х Быкогорка</t>
  </si>
  <si>
    <t>07648425111</t>
  </si>
  <si>
    <t>х Верблюдогорка</t>
  </si>
  <si>
    <t>07648425116</t>
  </si>
  <si>
    <t>х Воронов</t>
  </si>
  <si>
    <t>07648425121</t>
  </si>
  <si>
    <t>х Порт-Артур</t>
  </si>
  <si>
    <t>07648428101</t>
  </si>
  <si>
    <t>п Пятигорский</t>
  </si>
  <si>
    <t>07648428106</t>
  </si>
  <si>
    <t>п Верхнетамбуканский</t>
  </si>
  <si>
    <t>07648428111</t>
  </si>
  <si>
    <t>п Зелёный</t>
  </si>
  <si>
    <t>07648428116</t>
  </si>
  <si>
    <t>п Нижнеэтокский</t>
  </si>
  <si>
    <t>07648428121</t>
  </si>
  <si>
    <t>п Родниковый</t>
  </si>
  <si>
    <t>07648431101</t>
  </si>
  <si>
    <t>ст-ца Суворовская</t>
  </si>
  <si>
    <t>07648431106</t>
  </si>
  <si>
    <t>с Свобода</t>
  </si>
  <si>
    <t>07648431111</t>
  </si>
  <si>
    <t>х Сухоозёрный</t>
  </si>
  <si>
    <t>07648432101</t>
  </si>
  <si>
    <t>п Санамер</t>
  </si>
  <si>
    <t>07648432106</t>
  </si>
  <si>
    <t>х Новоборгустанский</t>
  </si>
  <si>
    <t>07648432111</t>
  </si>
  <si>
    <t>п Урожайный</t>
  </si>
  <si>
    <t>07648432116</t>
  </si>
  <si>
    <t>п им Чкалова</t>
  </si>
  <si>
    <t>07648434101</t>
  </si>
  <si>
    <t>с Этока</t>
  </si>
  <si>
    <t>07648434106</t>
  </si>
  <si>
    <t>п Джуца</t>
  </si>
  <si>
    <t>07648434111</t>
  </si>
  <si>
    <t>п Песковский</t>
  </si>
  <si>
    <t>07648434116</t>
  </si>
  <si>
    <t>х Тамбукан</t>
  </si>
  <si>
    <t>07648434121</t>
  </si>
  <si>
    <t>х Хорошовский</t>
  </si>
  <si>
    <t>07648437101</t>
  </si>
  <si>
    <t>с Юца</t>
  </si>
  <si>
    <t>07648437106</t>
  </si>
  <si>
    <t>х Новая Пролетарка</t>
  </si>
  <si>
    <t>07648437111</t>
  </si>
  <si>
    <t>07648440101</t>
  </si>
  <si>
    <t>п Ясная Поляна</t>
  </si>
  <si>
    <t>07648440106</t>
  </si>
  <si>
    <t>п Боргустанские Горы</t>
  </si>
  <si>
    <t>07652402101</t>
  </si>
  <si>
    <t>с Богдановка</t>
  </si>
  <si>
    <t>07652402106</t>
  </si>
  <si>
    <t>х Коммаяк</t>
  </si>
  <si>
    <t>07652402111</t>
  </si>
  <si>
    <t>х Сунженский</t>
  </si>
  <si>
    <t>07652404101</t>
  </si>
  <si>
    <t>с Варениковское</t>
  </si>
  <si>
    <t>07652404106</t>
  </si>
  <si>
    <t>с Никольское</t>
  </si>
  <si>
    <t>07652404111</t>
  </si>
  <si>
    <t>х Новоникольский</t>
  </si>
  <si>
    <t>07652404116</t>
  </si>
  <si>
    <t>х Садовый</t>
  </si>
  <si>
    <t>07652407101</t>
  </si>
  <si>
    <t>п Верхнестепной</t>
  </si>
  <si>
    <t>07652407106</t>
  </si>
  <si>
    <t>с Озёрное</t>
  </si>
  <si>
    <t>07652407111</t>
  </si>
  <si>
    <t>х Ровный</t>
  </si>
  <si>
    <t>07652407116</t>
  </si>
  <si>
    <t>х Северный</t>
  </si>
  <si>
    <t>07652410101</t>
  </si>
  <si>
    <t>с Иргаклы</t>
  </si>
  <si>
    <t>07652410106</t>
  </si>
  <si>
    <t>п Новоиргаклинский</t>
  </si>
  <si>
    <t>07652410111</t>
  </si>
  <si>
    <t>х Согулякин</t>
  </si>
  <si>
    <t>07652415101</t>
  </si>
  <si>
    <t>с Ольгино</t>
  </si>
  <si>
    <t>07652415106</t>
  </si>
  <si>
    <t>с Зелёная Роща</t>
  </si>
  <si>
    <t>07652420101</t>
  </si>
  <si>
    <t>с Соломенское</t>
  </si>
  <si>
    <t>07652426101</t>
  </si>
  <si>
    <t>с Степное</t>
  </si>
  <si>
    <t>07652426106</t>
  </si>
  <si>
    <t>х Восточный</t>
  </si>
  <si>
    <t>07652426111</t>
  </si>
  <si>
    <t>х Левопадинский</t>
  </si>
  <si>
    <t>07652426116</t>
  </si>
  <si>
    <t>х Юго-Восточный</t>
  </si>
  <si>
    <t>07654402101</t>
  </si>
  <si>
    <t>с Безопасное</t>
  </si>
  <si>
    <t>07654402106</t>
  </si>
  <si>
    <t>х Егорлык</t>
  </si>
  <si>
    <t>07654402111</t>
  </si>
  <si>
    <t>х Эммануэлевский</t>
  </si>
  <si>
    <t>07654404101</t>
  </si>
  <si>
    <t>с Донское</t>
  </si>
  <si>
    <t>07654404106</t>
  </si>
  <si>
    <t>х Невдахин</t>
  </si>
  <si>
    <t>07654407101</t>
  </si>
  <si>
    <t>п им Кирова</t>
  </si>
  <si>
    <t>07654407106</t>
  </si>
  <si>
    <t>п Нижняя Терновка</t>
  </si>
  <si>
    <t>07654407111</t>
  </si>
  <si>
    <t>п Новотерновский</t>
  </si>
  <si>
    <t>07654407116</t>
  </si>
  <si>
    <t>п Правоегорлыкский</t>
  </si>
  <si>
    <t>07654407121</t>
  </si>
  <si>
    <t>п Сухой Лог</t>
  </si>
  <si>
    <t>07654410101</t>
  </si>
  <si>
    <t>с Новая Кугульта</t>
  </si>
  <si>
    <t>07654413101</t>
  </si>
  <si>
    <t>с Подлесное</t>
  </si>
  <si>
    <t>07654416101</t>
  </si>
  <si>
    <t>с Труновское</t>
  </si>
  <si>
    <t>07654416106</t>
  </si>
  <si>
    <t>с Ключевское</t>
  </si>
  <si>
    <t>07654416111</t>
  </si>
  <si>
    <t>х Кофанов</t>
  </si>
  <si>
    <t>07656401101</t>
  </si>
  <si>
    <t>п Владимировка</t>
  </si>
  <si>
    <t>07656401106</t>
  </si>
  <si>
    <t>аул Маштак-Кулак</t>
  </si>
  <si>
    <t>07656402101</t>
  </si>
  <si>
    <t>с Казгулак</t>
  </si>
  <si>
    <t>07656404101</t>
  </si>
  <si>
    <t>с Камбулат</t>
  </si>
  <si>
    <t>07656407101</t>
  </si>
  <si>
    <t>с Кендже-Кулак</t>
  </si>
  <si>
    <t>07656407106</t>
  </si>
  <si>
    <t>аул Сабан-Антуста</t>
  </si>
  <si>
    <t>07656410101</t>
  </si>
  <si>
    <t>п Красный Маныч</t>
  </si>
  <si>
    <t>07656410106</t>
  </si>
  <si>
    <t>п Голубиный</t>
  </si>
  <si>
    <t>07656410111</t>
  </si>
  <si>
    <t>п Новорагулинский</t>
  </si>
  <si>
    <t>07656410116</t>
  </si>
  <si>
    <t>п Прудовый</t>
  </si>
  <si>
    <t>07656413101</t>
  </si>
  <si>
    <t>аул Куликовы Копани</t>
  </si>
  <si>
    <t>07656413106</t>
  </si>
  <si>
    <t>п Таврический</t>
  </si>
  <si>
    <t>07656416101</t>
  </si>
  <si>
    <t>с Кучерла</t>
  </si>
  <si>
    <t>07656416106</t>
  </si>
  <si>
    <t>п Троицкий</t>
  </si>
  <si>
    <t>07656416111</t>
  </si>
  <si>
    <t>аул Шарахалсун</t>
  </si>
  <si>
    <t>07656419101</t>
  </si>
  <si>
    <t>с Летняя Ставка</t>
  </si>
  <si>
    <t>07656419106</t>
  </si>
  <si>
    <t>п Березовский</t>
  </si>
  <si>
    <t>07656419111</t>
  </si>
  <si>
    <t>п Поперечный</t>
  </si>
  <si>
    <t>07656419116</t>
  </si>
  <si>
    <t>аул Чур</t>
  </si>
  <si>
    <t>07656422101</t>
  </si>
  <si>
    <t>с Малые Ягуры</t>
  </si>
  <si>
    <t>07656424101</t>
  </si>
  <si>
    <t>п Ясный</t>
  </si>
  <si>
    <t>07656424106</t>
  </si>
  <si>
    <t>п Новокучерлинский</t>
  </si>
  <si>
    <t>07656426101</t>
  </si>
  <si>
    <t>с Овощи</t>
  </si>
  <si>
    <t>07656426106</t>
  </si>
  <si>
    <t>п Красная Поляна</t>
  </si>
  <si>
    <t>07656426111</t>
  </si>
  <si>
    <t>п Отрадный</t>
  </si>
  <si>
    <t>07658101001</t>
  </si>
  <si>
    <t>г Михайловск</t>
  </si>
  <si>
    <t>07658101106</t>
  </si>
  <si>
    <t>х Балки</t>
  </si>
  <si>
    <t>07658101111</t>
  </si>
  <si>
    <t>х Кожевников</t>
  </si>
  <si>
    <t>07658101116</t>
  </si>
  <si>
    <t>х Подгорный</t>
  </si>
  <si>
    <t>07658402101</t>
  </si>
  <si>
    <t>с Верхнерусское</t>
  </si>
  <si>
    <t>07658402106</t>
  </si>
  <si>
    <t>х Вязники</t>
  </si>
  <si>
    <t>07658402111</t>
  </si>
  <si>
    <t>х Нижнерусский</t>
  </si>
  <si>
    <t>07658404101</t>
  </si>
  <si>
    <t>х Дёмино</t>
  </si>
  <si>
    <t>07658404106</t>
  </si>
  <si>
    <t>х Гремучий</t>
  </si>
  <si>
    <t>07658404111</t>
  </si>
  <si>
    <t>х Холодногорский</t>
  </si>
  <si>
    <t>07658406101</t>
  </si>
  <si>
    <t>с Дубовка</t>
  </si>
  <si>
    <t>07658406106</t>
  </si>
  <si>
    <t>п Верхнедубовский</t>
  </si>
  <si>
    <t>07658406111</t>
  </si>
  <si>
    <t>с Калиновка</t>
  </si>
  <si>
    <t>07658408101</t>
  </si>
  <si>
    <t>07658408106</t>
  </si>
  <si>
    <t>х Богатый</t>
  </si>
  <si>
    <t>07658408111</t>
  </si>
  <si>
    <t>с Петропавловка</t>
  </si>
  <si>
    <t>07658410101</t>
  </si>
  <si>
    <t>с Надежда</t>
  </si>
  <si>
    <t>07658410106</t>
  </si>
  <si>
    <t>х Жилейка</t>
  </si>
  <si>
    <t>07658410111</t>
  </si>
  <si>
    <t>х Ташла</t>
  </si>
  <si>
    <t>07658413101</t>
  </si>
  <si>
    <t>ст-ца Новомарьевская</t>
  </si>
  <si>
    <t>07658416101</t>
  </si>
  <si>
    <t>с Пелагиада</t>
  </si>
  <si>
    <t>07658416106</t>
  </si>
  <si>
    <t>х Дубовый</t>
  </si>
  <si>
    <t>07658419101</t>
  </si>
  <si>
    <t>с Сенгилеевское</t>
  </si>
  <si>
    <t>07658419106</t>
  </si>
  <si>
    <t>п Приозерный</t>
  </si>
  <si>
    <t>07658422101</t>
  </si>
  <si>
    <t>с Татарка</t>
  </si>
  <si>
    <t>07658422106</t>
  </si>
  <si>
    <t>х Верхнеегорлыкский</t>
  </si>
  <si>
    <t>07658422111</t>
  </si>
  <si>
    <t>х Грушёвый Нижний</t>
  </si>
  <si>
    <t>07658422116</t>
  </si>
  <si>
    <t>х Извещательный</t>
  </si>
  <si>
    <t>07658422121</t>
  </si>
  <si>
    <t>х Новокавказский</t>
  </si>
  <si>
    <t>07658422126</t>
  </si>
  <si>
    <t>х Польский</t>
  </si>
  <si>
    <t>07658422131</t>
  </si>
  <si>
    <t>х Рынок</t>
  </si>
  <si>
    <t>07658422136</t>
  </si>
  <si>
    <t>07658422141</t>
  </si>
  <si>
    <t>х Темнореченский</t>
  </si>
  <si>
    <t>07658425101</t>
  </si>
  <si>
    <t>ст-ца Темнолесская</t>
  </si>
  <si>
    <t>07658425106</t>
  </si>
  <si>
    <t>07658425111</t>
  </si>
  <si>
    <t>х Калюжный</t>
  </si>
  <si>
    <t>07658425116</t>
  </si>
  <si>
    <t>х Липовчанский</t>
  </si>
  <si>
    <t>07658428101</t>
  </si>
  <si>
    <t>п Цимлянский</t>
  </si>
  <si>
    <t>07658428106</t>
  </si>
  <si>
    <t>п Новый Бешпагир</t>
  </si>
  <si>
    <t>07658428111</t>
  </si>
  <si>
    <t>п Северный</t>
  </si>
  <si>
    <t>07658428116</t>
  </si>
  <si>
    <t>07658428121</t>
  </si>
  <si>
    <t>07701000001</t>
  </si>
  <si>
    <t>г Ставрополь</t>
  </si>
  <si>
    <t>07701000106</t>
  </si>
  <si>
    <t>х Грушёвый</t>
  </si>
  <si>
    <t>07705000001</t>
  </si>
  <si>
    <t>г Благодарный</t>
  </si>
  <si>
    <t>07705000106</t>
  </si>
  <si>
    <t>с Александрия</t>
  </si>
  <si>
    <t>07705000111</t>
  </si>
  <si>
    <t>07705000116</t>
  </si>
  <si>
    <t>х Алтухов</t>
  </si>
  <si>
    <t>07705000121</t>
  </si>
  <si>
    <t>х Большевик</t>
  </si>
  <si>
    <t>07705000126</t>
  </si>
  <si>
    <t>с Бурлацкое</t>
  </si>
  <si>
    <t>07705000131</t>
  </si>
  <si>
    <t>п Видный</t>
  </si>
  <si>
    <t>07705000136</t>
  </si>
  <si>
    <t>п Госплодопитомник</t>
  </si>
  <si>
    <t>07705000141</t>
  </si>
  <si>
    <t>07705000146</t>
  </si>
  <si>
    <t>х Дейнекин</t>
  </si>
  <si>
    <t>07705000151</t>
  </si>
  <si>
    <t>с Елизаветинское</t>
  </si>
  <si>
    <t>07705000156</t>
  </si>
  <si>
    <t>п Каменка</t>
  </si>
  <si>
    <t>07705000161</t>
  </si>
  <si>
    <t>07705000166</t>
  </si>
  <si>
    <t>х Красный Ключ</t>
  </si>
  <si>
    <t>07705000171</t>
  </si>
  <si>
    <t>х Кучурин</t>
  </si>
  <si>
    <t>07705000176</t>
  </si>
  <si>
    <t>с Мирное</t>
  </si>
  <si>
    <t>07705000181</t>
  </si>
  <si>
    <t>п Мокрая Буйвола</t>
  </si>
  <si>
    <t>07705000186</t>
  </si>
  <si>
    <t>п Молочный</t>
  </si>
  <si>
    <t>07705000191</t>
  </si>
  <si>
    <t>х Новоалександровский</t>
  </si>
  <si>
    <t>07705000196</t>
  </si>
  <si>
    <t>с Сотниковское</t>
  </si>
  <si>
    <t>07705000201</t>
  </si>
  <si>
    <t>с Спасское</t>
  </si>
  <si>
    <t>07705000206</t>
  </si>
  <si>
    <t>п Ставропольский</t>
  </si>
  <si>
    <t>07705000211</t>
  </si>
  <si>
    <t>с Шишкино</t>
  </si>
  <si>
    <t>07705000216</t>
  </si>
  <si>
    <t>аул Эдельбай</t>
  </si>
  <si>
    <t>07707000001</t>
  </si>
  <si>
    <t>г Георгиевск</t>
  </si>
  <si>
    <t>07707000106</t>
  </si>
  <si>
    <t>ст-ца Александрийская</t>
  </si>
  <si>
    <t>07707000111</t>
  </si>
  <si>
    <t>п Балковский</t>
  </si>
  <si>
    <t>07707000116</t>
  </si>
  <si>
    <t>07707000121</t>
  </si>
  <si>
    <t>х им. Кирова</t>
  </si>
  <si>
    <t>07707000126</t>
  </si>
  <si>
    <t>с Краснокумское</t>
  </si>
  <si>
    <t>07707000131</t>
  </si>
  <si>
    <t>п Крутоярский</t>
  </si>
  <si>
    <t>07707000136</t>
  </si>
  <si>
    <t>ст-ца Лысогорская</t>
  </si>
  <si>
    <t>07707000141</t>
  </si>
  <si>
    <t>ст-ца Незлобная</t>
  </si>
  <si>
    <t>07707000146</t>
  </si>
  <si>
    <t>п Нижнезольский</t>
  </si>
  <si>
    <t>07707000151</t>
  </si>
  <si>
    <t>с Новозаведенное</t>
  </si>
  <si>
    <t>07707000156</t>
  </si>
  <si>
    <t>х Новомихайловский</t>
  </si>
  <si>
    <t>07707000161</t>
  </si>
  <si>
    <t>п Новоульяновский</t>
  </si>
  <si>
    <t>07707000166</t>
  </si>
  <si>
    <t>п Новый</t>
  </si>
  <si>
    <t>07707000171</t>
  </si>
  <si>
    <t>с Обильное</t>
  </si>
  <si>
    <t>07707000176</t>
  </si>
  <si>
    <t>п Ореховая Роща</t>
  </si>
  <si>
    <t>07707000181</t>
  </si>
  <si>
    <t>п Падинский</t>
  </si>
  <si>
    <t>07707000186</t>
  </si>
  <si>
    <t>ст-ца Подгорная</t>
  </si>
  <si>
    <t>07707000191</t>
  </si>
  <si>
    <t>п Приэтокский</t>
  </si>
  <si>
    <t>07707000196</t>
  </si>
  <si>
    <t>п Роговой</t>
  </si>
  <si>
    <t>07707000201</t>
  </si>
  <si>
    <t>п Семеновка</t>
  </si>
  <si>
    <t>07707000206</t>
  </si>
  <si>
    <t>07707000211</t>
  </si>
  <si>
    <t>п Ульяновка</t>
  </si>
  <si>
    <t>07707000216</t>
  </si>
  <si>
    <t>ст-ца Урухская</t>
  </si>
  <si>
    <t>07707000221</t>
  </si>
  <si>
    <t>п Шаумянский</t>
  </si>
  <si>
    <t>07710000001</t>
  </si>
  <si>
    <t>г Ессентуки</t>
  </si>
  <si>
    <t>07712000001</t>
  </si>
  <si>
    <t>г Железноводск</t>
  </si>
  <si>
    <t>07712000056</t>
  </si>
  <si>
    <t>п Иноземцево</t>
  </si>
  <si>
    <t>07713000001</t>
  </si>
  <si>
    <t>г Изобильный</t>
  </si>
  <si>
    <t>07713000056</t>
  </si>
  <si>
    <t>п Рыздвяный</t>
  </si>
  <si>
    <t>07713000061</t>
  </si>
  <si>
    <t>п Солнечнодольск</t>
  </si>
  <si>
    <t>07713000106</t>
  </si>
  <si>
    <t>ст-ца Баклановская</t>
  </si>
  <si>
    <t>07713000111</t>
  </si>
  <si>
    <t>х Беляев</t>
  </si>
  <si>
    <t>07713000116</t>
  </si>
  <si>
    <t>ст-ца Гаевская</t>
  </si>
  <si>
    <t>07713000121</t>
  </si>
  <si>
    <t>ст-ца Каменнобродская</t>
  </si>
  <si>
    <t>07713000126</t>
  </si>
  <si>
    <t>х Козлов</t>
  </si>
  <si>
    <t>07713000131</t>
  </si>
  <si>
    <t>х Красная Балка</t>
  </si>
  <si>
    <t>07713000136</t>
  </si>
  <si>
    <t>п Левоегорлыкский</t>
  </si>
  <si>
    <t>07713000141</t>
  </si>
  <si>
    <t>с Московское</t>
  </si>
  <si>
    <t>07713000146</t>
  </si>
  <si>
    <t>с Найденовка</t>
  </si>
  <si>
    <t>07713000151</t>
  </si>
  <si>
    <t>п Новоизобильный</t>
  </si>
  <si>
    <t>07713000156</t>
  </si>
  <si>
    <t>ст-ца Новотроицкая</t>
  </si>
  <si>
    <t>07713000161</t>
  </si>
  <si>
    <t>п Передовой</t>
  </si>
  <si>
    <t>07713000166</t>
  </si>
  <si>
    <t>с Подлужное</t>
  </si>
  <si>
    <t>07713000171</t>
  </si>
  <si>
    <t>с Птичье</t>
  </si>
  <si>
    <t>07713000176</t>
  </si>
  <si>
    <t>ст-ца Рождественская</t>
  </si>
  <si>
    <t>07713000181</t>
  </si>
  <si>
    <t>х Смыков</t>
  </si>
  <si>
    <t>07713000186</t>
  </si>
  <si>
    <t>х Спорный</t>
  </si>
  <si>
    <t>07713000191</t>
  </si>
  <si>
    <t>ст-ца Староизобильная</t>
  </si>
  <si>
    <t>07713000196</t>
  </si>
  <si>
    <t>х Сухой</t>
  </si>
  <si>
    <t>07713000201</t>
  </si>
  <si>
    <t>с Тищенское</t>
  </si>
  <si>
    <t>07713000206</t>
  </si>
  <si>
    <t>ст-ца Филимоновская</t>
  </si>
  <si>
    <t>07713000211</t>
  </si>
  <si>
    <t>х Широбоков</t>
  </si>
  <si>
    <t>07714000001</t>
  </si>
  <si>
    <t>г Ипатово</t>
  </si>
  <si>
    <t>07714000106</t>
  </si>
  <si>
    <t>с Большая Джалга</t>
  </si>
  <si>
    <t>07714000111</t>
  </si>
  <si>
    <t>п Большевик</t>
  </si>
  <si>
    <t>07714000116</t>
  </si>
  <si>
    <t>х Бондаревский</t>
  </si>
  <si>
    <t>07714000121</t>
  </si>
  <si>
    <t>с Бурукшун</t>
  </si>
  <si>
    <t>07714000126</t>
  </si>
  <si>
    <t>х Вавилон</t>
  </si>
  <si>
    <t>07714000131</t>
  </si>
  <si>
    <t>х Васильев</t>
  </si>
  <si>
    <t>07714000136</t>
  </si>
  <si>
    <t>п Верхнетахтинский</t>
  </si>
  <si>
    <t>07714000141</t>
  </si>
  <si>
    <t>аул Верхний Барханчак</t>
  </si>
  <si>
    <t>07714000146</t>
  </si>
  <si>
    <t>х Верхний Кундуль</t>
  </si>
  <si>
    <t>07714000151</t>
  </si>
  <si>
    <t>х Веселый / Добровольно-Васильевский сельсовет</t>
  </si>
  <si>
    <t>07714000156</t>
  </si>
  <si>
    <t>х Веселый / Лиманский сельсовет</t>
  </si>
  <si>
    <t>07714000161</t>
  </si>
  <si>
    <t>п Винодельненский</t>
  </si>
  <si>
    <t>07714000166</t>
  </si>
  <si>
    <t>х Водный</t>
  </si>
  <si>
    <t>07714000171</t>
  </si>
  <si>
    <t>07714000176</t>
  </si>
  <si>
    <t>п Горлинка</t>
  </si>
  <si>
    <t>07714000181</t>
  </si>
  <si>
    <t>п Двуречный</t>
  </si>
  <si>
    <t>07714000186</t>
  </si>
  <si>
    <t>07714000191</t>
  </si>
  <si>
    <t>п Донцово</t>
  </si>
  <si>
    <t>07714000196</t>
  </si>
  <si>
    <t>п Дружный</t>
  </si>
  <si>
    <t>07714000201</t>
  </si>
  <si>
    <t>п Залесный</t>
  </si>
  <si>
    <t>07714000206</t>
  </si>
  <si>
    <t>с Золотаревка</t>
  </si>
  <si>
    <t>07714000211</t>
  </si>
  <si>
    <t>п Калаусский</t>
  </si>
  <si>
    <t>07714000216</t>
  </si>
  <si>
    <t>с Кевсала</t>
  </si>
  <si>
    <t>07714000221</t>
  </si>
  <si>
    <t>х Кочержинский</t>
  </si>
  <si>
    <t>07714000226</t>
  </si>
  <si>
    <t>с Красная Поляна</t>
  </si>
  <si>
    <t>07714000231</t>
  </si>
  <si>
    <t>х Красный Кундуль</t>
  </si>
  <si>
    <t>07714000236</t>
  </si>
  <si>
    <t>п Красочный</t>
  </si>
  <si>
    <t>07714000241</t>
  </si>
  <si>
    <t>с Крестьянское</t>
  </si>
  <si>
    <t>07714000246</t>
  </si>
  <si>
    <t>с Лесная Дача</t>
  </si>
  <si>
    <t>07714000251</t>
  </si>
  <si>
    <t>с Лиман</t>
  </si>
  <si>
    <t>07714000256</t>
  </si>
  <si>
    <t>п Малоипатовский</t>
  </si>
  <si>
    <t>07714000261</t>
  </si>
  <si>
    <t>п Малые Родники</t>
  </si>
  <si>
    <t>07714000266</t>
  </si>
  <si>
    <t>аул Малый Барханчак</t>
  </si>
  <si>
    <t>07714000271</t>
  </si>
  <si>
    <t>х Мелиорация</t>
  </si>
  <si>
    <t>07714000276</t>
  </si>
  <si>
    <t>аул Нижний Барханчак</t>
  </si>
  <si>
    <t>07714000281</t>
  </si>
  <si>
    <t>с Новоандреевское</t>
  </si>
  <si>
    <t>07714000286</t>
  </si>
  <si>
    <t>п Новокрасочный</t>
  </si>
  <si>
    <t>07714000291</t>
  </si>
  <si>
    <t>с Октябрьское</t>
  </si>
  <si>
    <t>07714000296</t>
  </si>
  <si>
    <t>с Первомайское</t>
  </si>
  <si>
    <t>07714000301</t>
  </si>
  <si>
    <t>п Правокугультинский</t>
  </si>
  <si>
    <t>07714000306</t>
  </si>
  <si>
    <t>с Родники</t>
  </si>
  <si>
    <t>07714000311</t>
  </si>
  <si>
    <t>п Советское Руно</t>
  </si>
  <si>
    <t>07714000316</t>
  </si>
  <si>
    <t>с Софиевка</t>
  </si>
  <si>
    <t>07714000321</t>
  </si>
  <si>
    <t>п Софиевский Городок</t>
  </si>
  <si>
    <t>07714000326</t>
  </si>
  <si>
    <t>х Средний Кундуль</t>
  </si>
  <si>
    <t>07714000331</t>
  </si>
  <si>
    <t>с Тахта</t>
  </si>
  <si>
    <t>07714000336</t>
  </si>
  <si>
    <t>аул Юсуп-Кулакский</t>
  </si>
  <si>
    <t>07715000001</t>
  </si>
  <si>
    <t>г Кисловодск</t>
  </si>
  <si>
    <t>07715000106</t>
  </si>
  <si>
    <t>п Аликоновка</t>
  </si>
  <si>
    <t>07715000111</t>
  </si>
  <si>
    <t>п Белореченский</t>
  </si>
  <si>
    <t>07715000116</t>
  </si>
  <si>
    <t>п Зеленогорский</t>
  </si>
  <si>
    <t>07715000121</t>
  </si>
  <si>
    <t>п Индустрия</t>
  </si>
  <si>
    <t>07715000126</t>
  </si>
  <si>
    <t>п Луначарский</t>
  </si>
  <si>
    <t>07715000131</t>
  </si>
  <si>
    <t>п Нарзанный</t>
  </si>
  <si>
    <t>07715000136</t>
  </si>
  <si>
    <t>п Новокисловодский</t>
  </si>
  <si>
    <t>07716000001</t>
  </si>
  <si>
    <t>г Новопавловск</t>
  </si>
  <si>
    <t>07716000106</t>
  </si>
  <si>
    <t>с Горнозаводское</t>
  </si>
  <si>
    <t>07716000111</t>
  </si>
  <si>
    <t>п Грибной</t>
  </si>
  <si>
    <t>07716000116</t>
  </si>
  <si>
    <t>х Веселый</t>
  </si>
  <si>
    <t>07716000121</t>
  </si>
  <si>
    <t>х Закавказский Партизан</t>
  </si>
  <si>
    <t>07716000126</t>
  </si>
  <si>
    <t>п Золка</t>
  </si>
  <si>
    <t>07716000131</t>
  </si>
  <si>
    <t>ст-ца Зольская</t>
  </si>
  <si>
    <t>07716000136</t>
  </si>
  <si>
    <t>п Зольский Карьер</t>
  </si>
  <si>
    <t>07716000141</t>
  </si>
  <si>
    <t>п Камышовый</t>
  </si>
  <si>
    <t>07716000146</t>
  </si>
  <si>
    <t>п Коммаяк</t>
  </si>
  <si>
    <t>07716000151</t>
  </si>
  <si>
    <t>п Комсомолец</t>
  </si>
  <si>
    <t>07716000156</t>
  </si>
  <si>
    <t>х Крупско-Ульяновский</t>
  </si>
  <si>
    <t>07716000161</t>
  </si>
  <si>
    <t>х Курганный</t>
  </si>
  <si>
    <t>07716000166</t>
  </si>
  <si>
    <t>х Липчанский</t>
  </si>
  <si>
    <t>07716000171</t>
  </si>
  <si>
    <t>ст-ца Марьинская</t>
  </si>
  <si>
    <t>07716000176</t>
  </si>
  <si>
    <t>с Новосредненское</t>
  </si>
  <si>
    <t>07716000181</t>
  </si>
  <si>
    <t>07716000186</t>
  </si>
  <si>
    <t>х Пегушин</t>
  </si>
  <si>
    <t>07716000191</t>
  </si>
  <si>
    <t>07716000196</t>
  </si>
  <si>
    <t>ст-ца Советская</t>
  </si>
  <si>
    <t>07716000201</t>
  </si>
  <si>
    <t>х Совпахарь</t>
  </si>
  <si>
    <t>07716000206</t>
  </si>
  <si>
    <t>ст-ца Старопавловская</t>
  </si>
  <si>
    <t>07716000211</t>
  </si>
  <si>
    <t>п Фазанный</t>
  </si>
  <si>
    <t>07718000001</t>
  </si>
  <si>
    <t>г Лермонтов</t>
  </si>
  <si>
    <t>07718000106</t>
  </si>
  <si>
    <t>с Острогорка</t>
  </si>
  <si>
    <t>07721000001</t>
  </si>
  <si>
    <t>г Минеральные Воды</t>
  </si>
  <si>
    <t>07721000056</t>
  </si>
  <si>
    <t>п Анджиевский</t>
  </si>
  <si>
    <t>07721000106</t>
  </si>
  <si>
    <t>х Апанасенко</t>
  </si>
  <si>
    <t>07721000111</t>
  </si>
  <si>
    <t>х Безивановка</t>
  </si>
  <si>
    <t>07721000116</t>
  </si>
  <si>
    <t>п Бородыновка</t>
  </si>
  <si>
    <t>07721000121</t>
  </si>
  <si>
    <t>х Братство и Равенство</t>
  </si>
  <si>
    <t>07721000126</t>
  </si>
  <si>
    <t>07721000131</t>
  </si>
  <si>
    <t>х Возрождение</t>
  </si>
  <si>
    <t>07721000136</t>
  </si>
  <si>
    <t>с Гражданское</t>
  </si>
  <si>
    <t>07721000141</t>
  </si>
  <si>
    <t>с Греческое</t>
  </si>
  <si>
    <t>07721000146</t>
  </si>
  <si>
    <t>с Долина</t>
  </si>
  <si>
    <t>07721000151</t>
  </si>
  <si>
    <t>с Дунаевка</t>
  </si>
  <si>
    <t>07721000156</t>
  </si>
  <si>
    <t>с Еруслановка</t>
  </si>
  <si>
    <t>07721000161</t>
  </si>
  <si>
    <t>п Загорский</t>
  </si>
  <si>
    <t>07721000166</t>
  </si>
  <si>
    <t>х Западный Карамык</t>
  </si>
  <si>
    <t>07721000171</t>
  </si>
  <si>
    <t>п Змейка</t>
  </si>
  <si>
    <t>07721000176</t>
  </si>
  <si>
    <t>с Канглы</t>
  </si>
  <si>
    <t>07721000181</t>
  </si>
  <si>
    <t>п Красное Поле</t>
  </si>
  <si>
    <t>07721000186</t>
  </si>
  <si>
    <t>х Красный Пахарь</t>
  </si>
  <si>
    <t>07721000191</t>
  </si>
  <si>
    <t>п Кумагорск</t>
  </si>
  <si>
    <t>07721000196</t>
  </si>
  <si>
    <t>п Кумской</t>
  </si>
  <si>
    <t>07721000201</t>
  </si>
  <si>
    <t>с Левокумка</t>
  </si>
  <si>
    <t>07721000206</t>
  </si>
  <si>
    <t>07721000211</t>
  </si>
  <si>
    <t>х Лысогорский</t>
  </si>
  <si>
    <t>07721000216</t>
  </si>
  <si>
    <t>х Любительский</t>
  </si>
  <si>
    <t>07721000221</t>
  </si>
  <si>
    <t>с Марьины Колодцы</t>
  </si>
  <si>
    <t>07721000226</t>
  </si>
  <si>
    <t>07721000231</t>
  </si>
  <si>
    <t>с Нагутское</t>
  </si>
  <si>
    <t>07721000236</t>
  </si>
  <si>
    <t>п Нижнебалковский</t>
  </si>
  <si>
    <t>07721000241</t>
  </si>
  <si>
    <t>с Нижняя Александровка</t>
  </si>
  <si>
    <t>07721000246</t>
  </si>
  <si>
    <t>х Николаевская Степь</t>
  </si>
  <si>
    <t>07721000251</t>
  </si>
  <si>
    <t>х Новая Жизнь</t>
  </si>
  <si>
    <t>07721000256</t>
  </si>
  <si>
    <t>х Новогодний</t>
  </si>
  <si>
    <t>07721000261</t>
  </si>
  <si>
    <t>х Новомирский</t>
  </si>
  <si>
    <t>07721000266</t>
  </si>
  <si>
    <t>п Новотерский</t>
  </si>
  <si>
    <t>07721000271</t>
  </si>
  <si>
    <t>с Орбельяновка</t>
  </si>
  <si>
    <t>07721000276</t>
  </si>
  <si>
    <t>п Первомайский</t>
  </si>
  <si>
    <t>07721000281</t>
  </si>
  <si>
    <t>х Перевальный</t>
  </si>
  <si>
    <t>07721000286</t>
  </si>
  <si>
    <t>с Побегайловка</t>
  </si>
  <si>
    <t>07721000291</t>
  </si>
  <si>
    <t>п Привольный</t>
  </si>
  <si>
    <t>07721000296</t>
  </si>
  <si>
    <t>с Прикумское</t>
  </si>
  <si>
    <t>07721000301</t>
  </si>
  <si>
    <t>с Розовка</t>
  </si>
  <si>
    <t>07721000306</t>
  </si>
  <si>
    <t>07721000311</t>
  </si>
  <si>
    <t>х Свободный Труд</t>
  </si>
  <si>
    <t>07721000316</t>
  </si>
  <si>
    <t>х Славянский</t>
  </si>
  <si>
    <t>07721000321</t>
  </si>
  <si>
    <t>х Старотарский</t>
  </si>
  <si>
    <t>07721000326</t>
  </si>
  <si>
    <t>с Сунжа</t>
  </si>
  <si>
    <t>07721000331</t>
  </si>
  <si>
    <t>х Сухая Падина</t>
  </si>
  <si>
    <t>07721000336</t>
  </si>
  <si>
    <t>х им. Тельмана</t>
  </si>
  <si>
    <t>07721000341</t>
  </si>
  <si>
    <t>с Ульяновка</t>
  </si>
  <si>
    <t>07721000346</t>
  </si>
  <si>
    <t>с Успеновка</t>
  </si>
  <si>
    <t>07721000351</t>
  </si>
  <si>
    <t>х Утренняя Долина</t>
  </si>
  <si>
    <t>07721000356</t>
  </si>
  <si>
    <t>п Фруктовый</t>
  </si>
  <si>
    <t>07724000001</t>
  </si>
  <si>
    <t>г Невинномысск</t>
  </si>
  <si>
    <t>07725000001</t>
  </si>
  <si>
    <t>г Нефтекумск</t>
  </si>
  <si>
    <t>07725000056</t>
  </si>
  <si>
    <t>п Затеречный</t>
  </si>
  <si>
    <t>07725000106</t>
  </si>
  <si>
    <t>аул Абдул-Газы</t>
  </si>
  <si>
    <t>07725000111</t>
  </si>
  <si>
    <t>аул Абрам-Тюбе</t>
  </si>
  <si>
    <t>07725000116</t>
  </si>
  <si>
    <t>аул Артезиан-Мангит</t>
  </si>
  <si>
    <t>07725000121</t>
  </si>
  <si>
    <t>аул Бакрес</t>
  </si>
  <si>
    <t>07725000126</t>
  </si>
  <si>
    <t>аул Бейсей</t>
  </si>
  <si>
    <t>07725000131</t>
  </si>
  <si>
    <t>аул Бияш</t>
  </si>
  <si>
    <t>07725000136</t>
  </si>
  <si>
    <t>аул Кок-Бас</t>
  </si>
  <si>
    <t>07725000141</t>
  </si>
  <si>
    <t>аул Кунай</t>
  </si>
  <si>
    <t>07725000146</t>
  </si>
  <si>
    <t>аул Махач-Аул</t>
  </si>
  <si>
    <t>07725000151</t>
  </si>
  <si>
    <t>аул Махмуд-Мектеб</t>
  </si>
  <si>
    <t>07725000156</t>
  </si>
  <si>
    <t>аул Новкус-Артезиан</t>
  </si>
  <si>
    <t>07725000161</t>
  </si>
  <si>
    <t>аул Тукуй-Мектеб</t>
  </si>
  <si>
    <t>07725000166</t>
  </si>
  <si>
    <t>аул Уллуби-Юрт</t>
  </si>
  <si>
    <t>07725000171</t>
  </si>
  <si>
    <t>аул Уч-Тюбе</t>
  </si>
  <si>
    <t>07725000176</t>
  </si>
  <si>
    <t>аул Ямангой</t>
  </si>
  <si>
    <t>07725000181</t>
  </si>
  <si>
    <t>п Зимняя Ставка</t>
  </si>
  <si>
    <t>07725000186</t>
  </si>
  <si>
    <t>п Зункарь</t>
  </si>
  <si>
    <t>07725000191</t>
  </si>
  <si>
    <t>п Левобалковский</t>
  </si>
  <si>
    <t>07725000196</t>
  </si>
  <si>
    <t>с Ачикулак</t>
  </si>
  <si>
    <t>07725000201</t>
  </si>
  <si>
    <t>с Кара-Тюбе</t>
  </si>
  <si>
    <t>07725000206</t>
  </si>
  <si>
    <t>с Каясула</t>
  </si>
  <si>
    <t>07725000211</t>
  </si>
  <si>
    <t>с Озек-Суат</t>
  </si>
  <si>
    <t>07725000216</t>
  </si>
  <si>
    <t>х Андрей-Курган</t>
  </si>
  <si>
    <t>07726000001</t>
  </si>
  <si>
    <t>г Новоалександровск</t>
  </si>
  <si>
    <t>07726000106</t>
  </si>
  <si>
    <t>х Верный</t>
  </si>
  <si>
    <t>07726000111</t>
  </si>
  <si>
    <t>07726000116</t>
  </si>
  <si>
    <t>х Воровский</t>
  </si>
  <si>
    <t>07726000121</t>
  </si>
  <si>
    <t>ст-ца Воскресенская</t>
  </si>
  <si>
    <t>07726000126</t>
  </si>
  <si>
    <t>п Восточный</t>
  </si>
  <si>
    <t>07726000131</t>
  </si>
  <si>
    <t>п Встречный</t>
  </si>
  <si>
    <t>07726000136</t>
  </si>
  <si>
    <t>х Ганькин</t>
  </si>
  <si>
    <t>07726000141</t>
  </si>
  <si>
    <t>п Горьковский</t>
  </si>
  <si>
    <t>07726000146</t>
  </si>
  <si>
    <t>ст-ца Григорополисская</t>
  </si>
  <si>
    <t>07726000151</t>
  </si>
  <si>
    <t>п Дружба</t>
  </si>
  <si>
    <t>07726000156</t>
  </si>
  <si>
    <t>п Заречный</t>
  </si>
  <si>
    <t>07726000161</t>
  </si>
  <si>
    <t>ст-ца Кармалиновская</t>
  </si>
  <si>
    <t>07726000166</t>
  </si>
  <si>
    <t>п Кармалиновский</t>
  </si>
  <si>
    <t>07726000171</t>
  </si>
  <si>
    <t>х Керамик</t>
  </si>
  <si>
    <t>07726000176</t>
  </si>
  <si>
    <t>х Краснодарский</t>
  </si>
  <si>
    <t>07726000181</t>
  </si>
  <si>
    <t>п Краснозоринский</t>
  </si>
  <si>
    <t>07726000186</t>
  </si>
  <si>
    <t>п Краснокубанский</t>
  </si>
  <si>
    <t>07726000191</t>
  </si>
  <si>
    <t>х Красночервонный</t>
  </si>
  <si>
    <t>07726000196</t>
  </si>
  <si>
    <t>п Крутобалковский</t>
  </si>
  <si>
    <t>07726000201</t>
  </si>
  <si>
    <t>п Курганный</t>
  </si>
  <si>
    <t>07726000206</t>
  </si>
  <si>
    <t>п Лиманный</t>
  </si>
  <si>
    <t>07726000211</t>
  </si>
  <si>
    <t>х Мокрая Балка</t>
  </si>
  <si>
    <t>07726000216</t>
  </si>
  <si>
    <t>п Озерный</t>
  </si>
  <si>
    <t>07726000221</t>
  </si>
  <si>
    <t>07726000226</t>
  </si>
  <si>
    <t>07726000231</t>
  </si>
  <si>
    <t>п Присадовый</t>
  </si>
  <si>
    <t>07726000236</t>
  </si>
  <si>
    <t>п Равнинный</t>
  </si>
  <si>
    <t>07726000241</t>
  </si>
  <si>
    <t>п Радуга</t>
  </si>
  <si>
    <t>07726000246</t>
  </si>
  <si>
    <t>с Раздольное</t>
  </si>
  <si>
    <t>07726000251</t>
  </si>
  <si>
    <t>п Рассвет</t>
  </si>
  <si>
    <t>07726000256</t>
  </si>
  <si>
    <t>ст-ца Расшеватская</t>
  </si>
  <si>
    <t>07726000261</t>
  </si>
  <si>
    <t>х Родионов</t>
  </si>
  <si>
    <t>07726000266</t>
  </si>
  <si>
    <t>х Румяная Балка</t>
  </si>
  <si>
    <t>07726000271</t>
  </si>
  <si>
    <t>п Светлый</t>
  </si>
  <si>
    <t>07726000276</t>
  </si>
  <si>
    <t>п Славенский</t>
  </si>
  <si>
    <t>07726000281</t>
  </si>
  <si>
    <t>п Темижбекский</t>
  </si>
  <si>
    <t>07726000286</t>
  </si>
  <si>
    <t>п Ударный</t>
  </si>
  <si>
    <t>07726000291</t>
  </si>
  <si>
    <t>х Фельдмаршальский</t>
  </si>
  <si>
    <t>07726000296</t>
  </si>
  <si>
    <t>х Чапцев</t>
  </si>
  <si>
    <t>07726000301</t>
  </si>
  <si>
    <t>п Южный</t>
  </si>
  <si>
    <t>07727000001</t>
  </si>
  <si>
    <t>г Пятигорск</t>
  </si>
  <si>
    <t>07727000056</t>
  </si>
  <si>
    <t>п Горячеводский</t>
  </si>
  <si>
    <t>07727000061</t>
  </si>
  <si>
    <t>п Свободы</t>
  </si>
  <si>
    <t>07727000106</t>
  </si>
  <si>
    <t>с Золотушка</t>
  </si>
  <si>
    <t>07727000111</t>
  </si>
  <si>
    <t>ст-ца Константиновская</t>
  </si>
  <si>
    <t>07727000116</t>
  </si>
  <si>
    <t>п Нижнеподкумский</t>
  </si>
  <si>
    <t>07727000121</t>
  </si>
  <si>
    <t>07727000126</t>
  </si>
  <si>
    <t>п Средний Подкумок</t>
  </si>
  <si>
    <t>07731000001</t>
  </si>
  <si>
    <t>г Светлоград</t>
  </si>
  <si>
    <t>07731000106</t>
  </si>
  <si>
    <t>с Благодатное</t>
  </si>
  <si>
    <t>07731000111</t>
  </si>
  <si>
    <t>х Вознесенский</t>
  </si>
  <si>
    <t>07731000116</t>
  </si>
  <si>
    <t>с Высоцкое</t>
  </si>
  <si>
    <t>07731000121</t>
  </si>
  <si>
    <t>07731000126</t>
  </si>
  <si>
    <t>с Гофицкое</t>
  </si>
  <si>
    <t>07731000131</t>
  </si>
  <si>
    <t>с Донская Балка</t>
  </si>
  <si>
    <t>07731000136</t>
  </si>
  <si>
    <t>х Козинка</t>
  </si>
  <si>
    <t>07731000141</t>
  </si>
  <si>
    <t>с Константиновское</t>
  </si>
  <si>
    <t>07731000146</t>
  </si>
  <si>
    <t>с Кугуты</t>
  </si>
  <si>
    <t>07731000151</t>
  </si>
  <si>
    <t>с Мартыновка</t>
  </si>
  <si>
    <t>07731000156</t>
  </si>
  <si>
    <t>п Маяк</t>
  </si>
  <si>
    <t>07731000161</t>
  </si>
  <si>
    <t>с Николина Балка</t>
  </si>
  <si>
    <t>07731000166</t>
  </si>
  <si>
    <t>х Носачев</t>
  </si>
  <si>
    <t>07731000171</t>
  </si>
  <si>
    <t>с Ореховка</t>
  </si>
  <si>
    <t>07731000176</t>
  </si>
  <si>
    <t>п Полевой</t>
  </si>
  <si>
    <t>07731000181</t>
  </si>
  <si>
    <t>п Прикалаусский</t>
  </si>
  <si>
    <t>07731000186</t>
  </si>
  <si>
    <t>с Просянка</t>
  </si>
  <si>
    <t>07731000191</t>
  </si>
  <si>
    <t>п Пшеничный</t>
  </si>
  <si>
    <t>07731000196</t>
  </si>
  <si>
    <t>п Рогатая Балка</t>
  </si>
  <si>
    <t>07731000201</t>
  </si>
  <si>
    <t>х Соленое Озеро</t>
  </si>
  <si>
    <t>07731000206</t>
  </si>
  <si>
    <t>с Сухая Буйвола</t>
  </si>
  <si>
    <t>07731000211</t>
  </si>
  <si>
    <t>х Сычевский</t>
  </si>
  <si>
    <t>07731000216</t>
  </si>
  <si>
    <t>п Цветочный</t>
  </si>
  <si>
    <t>07731000221</t>
  </si>
  <si>
    <t>с Шангала</t>
  </si>
  <si>
    <t>07731000226</t>
  </si>
  <si>
    <t>с Шведино</t>
  </si>
  <si>
    <t>07735000001</t>
  </si>
  <si>
    <t>г Зеленокумск</t>
  </si>
  <si>
    <t>07735000106</t>
  </si>
  <si>
    <t>07735000111</t>
  </si>
  <si>
    <t>п Брусиловка</t>
  </si>
  <si>
    <t>07735000116</t>
  </si>
  <si>
    <t>07735000121</t>
  </si>
  <si>
    <t>х Глубокий</t>
  </si>
  <si>
    <t>07735000126</t>
  </si>
  <si>
    <t>с Горькая Балка</t>
  </si>
  <si>
    <t>07735000131</t>
  </si>
  <si>
    <t>п Железнодорожный</t>
  </si>
  <si>
    <t>07735000136</t>
  </si>
  <si>
    <t>х Кавказский</t>
  </si>
  <si>
    <t>07735000141</t>
  </si>
  <si>
    <t>х Ковганский</t>
  </si>
  <si>
    <t>07735000146</t>
  </si>
  <si>
    <t>х Колесников</t>
  </si>
  <si>
    <t>07735000151</t>
  </si>
  <si>
    <t>п Колтуновский</t>
  </si>
  <si>
    <t>07735000156</t>
  </si>
  <si>
    <t>х Кононов</t>
  </si>
  <si>
    <t>07735000161</t>
  </si>
  <si>
    <t>п Михайловка</t>
  </si>
  <si>
    <t>07735000166</t>
  </si>
  <si>
    <t>с Нины</t>
  </si>
  <si>
    <t>07735000171</t>
  </si>
  <si>
    <t>с Отказное</t>
  </si>
  <si>
    <t>07735000176</t>
  </si>
  <si>
    <t>07735000181</t>
  </si>
  <si>
    <t>07735000186</t>
  </si>
  <si>
    <t>07735000191</t>
  </si>
  <si>
    <t>х Примерный</t>
  </si>
  <si>
    <t>07735000196</t>
  </si>
  <si>
    <t>х Рог</t>
  </si>
  <si>
    <t>07735000201</t>
  </si>
  <si>
    <t>п Селивановка</t>
  </si>
  <si>
    <t>07735000206</t>
  </si>
  <si>
    <t>х Средний Лес</t>
  </si>
  <si>
    <t>07735000211</t>
  </si>
  <si>
    <t>с Солдато-Александровское</t>
  </si>
  <si>
    <t>07735000216</t>
  </si>
  <si>
    <t>х Тихомировка</t>
  </si>
  <si>
    <t>07735000221</t>
  </si>
  <si>
    <t>х Федоровский</t>
  </si>
  <si>
    <t>07735000226</t>
  </si>
  <si>
    <t>х Чарыков</t>
  </si>
  <si>
    <t>26419409</t>
  </si>
  <si>
    <t>АО "Невинномысский Азот"</t>
  </si>
  <si>
    <t>2631015563</t>
  </si>
  <si>
    <t>263101001</t>
  </si>
  <si>
    <t>производство (некомбинированная выработка)+передача+сбыт</t>
  </si>
  <si>
    <t>Некомбинированная выработка :: Сбыт :: Передача</t>
  </si>
  <si>
    <t>/Тепловая энергия/Производство/Некомбинированная выработка :: /Тепловая энергия/Сбыт :: /Тепловая энергия/Передача</t>
  </si>
  <si>
    <t>31-12-1992 00:00:00</t>
  </si>
  <si>
    <t>26850785</t>
  </si>
  <si>
    <t>АО "ПТЭК"</t>
  </si>
  <si>
    <t>2632800936</t>
  </si>
  <si>
    <t>263201001</t>
  </si>
  <si>
    <t>10-05-2011 00:00:00</t>
  </si>
  <si>
    <t>26897146</t>
  </si>
  <si>
    <t>АО "Ставропласт"</t>
  </si>
  <si>
    <t>2630000067</t>
  </si>
  <si>
    <t>263001001</t>
  </si>
  <si>
    <t>производство (некомбинированная выработка)</t>
  </si>
  <si>
    <t>Некомбинированная выработка</t>
  </si>
  <si>
    <t>/Тепловая энергия/Производство/Некомбинированная выработка</t>
  </si>
  <si>
    <t>21-06-2011 00:00:00</t>
  </si>
  <si>
    <t>26355174</t>
  </si>
  <si>
    <t>АО "Ставропольсахар"</t>
  </si>
  <si>
    <t>2607012219</t>
  </si>
  <si>
    <t>260701001</t>
  </si>
  <si>
    <t>производство комбинированная выработка</t>
  </si>
  <si>
    <t>Комбинированная выработка :: Сбыт</t>
  </si>
  <si>
    <t>/Тепловая энергия/Производство/Комбинированная выработка :: /Тепловая энергия/Сбыт</t>
  </si>
  <si>
    <t>07-07-1999 00:00:00</t>
  </si>
  <si>
    <t>Передача+Сбыт</t>
  </si>
  <si>
    <t>26355198</t>
  </si>
  <si>
    <t>АО "Теплосеть" г. Невинномысск</t>
  </si>
  <si>
    <t>2631054298</t>
  </si>
  <si>
    <t>26355211</t>
  </si>
  <si>
    <t>АО "Теплосеть" г. Ставрополь</t>
  </si>
  <si>
    <t>2635095930</t>
  </si>
  <si>
    <t>263501001</t>
  </si>
  <si>
    <t>13-12-2006 00:00:00</t>
  </si>
  <si>
    <t>/Тепловая энергия/Передача</t>
  </si>
  <si>
    <t>/Тепловая энергия/Сбыт</t>
  </si>
  <si>
    <t>26355187</t>
  </si>
  <si>
    <t>АО "Хлебокомбинат "Георгиевский"</t>
  </si>
  <si>
    <t>2625012571</t>
  </si>
  <si>
    <t>262501001</t>
  </si>
  <si>
    <t>29-10-1992 00:00:00</t>
  </si>
  <si>
    <t>26355189</t>
  </si>
  <si>
    <t>АО "ЭНЕРГОРЕСУРСЫ"</t>
  </si>
  <si>
    <t>2626020720</t>
  </si>
  <si>
    <t>262601001</t>
  </si>
  <si>
    <t>29-07-1994 00:00:00</t>
  </si>
  <si>
    <t>28118061</t>
  </si>
  <si>
    <t>ГБПОУ ЖХСТ</t>
  </si>
  <si>
    <t>2627012954</t>
  </si>
  <si>
    <t>262701001</t>
  </si>
  <si>
    <t>15-02-2012 00:00:00</t>
  </si>
  <si>
    <t>31246558</t>
  </si>
  <si>
    <t>ГБПОУ ПАТТ</t>
  </si>
  <si>
    <t>2624000742</t>
  </si>
  <si>
    <t>262401001</t>
  </si>
  <si>
    <t>производство (некомбинированная выработка)+сбыт</t>
  </si>
  <si>
    <t>Некомбинированная выработка :: Сбыт</t>
  </si>
  <si>
    <t>/Тепловая энергия/Производство/Некомбинированная выработка :: /Тепловая энергия/Сбыт</t>
  </si>
  <si>
    <t>11-12-2002 00:00:00</t>
  </si>
  <si>
    <t>26355222</t>
  </si>
  <si>
    <t>ГБУЗ СК "ККБ"</t>
  </si>
  <si>
    <t>2630019702</t>
  </si>
  <si>
    <t>10-04-1996 00:00:00</t>
  </si>
  <si>
    <t>26355214</t>
  </si>
  <si>
    <t>ГКУЗ "Ставропольский краевой госпиталь для ветеранов войн"</t>
  </si>
  <si>
    <t>2632055946</t>
  </si>
  <si>
    <t>26-05-2011 00:00:00</t>
  </si>
  <si>
    <t>26355225</t>
  </si>
  <si>
    <t>ГУП СК "Крайтеплоэнерго"</t>
  </si>
  <si>
    <t>2635060510</t>
  </si>
  <si>
    <t>16-01-2002 00:00:00</t>
  </si>
  <si>
    <t>26371332</t>
  </si>
  <si>
    <t>ГУП СК "Ставрополькрайводоканал"</t>
  </si>
  <si>
    <t>2635040105</t>
  </si>
  <si>
    <t>263401001</t>
  </si>
  <si>
    <t>18-11-1997 00:00:00</t>
  </si>
  <si>
    <t>26355185</t>
  </si>
  <si>
    <t>ГУП СК "Теплосеть"</t>
  </si>
  <si>
    <t>2625002189</t>
  </si>
  <si>
    <t>26360929</t>
  </si>
  <si>
    <t>ЗАО "ЮЭК" филиал в г. Лермонтов Ставропольского края</t>
  </si>
  <si>
    <t>7704262319</t>
  </si>
  <si>
    <t>262902001</t>
  </si>
  <si>
    <t>Комбинированная выработка :: Сбыт :: Передача</t>
  </si>
  <si>
    <t>/Тепловая энергия/Производство/Комбинированная выработка :: /Тепловая энергия/Сбыт :: /Тепловая энергия/Передача</t>
  </si>
  <si>
    <t>23-05-2003 00:00:00</t>
  </si>
  <si>
    <t>Теплоноситель - Сбыт :: Производство :: Передача</t>
  </si>
  <si>
    <t>Сбыт :: Производство :: Передача</t>
  </si>
  <si>
    <t>/Теплоноситель/Сбыт :: /Теплоноситель/Производство :: /Теплоноситель/Передача</t>
  </si>
  <si>
    <t>29649010</t>
  </si>
  <si>
    <t>ИП Кашурина Дарья Андреевна</t>
  </si>
  <si>
    <t>263408566507</t>
  </si>
  <si>
    <t>отсутствует</t>
  </si>
  <si>
    <t>производство (некомбинированная выработка)+передача</t>
  </si>
  <si>
    <t>Некомбинированная выработка :: Передача</t>
  </si>
  <si>
    <t>/Тепловая энергия/Производство/Некомбинированная выработка :: /Тепловая энергия/Передача</t>
  </si>
  <si>
    <t>14-09-2015 00:00:00</t>
  </si>
  <si>
    <t>30479512</t>
  </si>
  <si>
    <t>ИП Согоян Геворг Владимирович</t>
  </si>
  <si>
    <t>263410214911</t>
  </si>
  <si>
    <t>24-12-2015 00:00:00</t>
  </si>
  <si>
    <t>26414029</t>
  </si>
  <si>
    <t>КП СК «Надежда»</t>
  </si>
  <si>
    <t>2617013148</t>
  </si>
  <si>
    <t>261701001</t>
  </si>
  <si>
    <t>04-02-2008 00:00:00</t>
  </si>
  <si>
    <t>26355205</t>
  </si>
  <si>
    <t>ЛПУП  Санаторий "РОДНИК"</t>
  </si>
  <si>
    <t>2632053836</t>
  </si>
  <si>
    <t>29-06-1999 00:00:00</t>
  </si>
  <si>
    <t>26355172</t>
  </si>
  <si>
    <t>МУП "КХ" Грачёвского муниципального района Ставропольского края</t>
  </si>
  <si>
    <t>2606000122</t>
  </si>
  <si>
    <t>260601001</t>
  </si>
  <si>
    <t>15-09-2008 00:00:00</t>
  </si>
  <si>
    <t>26355182</t>
  </si>
  <si>
    <t>МУП "КХ" Степновского муниципального района Ставропольского края</t>
  </si>
  <si>
    <t>2620000580</t>
  </si>
  <si>
    <t>262001001</t>
  </si>
  <si>
    <t>26-05-2009 00:00:00</t>
  </si>
  <si>
    <t>26383213</t>
  </si>
  <si>
    <t>МУП "Лермонтовгоргаз"</t>
  </si>
  <si>
    <t>2629005046</t>
  </si>
  <si>
    <t>262901001</t>
  </si>
  <si>
    <t>21-11-2002 00:00:00</t>
  </si>
  <si>
    <t>26355192</t>
  </si>
  <si>
    <t>МУП "Теплосеть" г. Железноводск</t>
  </si>
  <si>
    <t>2627007954</t>
  </si>
  <si>
    <t>26526815</t>
  </si>
  <si>
    <t>МУП ЖКХ Александровского района</t>
  </si>
  <si>
    <t>2601004596</t>
  </si>
  <si>
    <t>260101001</t>
  </si>
  <si>
    <t>08-09-1998 00:00:00</t>
  </si>
  <si>
    <t>26355178</t>
  </si>
  <si>
    <t>МУП КМР СК « ЖКХ Курского района»</t>
  </si>
  <si>
    <t>2612016970</t>
  </si>
  <si>
    <t>261201001</t>
  </si>
  <si>
    <t>08-08-2002 00:00:00</t>
  </si>
  <si>
    <t>26355171</t>
  </si>
  <si>
    <t>МУП КХ Арзгирского района</t>
  </si>
  <si>
    <t>2604000247</t>
  </si>
  <si>
    <t>260401001</t>
  </si>
  <si>
    <t>03-07-2000 00:00:00</t>
  </si>
  <si>
    <t>26355197</t>
  </si>
  <si>
    <t>ОАО "Квант-Энергия"</t>
  </si>
  <si>
    <t>2631002155</t>
  </si>
  <si>
    <t>13-12-1994 00:00:00</t>
  </si>
  <si>
    <t>26800337</t>
  </si>
  <si>
    <t>ОАО "Международный аэропорт Минеральные Воды"</t>
  </si>
  <si>
    <t>2630800970</t>
  </si>
  <si>
    <t>25-01-2012 00:00:00</t>
  </si>
  <si>
    <t>30479236</t>
  </si>
  <si>
    <t>ООО "Газпром Теплоэнерго Кисловодск"</t>
  </si>
  <si>
    <t>2628057299</t>
  </si>
  <si>
    <t>262801001</t>
  </si>
  <si>
    <t>20-04-2016 00:00:00</t>
  </si>
  <si>
    <t>26355170</t>
  </si>
  <si>
    <t>ООО "ККЭБСЕ" филиал в селе Солуно-Дмитриевское</t>
  </si>
  <si>
    <t>7701215046</t>
  </si>
  <si>
    <t>525801001</t>
  </si>
  <si>
    <t>15-04-1999 00:00:00</t>
  </si>
  <si>
    <t>31062553</t>
  </si>
  <si>
    <t>ООО "КомС плюс"</t>
  </si>
  <si>
    <t>2602006892</t>
  </si>
  <si>
    <t>260201001</t>
  </si>
  <si>
    <t>26-06-2017 00:00:00</t>
  </si>
  <si>
    <t>31235882</t>
  </si>
  <si>
    <t>ООО "Коммунальное хозяйство" Туркменского муниципального района Ставропольского края</t>
  </si>
  <si>
    <t>2622005600</t>
  </si>
  <si>
    <t>262201001</t>
  </si>
  <si>
    <t>Теплоноситель - Передача</t>
  </si>
  <si>
    <t>/Теплоноситель/Передача</t>
  </si>
  <si>
    <t>02-07-2018 00:00:00</t>
  </si>
  <si>
    <t>27567409</t>
  </si>
  <si>
    <t>ООО "ЛУКОЙЛ-Ставропольэнерго"</t>
  </si>
  <si>
    <t>2624033219</t>
  </si>
  <si>
    <t>Комбинированная выработка :: Некомбинированная выработка :: Сбыт :: Передача</t>
  </si>
  <si>
    <t>/Тепловая энергия/Производство/Комбинированная выработка :: /Тепловая энергия/Производство/Некомбинированная выработка :: /Тепловая энергия/Сбыт :: /Тепловая энергия/Передача</t>
  </si>
  <si>
    <t>01-08-2011 00:00:00</t>
  </si>
  <si>
    <t>26355190</t>
  </si>
  <si>
    <t>ООО "Объединение котельных курорта" г.Ессентуки</t>
  </si>
  <si>
    <t>2626027362</t>
  </si>
  <si>
    <t>26355209</t>
  </si>
  <si>
    <t>ООО "Пятигорсктеплосервис"</t>
  </si>
  <si>
    <t>2632062277</t>
  </si>
  <si>
    <t>26891086</t>
  </si>
  <si>
    <t>ООО "Ритм-Б"</t>
  </si>
  <si>
    <t>2636032690</t>
  </si>
  <si>
    <t>22-04-2011 00:00:00</t>
  </si>
  <si>
    <t>26355203</t>
  </si>
  <si>
    <t>ООО "Санаторий "Тарханы"</t>
  </si>
  <si>
    <t>2632012646</t>
  </si>
  <si>
    <t>26893305</t>
  </si>
  <si>
    <t>ООО "Сфера"</t>
  </si>
  <si>
    <t>2601009756</t>
  </si>
  <si>
    <t>25-02-2011 00:00:00</t>
  </si>
  <si>
    <t>26355208</t>
  </si>
  <si>
    <t>ООО "ТЕХНО-Сервис"</t>
  </si>
  <si>
    <t>2632059130</t>
  </si>
  <si>
    <t>30853665</t>
  </si>
  <si>
    <t>ООО "Теплоснаб-НШК"</t>
  </si>
  <si>
    <t>2631806212</t>
  </si>
  <si>
    <t>21-11-2014 00:00:00</t>
  </si>
  <si>
    <t>31311400</t>
  </si>
  <si>
    <t>ООО "Теплострой"</t>
  </si>
  <si>
    <t>2625033363</t>
  </si>
  <si>
    <t>11-05-2007 00:00:00</t>
  </si>
  <si>
    <t>26891277</t>
  </si>
  <si>
    <t>ООО "Теплый дом"</t>
  </si>
  <si>
    <t>2601009690</t>
  </si>
  <si>
    <t>11-01-2011 00:00:00</t>
  </si>
  <si>
    <t>27882380</t>
  </si>
  <si>
    <t>ООО "ЭНЕРГЕТИК" (котельная "Машук" в г. Пятигорске)</t>
  </si>
  <si>
    <t>2618800660</t>
  </si>
  <si>
    <t>261801001</t>
  </si>
  <si>
    <t>26-03-2012 00:00:00</t>
  </si>
  <si>
    <t>31335320</t>
  </si>
  <si>
    <t>ООО "Юг-Ресурс"</t>
  </si>
  <si>
    <t>0901047734</t>
  </si>
  <si>
    <t>090101001</t>
  </si>
  <si>
    <t>26355224</t>
  </si>
  <si>
    <t>ООО «Газпром трансгаз Ставрополь»</t>
  </si>
  <si>
    <t>2636032629</t>
  </si>
  <si>
    <t>263601001</t>
  </si>
  <si>
    <t>30-06-1999 00:00:00</t>
  </si>
  <si>
    <t>26355173</t>
  </si>
  <si>
    <t>ПАО "Завод Атлант"</t>
  </si>
  <si>
    <t>2607000333</t>
  </si>
  <si>
    <t>26-05-1994 00:00:00</t>
  </si>
  <si>
    <t>Теплоноситель - Производство</t>
  </si>
  <si>
    <t>/Теплоноситель/Производство</t>
  </si>
  <si>
    <t>26355219</t>
  </si>
  <si>
    <t>ПАО "Ставропольский радиозавод "Сигнал"</t>
  </si>
  <si>
    <t>2635000092</t>
  </si>
  <si>
    <t>26318929</t>
  </si>
  <si>
    <t>ПАО "Ставропольэнергосбыт"</t>
  </si>
  <si>
    <t>2626033550</t>
  </si>
  <si>
    <t>785150001</t>
  </si>
  <si>
    <t>01-04-2005 00:00:00</t>
  </si>
  <si>
    <t>30438499</t>
  </si>
  <si>
    <t>Санаторий им. И.М.Сеченова - НКФ ФГБУ " НМИЦ РК" Минздрава России</t>
  </si>
  <si>
    <t>7704040281</t>
  </si>
  <si>
    <t>262643002</t>
  </si>
  <si>
    <t>15-03-2016 00:00:00</t>
  </si>
  <si>
    <t>26816056</t>
  </si>
  <si>
    <t>Северо-Кавказская дирекция по тепловодоснабжению структурное подразделение Центральной дирекции по тепловодоснабжению - филиала ОАО "РЖД"</t>
  </si>
  <si>
    <t>7708503727</t>
  </si>
  <si>
    <t>616745019</t>
  </si>
  <si>
    <t>26322297</t>
  </si>
  <si>
    <t>Северо-Кавказский филиал ООО "Газпром энерго"</t>
  </si>
  <si>
    <t>7736186950</t>
  </si>
  <si>
    <t>263602001</t>
  </si>
  <si>
    <t>27-07-1998 00:00:00</t>
  </si>
  <si>
    <t>28980134</t>
  </si>
  <si>
    <t>УФСБ России по Ставропольскому краю</t>
  </si>
  <si>
    <t>2634025295</t>
  </si>
  <si>
    <t>30923515</t>
  </si>
  <si>
    <t>ФГБУ "Центральное жилищно-коммунальное управление" Министерства обороны РФ</t>
  </si>
  <si>
    <t>7729314745</t>
  </si>
  <si>
    <t>616543001</t>
  </si>
  <si>
    <t>14-11-2002 00:00:00</t>
  </si>
  <si>
    <t>26416944</t>
  </si>
  <si>
    <t>Филиал "Невинномысская ГРЭС" ПАО "Энел Россия"</t>
  </si>
  <si>
    <t>6671156423</t>
  </si>
  <si>
    <t>263102001</t>
  </si>
  <si>
    <t>27-10-2004 00:00:00</t>
  </si>
  <si>
    <t>31062737</t>
  </si>
  <si>
    <t>Филиал АО НПО «Микроген» в г. Ставрополь «Аллерген»</t>
  </si>
  <si>
    <t>7722422237</t>
  </si>
  <si>
    <t>263443001</t>
  </si>
  <si>
    <t>01-01-2018 00:00:00</t>
  </si>
  <si>
    <t>26416974</t>
  </si>
  <si>
    <t>Филиал ПАО "ОГК-2"-Ставропольская ГРЭС</t>
  </si>
  <si>
    <t>2607018122</t>
  </si>
  <si>
    <t>260702001</t>
  </si>
  <si>
    <t>09-03-2005 00:00:00</t>
  </si>
  <si>
    <t>НСРФ</t>
  </si>
  <si>
    <t>ОКТМР</t>
  </si>
  <si>
    <t>ВД (OLD)</t>
  </si>
  <si>
    <t>ВД (COMBO)</t>
  </si>
  <si>
    <t>ВД (PATH)</t>
  </si>
  <si>
    <t>Дата последнего обновления реестра организаций: 23.07.2020 8:41:26</t>
  </si>
  <si>
    <t>FIND_OGRN_ASSIST_URL</t>
  </si>
  <si>
    <t>https://egrul.nalog.ru/</t>
  </si>
  <si>
    <t>FIND_OKPO_ASSIST_URL</t>
  </si>
  <si>
    <t>https://websbor.gks.ru/online/#!/gs/statistic-codes</t>
  </si>
  <si>
    <t>FIND_OPF_ASSIST_URL</t>
  </si>
  <si>
    <t>http://www.consultant.ru/cons/cgi/online.cgi?req=doc&amp;base=LAW&amp;n=313359</t>
  </si>
  <si>
    <t>HEAT_CALC_EXTENDED_SALARY_FIELDS_CAN_BE_MISSED</t>
  </si>
  <si>
    <t>ALLOWED</t>
  </si>
  <si>
    <t>HEAT_CALC_RESULT_BY_ORG_CAN_BE_NONZERO_LIST</t>
  </si>
  <si>
    <t>FORBIDDEN</t>
  </si>
  <si>
    <t>HEAT_FILTER_OBJECTS_BY_INN</t>
  </si>
  <si>
    <t>HEAT_FUEL_BY_ORG_CAN_BE_SKIPPED_LIST</t>
  </si>
  <si>
    <t>HEAT_MAX_COST_VALUE</t>
  </si>
  <si>
    <t>15000000</t>
  </si>
  <si>
    <t>HEAT_MAX_LEN</t>
  </si>
  <si>
    <t>2000</t>
  </si>
  <si>
    <t>HEAT_MAX_PRICE_NO_TR_COAA</t>
  </si>
  <si>
    <t>12000</t>
  </si>
  <si>
    <t>HEAT_MAX_PRICE_NO_TR_COAB</t>
  </si>
  <si>
    <t>15000</t>
  </si>
  <si>
    <t>HEAT_MAX_PRICE_NO_TR_COAC</t>
  </si>
  <si>
    <t>10000</t>
  </si>
  <si>
    <t>HEAT_MAX_PRICE_NO_TR_COAF</t>
  </si>
  <si>
    <t>HEAT_MAX_PRICE_NO_TR_COAG</t>
  </si>
  <si>
    <t>21000</t>
  </si>
  <si>
    <t>HEAT_MAX_PRICE_NO_TR_COALF</t>
  </si>
  <si>
    <t>HEAT_MAX_PRICE_NO_TR_COAS</t>
  </si>
  <si>
    <t>HEAT_MAX_PRICE_NO_TR_COASC</t>
  </si>
  <si>
    <t>HEAT_MAX_PRICE_NO_TR_COAWC</t>
  </si>
  <si>
    <t>HEAT_MAX_PRICE_NO_TR_CWD</t>
  </si>
  <si>
    <t>6000</t>
  </si>
  <si>
    <t>HEAT_MAX_PRICE_NO_TR_DSG</t>
  </si>
  <si>
    <t>8000</t>
  </si>
  <si>
    <t>HEAT_MAX_PRICE_NO_TR_DSLA</t>
  </si>
  <si>
    <t>150000</t>
  </si>
  <si>
    <t>HEAT_MAX_PRICE_NO_TR_DSLO</t>
  </si>
  <si>
    <t>HEAT_MAX_PRICE_NO_TR_DSLS</t>
  </si>
  <si>
    <t>HEAT_MAX_PRICE_NO_TR_DSLW</t>
  </si>
  <si>
    <t>HEAT_MAX_PRICE_NO_TR_ENR</t>
  </si>
  <si>
    <t>50</t>
  </si>
  <si>
    <t>HEAT_MAX_PRICE_NO_TR_GBL</t>
  </si>
  <si>
    <t>700</t>
  </si>
  <si>
    <t>HEAT_MAX_PRICE_NO_TR_GCK</t>
  </si>
  <si>
    <t>3000</t>
  </si>
  <si>
    <t>HEAT_MAX_PRICE_NO_TR_GCN</t>
  </si>
  <si>
    <t>50000</t>
  </si>
  <si>
    <t>HEAT_MAX_PRICE_NO_TR_GOA</t>
  </si>
  <si>
    <t>7000</t>
  </si>
  <si>
    <t>HEAT_MAX_PRICE_NO_TR_LNG</t>
  </si>
  <si>
    <t>65000</t>
  </si>
  <si>
    <t>HEAT_MAX_PRICE_NO_TR_MSTF12</t>
  </si>
  <si>
    <t>HEAT_MAX_PRICE_NO_TR_MSTF5</t>
  </si>
  <si>
    <t>HEAT_MAX_PRICE_NO_TR_MSTM100</t>
  </si>
  <si>
    <t>HEAT_MAX_PRICE_NO_TR_MSTM200</t>
  </si>
  <si>
    <t>HEAT_MAX_PRICE_NO_TR_MSTM40</t>
  </si>
  <si>
    <t>HEAT_MAX_PRICE_NO_TR_MSTT</t>
  </si>
  <si>
    <t>HEAT_MAX_PRICE_NO_TR_NGC</t>
  </si>
  <si>
    <t>28000</t>
  </si>
  <si>
    <t>HEAT_MAX_PRICE_NO_TR_NGL</t>
  </si>
  <si>
    <t>9000</t>
  </si>
  <si>
    <t>HEAT_MAX_PRICE_NO_TR_NGU</t>
  </si>
  <si>
    <t>HEAT_MAX_PRICE_NO_TR_OIL</t>
  </si>
  <si>
    <t>60000</t>
  </si>
  <si>
    <t>HEAT_MAX_PRICE_NO_TR_PEA</t>
  </si>
  <si>
    <t>HEAT_MAX_PRICE_NO_TR_PLT</t>
  </si>
  <si>
    <t>12500</t>
  </si>
  <si>
    <t>HEAT_MAX_PRICE_NO_TR_PWR</t>
  </si>
  <si>
    <t>HEAT_MAX_PRICE_NO_TR_SAW</t>
  </si>
  <si>
    <t>13000</t>
  </si>
  <si>
    <t>HEAT_MAX_PRICE_NO_TR_SHL</t>
  </si>
  <si>
    <t>25000</t>
  </si>
  <si>
    <t>HEAT_MAX_PRICE_NO_TR_STF</t>
  </si>
  <si>
    <t>45000</t>
  </si>
  <si>
    <t>HEAT_MAX_PRICE_NO_TR_WDS</t>
  </si>
  <si>
    <t>5000</t>
  </si>
  <si>
    <t>HEAT_MAX_PRICE_TR_COAA</t>
  </si>
  <si>
    <t>HEAT_MAX_PRICE_TR_COAB</t>
  </si>
  <si>
    <t>40000</t>
  </si>
  <si>
    <t>HEAT_MAX_PRICE_TR_COAC</t>
  </si>
  <si>
    <t>HEAT_MAX_PRICE_TR_COAF</t>
  </si>
  <si>
    <t>HEAT_MAX_PRICE_TR_COAG</t>
  </si>
  <si>
    <t>HEAT_MAX_PRICE_TR_COALF</t>
  </si>
  <si>
    <t>35000</t>
  </si>
  <si>
    <t>HEAT_MAX_PRICE_TR_COAS</t>
  </si>
  <si>
    <t>HEAT_MAX_PRICE_TR_COASC</t>
  </si>
  <si>
    <t>HEAT_MAX_PRICE_TR_COAWC</t>
  </si>
  <si>
    <t>HEAT_MAX_PRICE_TR_CWD</t>
  </si>
  <si>
    <t>HEAT_MAX_PRICE_TR_DSG</t>
  </si>
  <si>
    <t>HEAT_MAX_PRICE_TR_DSLA</t>
  </si>
  <si>
    <t>HEAT_MAX_PRICE_TR_DSLO</t>
  </si>
  <si>
    <t>HEAT_MAX_PRICE_TR_DSLS</t>
  </si>
  <si>
    <t>HEAT_MAX_PRICE_TR_DSLW</t>
  </si>
  <si>
    <t>HEAT_MAX_PRICE_TR_ENR</t>
  </si>
  <si>
    <t>HEAT_MAX_PRICE_TR_GBL</t>
  </si>
  <si>
    <t>HEAT_MAX_PRICE_TR_GCK</t>
  </si>
  <si>
    <t>HEAT_MAX_PRICE_TR_GCN</t>
  </si>
  <si>
    <t>70000</t>
  </si>
  <si>
    <t>HEAT_MAX_PRICE_TR_GOA</t>
  </si>
  <si>
    <t>HEAT_MAX_PRICE_TR_LNG</t>
  </si>
  <si>
    <t>75000</t>
  </si>
  <si>
    <t>HEAT_MAX_PRICE_TR_MSTF12</t>
  </si>
  <si>
    <t>55000</t>
  </si>
  <si>
    <t>HEAT_MAX_PRICE_TR_MSTF5</t>
  </si>
  <si>
    <t>HEAT_MAX_PRICE_TR_MSTM100</t>
  </si>
  <si>
    <t>HEAT_MAX_PRICE_TR_MSTM200</t>
  </si>
  <si>
    <t>HEAT_MAX_PRICE_TR_MSTM40</t>
  </si>
  <si>
    <t>HEAT_MAX_PRICE_TR_MSTT</t>
  </si>
  <si>
    <t>HEAT_MAX_PRICE_TR_NGC</t>
  </si>
  <si>
    <t>HEAT_MAX_PRICE_TR_NGL</t>
  </si>
  <si>
    <t>18500</t>
  </si>
  <si>
    <t>HEAT_MAX_PRICE_TR_NGU</t>
  </si>
  <si>
    <t>HEAT_MAX_PRICE_TR_OIL</t>
  </si>
  <si>
    <t>HEAT_MAX_PRICE_TR_PEA</t>
  </si>
  <si>
    <t>HEAT_MAX_PRICE_TR_PLT</t>
  </si>
  <si>
    <t>HEAT_MAX_PRICE_TR_PWR</t>
  </si>
  <si>
    <t>HEAT_MAX_PRICE_TR_SAW</t>
  </si>
  <si>
    <t>HEAT_MAX_PRICE_TR_SHL</t>
  </si>
  <si>
    <t>HEAT_MAX_PRICE_TR_STF</t>
  </si>
  <si>
    <t>HEAT_MAX_PRICE_TR_WDS</t>
  </si>
  <si>
    <t>HEAT_MIN_COST_VALUE</t>
  </si>
  <si>
    <t>HEAT_MIN_LEN</t>
  </si>
  <si>
    <t>HEAT_MIN_PRICE_NO_TR_COAA</t>
  </si>
  <si>
    <t>500</t>
  </si>
  <si>
    <t>HEAT_MIN_PRICE_NO_TR_COAB</t>
  </si>
  <si>
    <t>100</t>
  </si>
  <si>
    <t>HEAT_MIN_PRICE_NO_TR_COAC</t>
  </si>
  <si>
    <t>350</t>
  </si>
  <si>
    <t>HEAT_MIN_PRICE_NO_TR_COAF</t>
  </si>
  <si>
    <t>400</t>
  </si>
  <si>
    <t>HEAT_MIN_PRICE_NO_TR_COAG</t>
  </si>
  <si>
    <t>1000</t>
  </si>
  <si>
    <t>HEAT_MIN_PRICE_NO_TR_COALF</t>
  </si>
  <si>
    <t>HEAT_MIN_PRICE_NO_TR_COAS</t>
  </si>
  <si>
    <t>HEAT_MIN_PRICE_NO_TR_COASC</t>
  </si>
  <si>
    <t>HEAT_MIN_PRICE_NO_TR_COAWC</t>
  </si>
  <si>
    <t>HEAT_MIN_PRICE_NO_TR_CWD</t>
  </si>
  <si>
    <t>HEAT_MIN_PRICE_NO_TR_DSG</t>
  </si>
  <si>
    <t>1900</t>
  </si>
  <si>
    <t>HEAT_MIN_PRICE_NO_TR_DSLA</t>
  </si>
  <si>
    <t>HEAT_MIN_PRICE_NO_TR_DSLO</t>
  </si>
  <si>
    <t>HEAT_MIN_PRICE_NO_TR_DSLS</t>
  </si>
  <si>
    <t>HEAT_MIN_PRICE_NO_TR_DSLW</t>
  </si>
  <si>
    <t>HEAT_MIN_PRICE_NO_TR_ENR</t>
  </si>
  <si>
    <t>0,5</t>
  </si>
  <si>
    <t>HEAT_MIN_PRICE_NO_TR_GBL</t>
  </si>
  <si>
    <t>200</t>
  </si>
  <si>
    <t>HEAT_MIN_PRICE_NO_TR_GCK</t>
  </si>
  <si>
    <t>300</t>
  </si>
  <si>
    <t>HEAT_MIN_PRICE_NO_TR_GCN</t>
  </si>
  <si>
    <t>HEAT_MIN_PRICE_NO_TR_GOA</t>
  </si>
  <si>
    <t>HEAT_MIN_PRICE_NO_TR_LNG</t>
  </si>
  <si>
    <t>HEAT_MIN_PRICE_NO_TR_MSTF12</t>
  </si>
  <si>
    <t>HEAT_MIN_PRICE_NO_TR_MSTF5</t>
  </si>
  <si>
    <t>HEAT_MIN_PRICE_NO_TR_MSTM100</t>
  </si>
  <si>
    <t>HEAT_MIN_PRICE_NO_TR_MSTM200</t>
  </si>
  <si>
    <t>6500</t>
  </si>
  <si>
    <t>HEAT_MIN_PRICE_NO_TR_MSTM40</t>
  </si>
  <si>
    <t>2400</t>
  </si>
  <si>
    <t>HEAT_MIN_PRICE_NO_TR_MSTT</t>
  </si>
  <si>
    <t>HEAT_MIN_PRICE_NO_TR_NGC</t>
  </si>
  <si>
    <t>HEAT_MIN_PRICE_NO_TR_NGL</t>
  </si>
  <si>
    <t>HEAT_MIN_PRICE_NO_TR_NGU</t>
  </si>
  <si>
    <t>HEAT_MIN_PRICE_NO_TR_OIL</t>
  </si>
  <si>
    <t>HEAT_MIN_PRICE_NO_TR_PEA</t>
  </si>
  <si>
    <t>HEAT_MIN_PRICE_NO_TR_PLT</t>
  </si>
  <si>
    <t>HEAT_MIN_PRICE_NO_TR_PWR</t>
  </si>
  <si>
    <t>HEAT_MIN_PRICE_NO_TR_SAW</t>
  </si>
  <si>
    <t>HEAT_MIN_PRICE_NO_TR_SHL</t>
  </si>
  <si>
    <t>HEAT_MIN_PRICE_NO_TR_STF</t>
  </si>
  <si>
    <t>HEAT_MIN_PRICE_NO_TR_WDS</t>
  </si>
  <si>
    <t>HEAT_MIN_PRICE_TR_COAA</t>
  </si>
  <si>
    <t>HEAT_MIN_PRICE_TR_COAB</t>
  </si>
  <si>
    <t>HEAT_MIN_PRICE_TR_COAC</t>
  </si>
  <si>
    <t>HEAT_MIN_PRICE_TR_COAF</t>
  </si>
  <si>
    <t>HEAT_MIN_PRICE_TR_COAG</t>
  </si>
  <si>
    <t>HEAT_MIN_PRICE_TR_COALF</t>
  </si>
  <si>
    <t>HEAT_MIN_PRICE_TR_COAS</t>
  </si>
  <si>
    <t>HEAT_MIN_PRICE_TR_COASC</t>
  </si>
  <si>
    <t>HEAT_MIN_PRICE_TR_COAWC</t>
  </si>
  <si>
    <t>HEAT_MIN_PRICE_TR_CWD</t>
  </si>
  <si>
    <t>HEAT_MIN_PRICE_TR_DSG</t>
  </si>
  <si>
    <t>HEAT_MIN_PRICE_TR_DSLA</t>
  </si>
  <si>
    <t>HEAT_MIN_PRICE_TR_DSLO</t>
  </si>
  <si>
    <t>HEAT_MIN_PRICE_TR_DSLS</t>
  </si>
  <si>
    <t>HEAT_MIN_PRICE_TR_DSLW</t>
  </si>
  <si>
    <t>HEAT_MIN_PRICE_TR_ENR</t>
  </si>
  <si>
    <t>HEAT_MIN_PRICE_TR_GBL</t>
  </si>
  <si>
    <t>HEAT_MIN_PRICE_TR_GCK</t>
  </si>
  <si>
    <t>HEAT_MIN_PRICE_TR_GCN</t>
  </si>
  <si>
    <t>HEAT_MIN_PRICE_TR_GOA</t>
  </si>
  <si>
    <t>HEAT_MIN_PRICE_TR_LNG</t>
  </si>
  <si>
    <t>HEAT_MIN_PRICE_TR_MSTF12</t>
  </si>
  <si>
    <t>HEAT_MIN_PRICE_TR_MSTF5</t>
  </si>
  <si>
    <t>HEAT_MIN_PRICE_TR_MSTM100</t>
  </si>
  <si>
    <t>HEAT_MIN_PRICE_TR_MSTM200</t>
  </si>
  <si>
    <t>HEAT_MIN_PRICE_TR_MSTM40</t>
  </si>
  <si>
    <t>HEAT_MIN_PRICE_TR_MSTT</t>
  </si>
  <si>
    <t>HEAT_MIN_PRICE_TR_NGC</t>
  </si>
  <si>
    <t>HEAT_MIN_PRICE_TR_NGL</t>
  </si>
  <si>
    <t>HEAT_MIN_PRICE_TR_NGU</t>
  </si>
  <si>
    <t>HEAT_MIN_PRICE_TR_OIL</t>
  </si>
  <si>
    <t>HEAT_MIN_PRICE_TR_PEA</t>
  </si>
  <si>
    <t>HEAT_MIN_PRICE_TR_PLT</t>
  </si>
  <si>
    <t>HEAT_MIN_PRICE_TR_PWR</t>
  </si>
  <si>
    <t>HEAT_MIN_PRICE_TR_SAW</t>
  </si>
  <si>
    <t>HEAT_MIN_PRICE_TR_SHL</t>
  </si>
  <si>
    <t>HEAT_MIN_PRICE_TR_STF</t>
  </si>
  <si>
    <t>HEAT_MIN_PRICE_TR_WDS</t>
  </si>
  <si>
    <t>MAX_ABONENT_VALUE</t>
  </si>
  <si>
    <t>MIN_ABONENT_VALUE</t>
  </si>
  <si>
    <t>0,001</t>
  </si>
  <si>
    <t>1 41 00 | Сельскохозяйственные производственные кооперативы</t>
  </si>
  <si>
    <t>2 01 16 | Сельскохозяйственные потребительские растениеводческие кооперативы</t>
  </si>
  <si>
    <t>2 07 02 | Садоводческие или огороднические некоммерческие товарищества</t>
  </si>
  <si>
    <t>CNCSN_LIST</t>
  </si>
  <si>
    <t>IP_LIST</t>
  </si>
  <si>
    <t>ИП</t>
  </si>
  <si>
    <t>Инвестиционная программа № 17-о/д от 31.01.2011 АО "Теплосеть" г. Ставрополь в сфере теплоснабжения по реконструкции и модернизации систем теплоснабжения, на территории городского округа Ставрополь на 2011-2026 годы</t>
  </si>
  <si>
    <t>ТС</t>
  </si>
  <si>
    <t>31.01.2011</t>
  </si>
  <si>
    <t>31.12.2026</t>
  </si>
  <si>
    <t>Инвестиционная программа от 01.08.2019 АО "ЭНЕРГОРЕСУРСЫ" в сфере теплоснабжения по развитию, модернизации и реконструкции объектов, на территории городского округа Город-курорт Ессентуки на 2020-2023 годы</t>
  </si>
  <si>
    <t>01.01.2020</t>
  </si>
  <si>
    <t>31.12.2023</t>
  </si>
  <si>
    <t>Инвестиционная программа от 03.08.2018 АО "Теплосеть" г. Невинномысск в сфере теплоснабжения по модернизации и реконструкции объектов, на территории городского округа Невинномысск на 2019-2023 годы</t>
  </si>
  <si>
    <t>01.01.2019</t>
  </si>
  <si>
    <t>Инвестиционная программа от 09.09.2019 ЗАО "ЮЭК" филиал в г. Лермонтов Ставропольского края в сфере теплоснабжения по модернизации и реконструкции объектов, на территории городского округа Лермонтов на 2020-2022 годы</t>
  </si>
  <si>
    <t>31.12.2022</t>
  </si>
  <si>
    <t>Инвестиционная программа от 15.07.2019 ООО "Пятигорсктеплосервис" в сфере теплоснабжения по развитию систем теплоснабжения, на территории городского округа Город-курорт Пятигорск на 2020-2023 годы</t>
  </si>
  <si>
    <t>Инвестиционная программа от 17.09.2018 ООО "Сфера" в сфере теплоснабжения по модернизации объектов, на территории муниципального района Александровский на 2019-2023 годы</t>
  </si>
  <si>
    <t>Инвестиционная программа от 17.09.2018 ООО "Теплый дом" в сфере теплоснабжения по модернизации и строительству котельных, на территории городского округа Новоалександровский на 2019-2023 годы</t>
  </si>
  <si>
    <t>Инвестиционная программа от 17.09.2018 ООО "Теплый дом" в сфере теплоснабжения по модернизации объектов, на территории муниципального района Александровский на 2019-2023 годы</t>
  </si>
  <si>
    <t>Инвестиционная программа от 23.10.2018 ГУП СК "Крайтеплоэнерго" в сфере теплоснабжения по модернизации и реконструкции объектов на 2019-2023 годы</t>
  </si>
  <si>
    <t>Инвестиционная программа открытого акционерного общества "Теплосеть" по реконструкции и модернизации системы централизованного теплоснабжения  города Ставрополя на 2011-2021 годы</t>
  </si>
  <si>
    <t>01.01.2011</t>
  </si>
  <si>
    <t>31.12.2021</t>
  </si>
  <si>
    <t>Инвестиционная программа по ОАО "Теплосеть" по реконструкции и модернизациии системы  централизованного теплоснабжения  города-курорта Кисловодска на период до 2028 года</t>
  </si>
  <si>
    <t>01.01.2015</t>
  </si>
  <si>
    <t>31.12.2028</t>
  </si>
  <si>
    <t>SUBSIDIARY_LIST</t>
  </si>
  <si>
    <t>Запикетная ГПА-ТЭЦ</t>
  </si>
  <si>
    <t>Кисловодская ТЭЦ</t>
  </si>
  <si>
    <t>Северо-Кавказская дирекция по тепловодоснабжению</t>
  </si>
  <si>
    <t>филиал "Аллерген"</t>
  </si>
  <si>
    <t>филиал "Невинномысская ГРЭС"</t>
  </si>
  <si>
    <t>филиал "Ставропольская ГРЭС"</t>
  </si>
  <si>
    <t>филиал ООО "Кока-Кола ЭйчБиСи Евразия" в с.Солуно-Димитриевском</t>
  </si>
  <si>
    <t>DPR_LIST</t>
  </si>
  <si>
    <t>горячее водоснабжение</t>
  </si>
  <si>
    <t>отопление</t>
  </si>
  <si>
    <t>4889943904</t>
  </si>
  <si>
    <t>Некомбинированное производство :: Передача :: Сбыт</t>
  </si>
  <si>
    <t>5197949</t>
  </si>
  <si>
    <t>5417132</t>
  </si>
  <si>
    <t>5412526</t>
  </si>
  <si>
    <t>2386758237</t>
  </si>
  <si>
    <t>1022603620885</t>
  </si>
  <si>
    <t>00203766</t>
  </si>
  <si>
    <t>678738856</t>
  </si>
  <si>
    <t>5417134</t>
  </si>
  <si>
    <t>1112651009822</t>
  </si>
  <si>
    <t>00870847</t>
  </si>
  <si>
    <t>794192048</t>
  </si>
  <si>
    <t>5417130</t>
  </si>
  <si>
    <t>1022601450915</t>
  </si>
  <si>
    <t>00204257</t>
  </si>
  <si>
    <t>Комбинированное производство, менее 25 МВт :: Сбыт</t>
  </si>
  <si>
    <t>5197930</t>
  </si>
  <si>
    <t>5417112</t>
  </si>
  <si>
    <t>3417554921</t>
  </si>
  <si>
    <t>1022600660807</t>
  </si>
  <si>
    <t>00335605</t>
  </si>
  <si>
    <t>571224566</t>
  </si>
  <si>
    <t>1102648001114</t>
  </si>
  <si>
    <t>21971200</t>
  </si>
  <si>
    <t>5178415</t>
  </si>
  <si>
    <t>5417136</t>
  </si>
  <si>
    <t>https://portal.eias.ru/Portal/DownloadPage.aspx?type=12&amp;guid=b91b5a43-dfca-4039-86a7-b5c605d7dac2</t>
  </si>
  <si>
    <t>1062635140446</t>
  </si>
  <si>
    <t>00869749</t>
  </si>
  <si>
    <t>5197944</t>
  </si>
  <si>
    <t>5417125</t>
  </si>
  <si>
    <t>1022601168369</t>
  </si>
  <si>
    <t>00349398</t>
  </si>
  <si>
    <t>5178491</t>
  </si>
  <si>
    <t>5417126</t>
  </si>
  <si>
    <t>1022601227659</t>
  </si>
  <si>
    <t>00873063</t>
  </si>
  <si>
    <t>1360943555</t>
  </si>
  <si>
    <t>5417127</t>
  </si>
  <si>
    <t>1022603424350</t>
  </si>
  <si>
    <t>02501628</t>
  </si>
  <si>
    <t>5288647</t>
  </si>
  <si>
    <t>1022601451070</t>
  </si>
  <si>
    <t>01914883</t>
  </si>
  <si>
    <t>5178472</t>
  </si>
  <si>
    <t>1022601637365</t>
  </si>
  <si>
    <t>01914943</t>
  </si>
  <si>
    <t>5178757</t>
  </si>
  <si>
    <t>1022601958610</t>
  </si>
  <si>
    <t>57151902</t>
  </si>
  <si>
    <t>5279752</t>
  </si>
  <si>
    <t>5417135</t>
  </si>
  <si>
    <t>1022602224281</t>
  </si>
  <si>
    <t>47775553</t>
  </si>
  <si>
    <t>5197942</t>
  </si>
  <si>
    <t>https://portal.eias.ru/Portal/DownloadPage.aspx?type=12&amp;guid=0cd953c7-953a-4be9-b64c-f31f845b05f3</t>
  </si>
  <si>
    <t>1022601164497</t>
  </si>
  <si>
    <t>00870451</t>
  </si>
  <si>
    <t>Комбинированное производство, менее 25 МВт :: Передача :: Сбыт</t>
  </si>
  <si>
    <t>5197969</t>
  </si>
  <si>
    <t>5417129</t>
  </si>
  <si>
    <t>3389551038</t>
  </si>
  <si>
    <t>https://portal.eias.ru/Portal/DownloadPage.aspx?type=12&amp;guid=10ac0027-876d-40a6-96a3-abc4c9e5920f</t>
  </si>
  <si>
    <t>1037704023257</t>
  </si>
  <si>
    <t>71176317</t>
  </si>
  <si>
    <t>2242434729</t>
  </si>
  <si>
    <t>500187316</t>
  </si>
  <si>
    <t>306263516600049</t>
  </si>
  <si>
    <t>0150095570</t>
  </si>
  <si>
    <t>Некомбинированное производство :: Сбыт</t>
  </si>
  <si>
    <t>2599796774</t>
  </si>
  <si>
    <t>2386758238</t>
  </si>
  <si>
    <t>315265100130890</t>
  </si>
  <si>
    <t>0202197689</t>
  </si>
  <si>
    <t>56797728</t>
  </si>
  <si>
    <t>5500711</t>
  </si>
  <si>
    <t>https://portal.eias.ru/Portal/DownloadPage.aspx?type=12&amp;guid=765501ce-f008-4074-8395-7a4ec61ba244</t>
  </si>
  <si>
    <t>1082643000175</t>
  </si>
  <si>
    <t>83733384</t>
  </si>
  <si>
    <t>5197954</t>
  </si>
  <si>
    <t>1022601620117</t>
  </si>
  <si>
    <t>10281454</t>
  </si>
  <si>
    <t>5181917</t>
  </si>
  <si>
    <t>5417111</t>
  </si>
  <si>
    <t>1022603030010</t>
  </si>
  <si>
    <t>46170569</t>
  </si>
  <si>
    <t>5197939</t>
  </si>
  <si>
    <t>5417122</t>
  </si>
  <si>
    <t>1022602221267</t>
  </si>
  <si>
    <t>47776015</t>
  </si>
  <si>
    <t>5489633</t>
  </si>
  <si>
    <t>5500713</t>
  </si>
  <si>
    <t>1022603424205</t>
  </si>
  <si>
    <t>32656759</t>
  </si>
  <si>
    <t>5178443</t>
  </si>
  <si>
    <t>1022603424370</t>
  </si>
  <si>
    <t>00869850</t>
  </si>
  <si>
    <t>5178430</t>
  </si>
  <si>
    <t>5417107</t>
  </si>
  <si>
    <t>1022600509392</t>
  </si>
  <si>
    <t>48595942</t>
  </si>
  <si>
    <t>5197934</t>
  </si>
  <si>
    <t>5417118</t>
  </si>
  <si>
    <t>1022600823541</t>
  </si>
  <si>
    <t>48593831</t>
  </si>
  <si>
    <t>5197928</t>
  </si>
  <si>
    <t>5417110</t>
  </si>
  <si>
    <t>1022603222400</t>
  </si>
  <si>
    <t>47782286</t>
  </si>
  <si>
    <t>5197947</t>
  </si>
  <si>
    <t>1022603628190</t>
  </si>
  <si>
    <t>36826945</t>
  </si>
  <si>
    <t>1086335295</t>
  </si>
  <si>
    <t>1122651001725</t>
  </si>
  <si>
    <t>66278725</t>
  </si>
  <si>
    <t>2598864287</t>
  </si>
  <si>
    <t>5417128</t>
  </si>
  <si>
    <t>https://portal.eias.ru/Portal/DownloadPage.aspx?type=12&amp;guid=b8e89862-e082-49e1-84d3-8b897a732172</t>
  </si>
  <si>
    <t>1162651059559</t>
  </si>
  <si>
    <t>00869844</t>
  </si>
  <si>
    <t>5255871</t>
  </si>
  <si>
    <t>5431576</t>
  </si>
  <si>
    <t>1350755172</t>
  </si>
  <si>
    <t>1025202617461</t>
  </si>
  <si>
    <t>96197544</t>
  </si>
  <si>
    <t>31</t>
  </si>
  <si>
    <t>3694948077</t>
  </si>
  <si>
    <t>5417108</t>
  </si>
  <si>
    <t>1022602622569</t>
  </si>
  <si>
    <t>48601588</t>
  </si>
  <si>
    <t>32</t>
  </si>
  <si>
    <t>4229577641</t>
  </si>
  <si>
    <t>5417123</t>
  </si>
  <si>
    <t>https://portal.eias.ru/Portal/DownloadPage.aspx?type=12&amp;guid=f81f5161-2eef-4b33-9c42-f2767da1c1b8</t>
  </si>
  <si>
    <t>1022602423777</t>
  </si>
  <si>
    <t>47783877</t>
  </si>
  <si>
    <t>33</t>
  </si>
  <si>
    <t>805264281</t>
  </si>
  <si>
    <t>5417124</t>
  </si>
  <si>
    <t>1929724443</t>
  </si>
  <si>
    <t>1116195008533</t>
  </si>
  <si>
    <t>30430376</t>
  </si>
  <si>
    <t>34</t>
  </si>
  <si>
    <t>56393359</t>
  </si>
  <si>
    <t>35</t>
  </si>
  <si>
    <t>5178451</t>
  </si>
  <si>
    <t>1022601220080</t>
  </si>
  <si>
    <t>10280880</t>
  </si>
  <si>
    <t>36</t>
  </si>
  <si>
    <t>5181913</t>
  </si>
  <si>
    <t>1022601617521</t>
  </si>
  <si>
    <t>57135317</t>
  </si>
  <si>
    <t>37</t>
  </si>
  <si>
    <t>726826408</t>
  </si>
  <si>
    <t>1022601945750</t>
  </si>
  <si>
    <t>22105886</t>
  </si>
  <si>
    <t>38</t>
  </si>
  <si>
    <t>5197951</t>
  </si>
  <si>
    <t>1022601614111</t>
  </si>
  <si>
    <t>22047249</t>
  </si>
  <si>
    <t>39</t>
  </si>
  <si>
    <t>794192047</t>
  </si>
  <si>
    <t>https://portal.eias.ru/Portal/DownloadPage.aspx?type=12&amp;guid=3f519d68-f9b2-4a1b-8038-8520ee6d7b69</t>
  </si>
  <si>
    <t>1112649000276</t>
  </si>
  <si>
    <t>90923234</t>
  </si>
  <si>
    <t>40</t>
  </si>
  <si>
    <t>5178413</t>
  </si>
  <si>
    <t>1022601615200</t>
  </si>
  <si>
    <t>54713630</t>
  </si>
  <si>
    <t>41</t>
  </si>
  <si>
    <t>2819126781</t>
  </si>
  <si>
    <t>1142651028376</t>
  </si>
  <si>
    <t>21989831</t>
  </si>
  <si>
    <t>42</t>
  </si>
  <si>
    <t>4547903340</t>
  </si>
  <si>
    <t>1072625000513</t>
  </si>
  <si>
    <t>99763039</t>
  </si>
  <si>
    <t>43</t>
  </si>
  <si>
    <t>794192045</t>
  </si>
  <si>
    <t>1112649000012</t>
  </si>
  <si>
    <t>67137263</t>
  </si>
  <si>
    <t>44</t>
  </si>
  <si>
    <t>1275380351</t>
  </si>
  <si>
    <t>57041942</t>
  </si>
  <si>
    <t>https://portal.eias.ru/Portal/DownloadPage.aspx?type=12&amp;guid=017956be-09e8-4dfb-b656-eff6126f65b3</t>
  </si>
  <si>
    <t>1122651009920</t>
  </si>
  <si>
    <t>38851249</t>
  </si>
  <si>
    <t>45</t>
  </si>
  <si>
    <t>4676162491</t>
  </si>
  <si>
    <t>5423297</t>
  </si>
  <si>
    <t>46</t>
  </si>
  <si>
    <t>5197965</t>
  </si>
  <si>
    <t>5417137</t>
  </si>
  <si>
    <t>1022601940613</t>
  </si>
  <si>
    <t>04864447</t>
  </si>
  <si>
    <t>47</t>
  </si>
  <si>
    <t>5197929</t>
  </si>
  <si>
    <t>1022600660895</t>
  </si>
  <si>
    <t>07609017</t>
  </si>
  <si>
    <t>48</t>
  </si>
  <si>
    <t>5197962</t>
  </si>
  <si>
    <t>1022601930537</t>
  </si>
  <si>
    <t>07509863</t>
  </si>
  <si>
    <t>49</t>
  </si>
  <si>
    <t>5380857</t>
  </si>
  <si>
    <t>4333652994</t>
  </si>
  <si>
    <t>1040700213410</t>
  </si>
  <si>
    <t>70562047</t>
  </si>
  <si>
    <t>57118272</t>
  </si>
  <si>
    <t>2694209608</t>
  </si>
  <si>
    <t>1022601229276</t>
  </si>
  <si>
    <t>03152213</t>
  </si>
  <si>
    <t>51</t>
  </si>
  <si>
    <t>5112046</t>
  </si>
  <si>
    <t>622860861</t>
  </si>
  <si>
    <t>803471733</t>
  </si>
  <si>
    <t>1037739877295</t>
  </si>
  <si>
    <t>62288626</t>
  </si>
  <si>
    <t>52</t>
  </si>
  <si>
    <t>5217517</t>
  </si>
  <si>
    <t>5501862</t>
  </si>
  <si>
    <t>1027739841370</t>
  </si>
  <si>
    <t>78189576</t>
  </si>
  <si>
    <t>53</t>
  </si>
  <si>
    <t>5197960</t>
  </si>
  <si>
    <t>1022601995327</t>
  </si>
  <si>
    <t>07566779</t>
  </si>
  <si>
    <t>54</t>
  </si>
  <si>
    <t>3089489028</t>
  </si>
  <si>
    <t>799127047</t>
  </si>
  <si>
    <t>1027700430889</t>
  </si>
  <si>
    <t>08429553070002</t>
  </si>
  <si>
    <t>55</t>
  </si>
  <si>
    <t>Комбинированное производство, более 25 МВт :: Сбыт</t>
  </si>
  <si>
    <t>5197968</t>
  </si>
  <si>
    <t>5500714</t>
  </si>
  <si>
    <t>56473263</t>
  </si>
  <si>
    <t>3390051601</t>
  </si>
  <si>
    <t>1046604013257</t>
  </si>
  <si>
    <t>00104863</t>
  </si>
  <si>
    <t>56</t>
  </si>
  <si>
    <t>3518670789</t>
  </si>
  <si>
    <t>3221747956</t>
  </si>
  <si>
    <t>1037722027727</t>
  </si>
  <si>
    <t>04863028</t>
  </si>
  <si>
    <t>57</t>
  </si>
  <si>
    <t>Комбинированное производство, более 25 МВт :: Передача :: Сбыт</t>
  </si>
  <si>
    <t>5197931</t>
  </si>
  <si>
    <t>5417113</t>
  </si>
  <si>
    <t>56473264</t>
  </si>
  <si>
    <t>3389595657</t>
  </si>
  <si>
    <t>https://portal.eias.ru/Portal/DownloadPage.aspx?type=12&amp;guid=6adc463c-9c14-4023-8a29-ad31d4f4bf69</t>
  </si>
  <si>
    <t>1052600002180</t>
  </si>
  <si>
    <t>00104886</t>
  </si>
  <si>
    <t>Горячая вода. отпуск с коллекторов</t>
  </si>
  <si>
    <t>1559.42</t>
  </si>
  <si>
    <t>1567.52</t>
  </si>
  <si>
    <t>Горячая вода. через тепловую сеть</t>
  </si>
  <si>
    <t>2141.82</t>
  </si>
  <si>
    <t>2141.96</t>
  </si>
  <si>
    <t>Общий показатель</t>
  </si>
  <si>
    <t>2137.1</t>
  </si>
  <si>
    <t>2137.31</t>
  </si>
  <si>
    <t>2140.47</t>
  </si>
  <si>
    <t>2140.62</t>
  </si>
  <si>
    <t>2141.14</t>
  </si>
  <si>
    <t>2141.29</t>
  </si>
  <si>
    <t>экономически обоснованный</t>
  </si>
  <si>
    <t>Лысенко Светлана Вячеславовна</t>
  </si>
  <si>
    <t>ведущий экономист</t>
  </si>
  <si>
    <t>8 (87937) 5-15-05</t>
  </si>
  <si>
    <t>lysenko.sv@gpte26.ru</t>
  </si>
  <si>
    <t>Тариф: Носитель - горячая вода (К); Носитель - горячая вода (Т)</t>
  </si>
  <si>
    <t>NO_TRANSPORT</t>
  </si>
  <si>
    <t>Котельная "Форелевое хозяйство"</t>
  </si>
  <si>
    <t>ТИ с сетями</t>
  </si>
  <si>
    <t>"Форелевое хозяйство"</t>
  </si>
  <si>
    <t>б/н</t>
  </si>
  <si>
    <t>.024</t>
  </si>
  <si>
    <t>Котельная по пр. Победы,34</t>
  </si>
  <si>
    <t>пр. Победы</t>
  </si>
  <si>
    <t>.396</t>
  </si>
  <si>
    <t>.065</t>
  </si>
  <si>
    <t>Котельная по ул. Аджарская,19</t>
  </si>
  <si>
    <t>ул. Аджарская</t>
  </si>
  <si>
    <t>10.5</t>
  </si>
  <si>
    <t>1.804</t>
  </si>
  <si>
    <t>Котельная по ул. Вашкевича,7</t>
  </si>
  <si>
    <t>ул. Вашкевича</t>
  </si>
  <si>
    <t>.462</t>
  </si>
  <si>
    <t>.24</t>
  </si>
  <si>
    <t>Котельная по ул. Гоголя,29</t>
  </si>
  <si>
    <t>ул. Гоголя</t>
  </si>
  <si>
    <t>.234</t>
  </si>
  <si>
    <t>.11</t>
  </si>
  <si>
    <t>Котельная по ул. Замковая, 72</t>
  </si>
  <si>
    <t>ул. Замковая</t>
  </si>
  <si>
    <t>72</t>
  </si>
  <si>
    <t>18.6</t>
  </si>
  <si>
    <t>9.576</t>
  </si>
  <si>
    <t>Котельная по ул. Зеленогорская, 5</t>
  </si>
  <si>
    <t>ул. Зеленогорская</t>
  </si>
  <si>
    <t>52.5</t>
  </si>
  <si>
    <t>9.285</t>
  </si>
  <si>
    <t>Котельная по ул. Катыхина,155</t>
  </si>
  <si>
    <t>ул. Катыхина</t>
  </si>
  <si>
    <t>155</t>
  </si>
  <si>
    <t>1.894</t>
  </si>
  <si>
    <t>Котельная по ул. Минеральная, 25</t>
  </si>
  <si>
    <t>ул. Минеральная</t>
  </si>
  <si>
    <t>23.11</t>
  </si>
  <si>
    <t>Котельная по ул. Набережная,1</t>
  </si>
  <si>
    <t>ул. Набережная</t>
  </si>
  <si>
    <t>60</t>
  </si>
  <si>
    <t>51.67</t>
  </si>
  <si>
    <t>Котельная по ул. Островского, 35</t>
  </si>
  <si>
    <t>ул. Островского</t>
  </si>
  <si>
    <t>16.8</t>
  </si>
  <si>
    <t>19.84</t>
  </si>
  <si>
    <t>Котельная по ул. Подгорная,45</t>
  </si>
  <si>
    <t>ул. Подгорная</t>
  </si>
  <si>
    <t>.3</t>
  </si>
  <si>
    <t>.14</t>
  </si>
  <si>
    <t>Котельная по ул. Седлогорская,1</t>
  </si>
  <si>
    <t>ул. Седлогорская</t>
  </si>
  <si>
    <t>.39</t>
  </si>
  <si>
    <t>.168</t>
  </si>
  <si>
    <t>Котельная по ул. Седлогорская,19</t>
  </si>
  <si>
    <t>.294</t>
  </si>
  <si>
    <t>.12</t>
  </si>
  <si>
    <t>Котельная по ул. Толстого,6</t>
  </si>
  <si>
    <t>ул. Толстого</t>
  </si>
  <si>
    <t>.546</t>
  </si>
  <si>
    <t>.15</t>
  </si>
  <si>
    <t>Котельная по ул. Фоменко, 110</t>
  </si>
  <si>
    <t>ул. Фоменко</t>
  </si>
  <si>
    <t>110</t>
  </si>
  <si>
    <t>14.72</t>
  </si>
  <si>
    <t>11.218</t>
  </si>
  <si>
    <t>Котельная по ул. Чкалова,17</t>
  </si>
  <si>
    <t>ул. Чкалова</t>
  </si>
  <si>
    <t>.744</t>
  </si>
  <si>
    <t>.18</t>
  </si>
  <si>
    <t>Котельная по ул. Чкалова,44</t>
  </si>
  <si>
    <t>.63</t>
  </si>
  <si>
    <t>.113</t>
  </si>
  <si>
    <t>Котельная по ул. Чкалова,60а</t>
  </si>
  <si>
    <t>60а</t>
  </si>
  <si>
    <t>.06</t>
  </si>
  <si>
    <t>ПР-ВО</t>
  </si>
  <si>
    <t>ТР-КА</t>
  </si>
  <si>
    <t>СБЫТ</t>
  </si>
  <si>
    <t>Производство. Установленная мощность</t>
  </si>
  <si>
    <t>Производство. Подключенная нагрузка</t>
  </si>
  <si>
    <t>Передача. Установленная мощность</t>
  </si>
  <si>
    <t>Передача. Подключенная нагрузка</t>
  </si>
  <si>
    <t>Сбыт. Установленная мощность</t>
  </si>
  <si>
    <t>Сбыт. Подключенная нагрузка</t>
  </si>
  <si>
    <t>Дата последнего обновления данных мониторинга принятых тарифных решений на 2019 год: 23.07.2020 8:59:56</t>
  </si>
  <si>
    <t>Дата последнего обновления данных мониторинга "Реестр объектов инфраструктуры": 23.07.2020 8:59:56</t>
  </si>
  <si>
    <t>b8e89862-e082-49e1-84d3-8b897a732172</t>
  </si>
  <si>
    <t>application/pdf</t>
  </si>
  <si>
    <t>.pdf</t>
  </si>
  <si>
    <t>06-02-2017 09:49:37</t>
  </si>
  <si>
    <t>20000</t>
  </si>
  <si>
    <t>Дата последнего обновления обновления параметров проверки отчёта: 23.07.2020 16:27:15</t>
  </si>
  <si>
    <t>7/28/2020  2:41:31 PM</t>
  </si>
  <si>
    <t>Проверка доступных обновлений...</t>
  </si>
  <si>
    <t>Информация</t>
  </si>
  <si>
    <t>7/28/2020  2:41:34 PM</t>
  </si>
  <si>
    <t>Нет доступных обновлений для отчёта с кодом BALANCE.CALC.TARIFF.WARM.2019.FACT!</t>
  </si>
  <si>
    <t>7/29/2020  8:24:38 AM</t>
  </si>
  <si>
    <t>7/29/2020  8:24:41 AM</t>
  </si>
  <si>
    <t>7/30/2020  8:44:16 AM</t>
  </si>
  <si>
    <t>7/30/2020  8:44:18 AM</t>
  </si>
  <si>
    <t>7/30/2020  9:49:57 AM</t>
  </si>
  <si>
    <t>7/30/2020  9:49:59 AM</t>
  </si>
  <si>
    <t>NG;NGL;</t>
  </si>
  <si>
    <t>8/4/2020  4:30:45 PM</t>
  </si>
  <si>
    <t>8/4/2020  4:30:49 PM</t>
  </si>
</sst>
</file>

<file path=xl/styles.xml><?xml version="1.0" encoding="utf-8"?>
<styleSheet xmlns="http://schemas.openxmlformats.org/spreadsheetml/2006/main">
  <numFmts count="3">
    <numFmt numFmtId="164" formatCode="0.0%"/>
    <numFmt numFmtId="165" formatCode="_-* #,##0.00[$€-1]_-;\-* #,##0.00[$€-1]_-;_-* &quot;-&quot;??[$€-1]_-"/>
    <numFmt numFmtId="166" formatCode="&quot;$&quot;#,##0_);[Red]\(&quot;$&quot;#,##0\)"/>
  </numFmts>
  <fonts count="100">
    <font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11"/>
      <color indexed="62"/>
      <name val="Calibri"/>
      <family val="2"/>
      <charset val="204"/>
    </font>
    <font>
      <b/>
      <sz val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Tahoma"/>
      <family val="2"/>
      <charset val="204"/>
    </font>
    <font>
      <u/>
      <sz val="20"/>
      <color indexed="56"/>
      <name val="Tahoma"/>
      <family val="2"/>
      <charset val="204"/>
    </font>
    <font>
      <sz val="9"/>
      <color indexed="10"/>
      <name val="Tahoma"/>
      <family val="2"/>
      <charset val="204"/>
    </font>
    <font>
      <b/>
      <u/>
      <sz val="9"/>
      <color indexed="9"/>
      <name val="Tahoma"/>
      <family val="2"/>
      <charset val="204"/>
    </font>
    <font>
      <sz val="5"/>
      <name val="Tahoma"/>
      <family val="2"/>
      <charset val="204"/>
    </font>
    <font>
      <sz val="11"/>
      <color indexed="9"/>
      <name val="Tahoma"/>
      <family val="2"/>
      <charset val="204"/>
    </font>
    <font>
      <b/>
      <sz val="9"/>
      <color indexed="60"/>
      <name val="Wingdings 3"/>
      <family val="1"/>
      <charset val="2"/>
    </font>
    <font>
      <sz val="9"/>
      <color indexed="55"/>
      <name val="Tahoma"/>
      <family val="2"/>
      <charset val="204"/>
    </font>
    <font>
      <sz val="9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i/>
      <sz val="9"/>
      <name val="Tahoma"/>
      <family val="2"/>
      <charset val="204"/>
    </font>
    <font>
      <sz val="9"/>
      <color indexed="42"/>
      <name val="Tahoma"/>
      <family val="2"/>
      <charset val="204"/>
    </font>
    <font>
      <sz val="9"/>
      <color indexed="53"/>
      <name val="Tahoma"/>
      <family val="2"/>
      <charset val="204"/>
    </font>
    <font>
      <b/>
      <sz val="9"/>
      <color indexed="22"/>
      <name val="Tahoma"/>
      <family val="2"/>
      <charset val="204"/>
    </font>
    <font>
      <b/>
      <sz val="10"/>
      <color indexed="22"/>
      <name val="Wingdings 2"/>
      <family val="1"/>
      <charset val="2"/>
    </font>
    <font>
      <b/>
      <sz val="14"/>
      <color indexed="12"/>
      <name val="Tahoma"/>
      <family val="2"/>
      <charset val="204"/>
    </font>
    <font>
      <i/>
      <sz val="9"/>
      <color indexed="8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23"/>
      <name val="Tahoma"/>
      <family val="2"/>
      <charset val="204"/>
    </font>
    <font>
      <sz val="14"/>
      <color indexed="12"/>
      <name val="Tahoma"/>
      <family val="2"/>
      <charset val="204"/>
    </font>
    <font>
      <sz val="14"/>
      <name val="Tahoma"/>
      <family val="2"/>
      <charset val="204"/>
    </font>
    <font>
      <sz val="14"/>
      <color indexed="18"/>
      <name val="Tahoma"/>
      <family val="2"/>
      <charset val="204"/>
    </font>
    <font>
      <sz val="11"/>
      <color indexed="8"/>
      <name val="Marlett"/>
      <charset val="2"/>
    </font>
    <font>
      <u/>
      <sz val="9"/>
      <color indexed="62"/>
      <name val="Tahoma"/>
      <family val="2"/>
      <charset val="204"/>
    </font>
    <font>
      <u/>
      <sz val="9"/>
      <color indexed="18"/>
      <name val="Tahoma"/>
      <family val="2"/>
      <charset val="204"/>
    </font>
    <font>
      <sz val="9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sz val="8"/>
      <color indexed="9"/>
      <name val="Tahoma"/>
      <family val="2"/>
      <charset val="204"/>
    </font>
    <font>
      <i/>
      <sz val="8"/>
      <name val="Tahoma"/>
      <family val="2"/>
      <charset val="204"/>
    </font>
    <font>
      <vertAlign val="superscript"/>
      <sz val="8"/>
      <name val="Tahoma"/>
      <family val="2"/>
      <charset val="204"/>
    </font>
    <font>
      <sz val="8"/>
      <color indexed="48"/>
      <name val="Tahoma"/>
      <family val="2"/>
      <charset val="204"/>
    </font>
    <font>
      <sz val="9"/>
      <color indexed="9"/>
      <name val="Tahoma"/>
      <family val="2"/>
      <charset val="204"/>
    </font>
    <font>
      <u/>
      <sz val="10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u/>
      <sz val="10"/>
      <color indexed="12"/>
      <name val="Tahoma"/>
      <family val="2"/>
      <charset val="204"/>
    </font>
    <font>
      <sz val="14"/>
      <color indexed="23"/>
      <name val="Marlett"/>
      <charset val="2"/>
    </font>
    <font>
      <sz val="10"/>
      <name val="MS Sans Serif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6"/>
      <name val="Marlett"/>
      <charset val="2"/>
    </font>
    <font>
      <sz val="8"/>
      <color indexed="8"/>
      <name val="Tahoma"/>
      <family val="2"/>
      <charset val="204"/>
    </font>
    <font>
      <vertAlign val="superscript"/>
      <sz val="8"/>
      <color indexed="8"/>
      <name val="Tahoma"/>
      <family val="2"/>
      <charset val="204"/>
    </font>
    <font>
      <sz val="8"/>
      <color indexed="10"/>
      <name val="Tahoma"/>
      <family val="2"/>
      <charset val="204"/>
    </font>
    <font>
      <sz val="8"/>
      <color indexed="42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9"/>
      <color indexed="18"/>
      <name val="Tahoma"/>
      <family val="2"/>
      <charset val="204"/>
    </font>
    <font>
      <sz val="8"/>
      <color indexed="23"/>
      <name val="Tahoma"/>
      <family val="2"/>
      <charset val="204"/>
    </font>
    <font>
      <sz val="9"/>
      <color indexed="22"/>
      <name val="Tahoma"/>
      <family val="2"/>
      <charset val="204"/>
    </font>
    <font>
      <sz val="9"/>
      <color indexed="13"/>
      <name val="Tahoma"/>
      <family val="2"/>
      <charset val="204"/>
    </font>
    <font>
      <sz val="12"/>
      <color indexed="18"/>
      <name val="Marlett"/>
      <charset val="2"/>
    </font>
    <font>
      <sz val="9"/>
      <color theme="0"/>
      <name val="Tahoma"/>
      <family val="2"/>
      <charset val="204"/>
    </font>
    <font>
      <sz val="8"/>
      <color theme="1"/>
      <name val="Tahoma"/>
      <family val="2"/>
      <charset val="204"/>
    </font>
    <font>
      <sz val="8"/>
      <color theme="0"/>
      <name val="Tahoma"/>
      <family val="2"/>
      <charset val="204"/>
    </font>
    <font>
      <sz val="8"/>
      <color theme="5" tint="0.39997558519241921"/>
      <name val="Tahoma"/>
      <family val="2"/>
      <charset val="204"/>
    </font>
    <font>
      <sz val="8"/>
      <color rgb="FF00B050"/>
      <name val="Tahoma"/>
      <family val="2"/>
      <charset val="204"/>
    </font>
    <font>
      <sz val="8"/>
      <color rgb="FF0070C0"/>
      <name val="Tahoma"/>
      <family val="2"/>
      <charset val="204"/>
    </font>
    <font>
      <sz val="8"/>
      <color rgb="FF002060"/>
      <name val="Tahoma"/>
      <family val="2"/>
      <charset val="204"/>
    </font>
    <font>
      <sz val="8"/>
      <color rgb="FF7030A0"/>
      <name val="Tahoma"/>
      <family val="2"/>
      <charset val="204"/>
    </font>
    <font>
      <sz val="8"/>
      <color rgb="FFFFC000"/>
      <name val="Tahoma"/>
      <family val="2"/>
      <charset val="204"/>
    </font>
    <font>
      <sz val="8"/>
      <color rgb="FFC00000"/>
      <name val="Tahoma"/>
      <family val="2"/>
      <charset val="204"/>
    </font>
    <font>
      <sz val="8"/>
      <color rgb="FF92D050"/>
      <name val="Tahoma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indexed="9"/>
      <name val="Wingdings 2"/>
      <family val="1"/>
      <charset val="2"/>
    </font>
    <font>
      <sz val="5"/>
      <color indexed="9"/>
      <name val="Tahoma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lightDown">
        <fgColor indexed="44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EAEBE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BCBC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ck">
        <color indexed="58"/>
      </left>
      <right style="thick">
        <color indexed="58"/>
      </right>
      <top style="thick">
        <color indexed="58"/>
      </top>
      <bottom style="thick">
        <color indexed="5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3"/>
      </right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/>
      <top/>
      <bottom/>
      <diagonal/>
    </border>
    <border>
      <left style="hair">
        <color indexed="22"/>
      </left>
      <right/>
      <top style="hair">
        <color indexed="22"/>
      </top>
      <bottom/>
      <diagonal/>
    </border>
    <border>
      <left/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/>
      <bottom style="hair">
        <color indexed="22"/>
      </bottom>
      <diagonal/>
    </border>
    <border>
      <left/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 style="thin">
        <color indexed="22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49" fontId="0" fillId="0" borderId="0" applyBorder="0">
      <alignment vertical="top"/>
    </xf>
    <xf numFmtId="0" fontId="56" fillId="0" borderId="0"/>
    <xf numFmtId="165" fontId="56" fillId="0" borderId="0"/>
    <xf numFmtId="0" fontId="57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66" fontId="50" fillId="0" borderId="0" applyFont="0" applyFill="0" applyBorder="0" applyAlignment="0" applyProtection="0"/>
    <xf numFmtId="0" fontId="51" fillId="0" borderId="0" applyFill="0" applyBorder="0" applyProtection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/>
    <xf numFmtId="0" fontId="51" fillId="0" borderId="0" applyFill="0" applyBorder="0" applyProtection="0">
      <alignment vertical="center"/>
    </xf>
    <xf numFmtId="0" fontId="51" fillId="0" borderId="0" applyFill="0" applyBorder="0" applyProtection="0">
      <alignment vertical="center"/>
    </xf>
    <xf numFmtId="0" fontId="5" fillId="2" borderId="1" applyNumberFormat="0" applyAlignment="0" applyProtection="0"/>
    <xf numFmtId="49" fontId="38" fillId="0" borderId="0" applyNumberFormat="0" applyFill="0" applyBorder="0" applyAlignment="0" applyProtection="0">
      <alignment vertical="top"/>
    </xf>
    <xf numFmtId="4" fontId="1" fillId="3" borderId="2" applyBorder="0">
      <alignment horizontal="right"/>
    </xf>
    <xf numFmtId="49" fontId="1" fillId="0" borderId="0" applyBorder="0">
      <alignment vertical="top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59" fillId="0" borderId="0"/>
    <xf numFmtId="49" fontId="1" fillId="0" borderId="0" applyBorder="0">
      <alignment vertical="top"/>
    </xf>
    <xf numFmtId="0" fontId="59" fillId="0" borderId="0"/>
    <xf numFmtId="0" fontId="82" fillId="0" borderId="0" applyNumberFormat="0" applyFill="0" applyBorder="0" applyAlignment="0" applyProtection="0"/>
    <xf numFmtId="0" fontId="83" fillId="0" borderId="47" applyNumberFormat="0" applyFill="0" applyAlignment="0" applyProtection="0"/>
    <xf numFmtId="0" fontId="84" fillId="0" borderId="48" applyNumberFormat="0" applyFill="0" applyAlignment="0" applyProtection="0"/>
    <xf numFmtId="0" fontId="85" fillId="0" borderId="49" applyNumberFormat="0" applyFill="0" applyAlignment="0" applyProtection="0"/>
    <xf numFmtId="0" fontId="85" fillId="0" borderId="0" applyNumberFormat="0" applyFill="0" applyBorder="0" applyAlignment="0" applyProtection="0"/>
    <xf numFmtId="0" fontId="86" fillId="37" borderId="0" applyNumberFormat="0" applyBorder="0" applyAlignment="0" applyProtection="0"/>
    <xf numFmtId="0" fontId="87" fillId="38" borderId="0" applyNumberFormat="0" applyBorder="0" applyAlignment="0" applyProtection="0"/>
    <xf numFmtId="0" fontId="88" fillId="39" borderId="0" applyNumberFormat="0" applyBorder="0" applyAlignment="0" applyProtection="0"/>
    <xf numFmtId="0" fontId="89" fillId="40" borderId="50" applyNumberFormat="0" applyAlignment="0" applyProtection="0"/>
    <xf numFmtId="0" fontId="90" fillId="40" borderId="51" applyNumberFormat="0" applyAlignment="0" applyProtection="0"/>
    <xf numFmtId="0" fontId="91" fillId="0" borderId="52" applyNumberFormat="0" applyFill="0" applyAlignment="0" applyProtection="0"/>
    <xf numFmtId="0" fontId="92" fillId="41" borderId="53" applyNumberFormat="0" applyAlignment="0" applyProtection="0"/>
    <xf numFmtId="0" fontId="93" fillId="0" borderId="0" applyNumberFormat="0" applyFill="0" applyBorder="0" applyAlignment="0" applyProtection="0"/>
    <xf numFmtId="0" fontId="1" fillId="42" borderId="54" applyNumberFormat="0" applyFont="0" applyAlignment="0" applyProtection="0"/>
    <xf numFmtId="0" fontId="94" fillId="0" borderId="0" applyNumberFormat="0" applyFill="0" applyBorder="0" applyAlignment="0" applyProtection="0"/>
    <xf numFmtId="0" fontId="95" fillId="0" borderId="55" applyNumberFormat="0" applyFill="0" applyAlignment="0" applyProtection="0"/>
    <xf numFmtId="0" fontId="96" fillId="43" borderId="0" applyNumberFormat="0" applyBorder="0" applyAlignment="0" applyProtection="0"/>
    <xf numFmtId="0" fontId="97" fillId="44" borderId="0" applyNumberFormat="0" applyBorder="0" applyAlignment="0" applyProtection="0"/>
    <xf numFmtId="0" fontId="97" fillId="45" borderId="0" applyNumberFormat="0" applyBorder="0" applyAlignment="0" applyProtection="0"/>
    <xf numFmtId="0" fontId="96" fillId="46" borderId="0" applyNumberFormat="0" applyBorder="0" applyAlignment="0" applyProtection="0"/>
    <xf numFmtId="0" fontId="96" fillId="47" borderId="0" applyNumberFormat="0" applyBorder="0" applyAlignment="0" applyProtection="0"/>
    <xf numFmtId="0" fontId="97" fillId="48" borderId="0" applyNumberFormat="0" applyBorder="0" applyAlignment="0" applyProtection="0"/>
    <xf numFmtId="0" fontId="97" fillId="49" borderId="0" applyNumberFormat="0" applyBorder="0" applyAlignment="0" applyProtection="0"/>
    <xf numFmtId="0" fontId="96" fillId="50" borderId="0" applyNumberFormat="0" applyBorder="0" applyAlignment="0" applyProtection="0"/>
    <xf numFmtId="0" fontId="96" fillId="51" borderId="0" applyNumberFormat="0" applyBorder="0" applyAlignment="0" applyProtection="0"/>
    <xf numFmtId="0" fontId="97" fillId="52" borderId="0" applyNumberFormat="0" applyBorder="0" applyAlignment="0" applyProtection="0"/>
    <xf numFmtId="0" fontId="97" fillId="53" borderId="0" applyNumberFormat="0" applyBorder="0" applyAlignment="0" applyProtection="0"/>
    <xf numFmtId="0" fontId="96" fillId="54" borderId="0" applyNumberFormat="0" applyBorder="0" applyAlignment="0" applyProtection="0"/>
    <xf numFmtId="0" fontId="96" fillId="55" borderId="0" applyNumberFormat="0" applyBorder="0" applyAlignment="0" applyProtection="0"/>
    <xf numFmtId="0" fontId="97" fillId="56" borderId="0" applyNumberFormat="0" applyBorder="0" applyAlignment="0" applyProtection="0"/>
    <xf numFmtId="0" fontId="97" fillId="57" borderId="0" applyNumberFormat="0" applyBorder="0" applyAlignment="0" applyProtection="0"/>
    <xf numFmtId="0" fontId="96" fillId="58" borderId="0" applyNumberFormat="0" applyBorder="0" applyAlignment="0" applyProtection="0"/>
    <xf numFmtId="0" fontId="96" fillId="59" borderId="0" applyNumberFormat="0" applyBorder="0" applyAlignment="0" applyProtection="0"/>
    <xf numFmtId="0" fontId="97" fillId="60" borderId="0" applyNumberFormat="0" applyBorder="0" applyAlignment="0" applyProtection="0"/>
    <xf numFmtId="0" fontId="97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7" fillId="64" borderId="0" applyNumberFormat="0" applyBorder="0" applyAlignment="0" applyProtection="0"/>
    <xf numFmtId="0" fontId="97" fillId="65" borderId="0" applyNumberFormat="0" applyBorder="0" applyAlignment="0" applyProtection="0"/>
    <xf numFmtId="0" fontId="96" fillId="66" borderId="0" applyNumberFormat="0" applyBorder="0" applyAlignment="0" applyProtection="0"/>
  </cellStyleXfs>
  <cellXfs count="943">
    <xf numFmtId="49" fontId="0" fillId="0" borderId="0" xfId="0">
      <alignment vertical="top"/>
    </xf>
    <xf numFmtId="49" fontId="4" fillId="0" borderId="0" xfId="0" applyFont="1" applyFill="1" applyBorder="1" applyAlignment="1" applyProtection="1">
      <alignment horizontal="left" vertical="top" wrapText="1"/>
    </xf>
    <xf numFmtId="49" fontId="1" fillId="0" borderId="0" xfId="0" applyFont="1" applyAlignment="1" applyProtection="1">
      <alignment vertical="center" wrapText="1"/>
    </xf>
    <xf numFmtId="49" fontId="0" fillId="0" borderId="0" xfId="0" applyProtection="1">
      <alignment vertical="top"/>
    </xf>
    <xf numFmtId="49" fontId="8" fillId="0" borderId="0" xfId="0" applyFont="1" applyAlignment="1" applyProtection="1">
      <alignment horizontal="center" vertical="center" wrapText="1"/>
    </xf>
    <xf numFmtId="49" fontId="1" fillId="0" borderId="0" xfId="0" applyFont="1" applyAlignment="1" applyProtection="1">
      <alignment horizontal="left" vertical="center" wrapText="1"/>
    </xf>
    <xf numFmtId="49" fontId="1" fillId="0" borderId="0" xfId="0" applyFont="1" applyProtection="1">
      <alignment vertical="top"/>
    </xf>
    <xf numFmtId="49" fontId="0" fillId="0" borderId="0" xfId="0" applyNumberFormat="1" applyProtection="1">
      <alignment vertical="top"/>
    </xf>
    <xf numFmtId="49" fontId="8" fillId="0" borderId="0" xfId="0" applyFont="1" applyAlignment="1" applyProtection="1">
      <alignment vertical="center"/>
    </xf>
    <xf numFmtId="49" fontId="1" fillId="0" borderId="0" xfId="0" applyFont="1" applyBorder="1" applyAlignment="1" applyProtection="1">
      <alignment vertical="center" wrapText="1"/>
    </xf>
    <xf numFmtId="49" fontId="1" fillId="0" borderId="0" xfId="0" applyFont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left" vertical="center" wrapText="1"/>
    </xf>
    <xf numFmtId="49" fontId="0" fillId="0" borderId="0" xfId="0" applyAlignment="1">
      <alignment vertical="center"/>
    </xf>
    <xf numFmtId="49" fontId="1" fillId="0" borderId="0" xfId="0" applyFont="1" applyAlignment="1" applyProtection="1">
      <alignment horizontal="right" vertical="center" wrapText="1" indent="2"/>
    </xf>
    <xf numFmtId="49" fontId="1" fillId="0" borderId="0" xfId="0" applyFont="1" applyAlignment="1" applyProtection="1">
      <alignment horizontal="left" vertical="center" wrapText="1" indent="2"/>
    </xf>
    <xf numFmtId="49" fontId="0" fillId="0" borderId="0" xfId="0" applyNumberFormat="1" applyFill="1" applyProtection="1">
      <alignment vertical="top"/>
    </xf>
    <xf numFmtId="49" fontId="9" fillId="0" borderId="3" xfId="0" applyFont="1" applyBorder="1" applyAlignment="1" applyProtection="1">
      <alignment horizontal="center" vertical="center"/>
    </xf>
    <xf numFmtId="49" fontId="9" fillId="0" borderId="3" xfId="0" applyFont="1" applyBorder="1" applyAlignment="1" applyProtection="1">
      <alignment horizontal="left" vertical="center"/>
    </xf>
    <xf numFmtId="49" fontId="16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horizontal="left" vertical="center" wrapText="1"/>
    </xf>
    <xf numFmtId="49" fontId="8" fillId="0" borderId="0" xfId="0" applyFont="1" applyFill="1" applyAlignment="1" applyProtection="1">
      <alignment vertical="center" wrapText="1"/>
    </xf>
    <xf numFmtId="49" fontId="1" fillId="0" borderId="0" xfId="0" applyFont="1" applyFill="1" applyBorder="1" applyAlignment="1" applyProtection="1">
      <alignment vertical="center" wrapText="1"/>
    </xf>
    <xf numFmtId="49" fontId="8" fillId="0" borderId="0" xfId="0" applyFont="1" applyAlignment="1" applyProtection="1">
      <alignment vertical="center" wrapText="1"/>
    </xf>
    <xf numFmtId="49" fontId="18" fillId="0" borderId="0" xfId="0" applyFont="1" applyAlignment="1" applyProtection="1">
      <alignment vertical="center" wrapText="1"/>
    </xf>
    <xf numFmtId="49" fontId="1" fillId="0" borderId="0" xfId="0" applyNumberFormat="1" applyFont="1" applyAlignment="1" applyProtection="1">
      <alignment vertical="center" wrapText="1"/>
    </xf>
    <xf numFmtId="49" fontId="8" fillId="0" borderId="0" xfId="0" applyFont="1" applyFill="1" applyBorder="1" applyAlignment="1" applyProtection="1">
      <alignment vertical="center" wrapText="1"/>
    </xf>
    <xf numFmtId="49" fontId="8" fillId="0" borderId="0" xfId="0" applyNumberFormat="1" applyFont="1" applyAlignment="1" applyProtection="1">
      <alignment vertical="center" wrapText="1"/>
    </xf>
    <xf numFmtId="49" fontId="0" fillId="0" borderId="0" xfId="0" applyFont="1" applyProtection="1">
      <alignment vertical="top"/>
    </xf>
    <xf numFmtId="49" fontId="0" fillId="0" borderId="0" xfId="0" applyNumberFormat="1">
      <alignment vertical="top"/>
    </xf>
    <xf numFmtId="49" fontId="0" fillId="0" borderId="0" xfId="0" applyFont="1" applyAlignment="1" applyProtection="1">
      <alignment vertical="center" wrapText="1"/>
    </xf>
    <xf numFmtId="49" fontId="0" fillId="0" borderId="0" xfId="0" applyFont="1" applyAlignment="1" applyProtection="1">
      <alignment vertical="top" wrapText="1"/>
    </xf>
    <xf numFmtId="49" fontId="0" fillId="0" borderId="0" xfId="0" applyFont="1" applyAlignment="1">
      <alignment vertical="top" wrapText="1"/>
    </xf>
    <xf numFmtId="49" fontId="1" fillId="0" borderId="0" xfId="0" applyFont="1" applyFill="1" applyBorder="1" applyAlignment="1" applyProtection="1">
      <alignment horizontal="center" vertical="center" wrapText="1"/>
    </xf>
    <xf numFmtId="49" fontId="8" fillId="0" borderId="0" xfId="0" applyFont="1" applyBorder="1" applyAlignment="1" applyProtection="1">
      <alignment vertical="center" wrapText="1"/>
    </xf>
    <xf numFmtId="49" fontId="0" fillId="0" borderId="0" xfId="0" applyBorder="1">
      <alignment vertical="top"/>
    </xf>
    <xf numFmtId="49" fontId="18" fillId="0" borderId="0" xfId="0" applyFont="1" applyBorder="1" applyAlignment="1" applyProtection="1">
      <alignment vertical="center" wrapText="1"/>
    </xf>
    <xf numFmtId="49" fontId="18" fillId="4" borderId="0" xfId="0" applyFont="1" applyFill="1" applyBorder="1" applyAlignment="1" applyProtection="1">
      <alignment horizontal="center" vertical="center" wrapText="1"/>
    </xf>
    <xf numFmtId="49" fontId="18" fillId="4" borderId="0" xfId="0" applyFont="1" applyFill="1" applyBorder="1" applyAlignment="1" applyProtection="1">
      <alignment vertical="center" wrapText="1"/>
    </xf>
    <xf numFmtId="49" fontId="18" fillId="4" borderId="0" xfId="0" applyNumberFormat="1" applyFont="1" applyFill="1" applyBorder="1" applyAlignment="1" applyProtection="1">
      <alignment vertical="center" wrapText="1"/>
    </xf>
    <xf numFmtId="49" fontId="8" fillId="0" borderId="0" xfId="0" applyFont="1" applyBorder="1" applyAlignment="1" applyProtection="1">
      <alignment horizontal="center" vertical="center" wrapText="1"/>
    </xf>
    <xf numFmtId="49" fontId="1" fillId="0" borderId="0" xfId="0" applyNumberFormat="1" applyFont="1" applyBorder="1" applyAlignment="1" applyProtection="1">
      <alignment vertical="center" wrapText="1"/>
    </xf>
    <xf numFmtId="49" fontId="8" fillId="0" borderId="0" xfId="0" applyNumberFormat="1" applyFont="1" applyBorder="1" applyAlignment="1" applyProtection="1">
      <alignment vertical="center" wrapText="1"/>
    </xf>
    <xf numFmtId="49" fontId="1" fillId="4" borderId="0" xfId="0" applyFont="1" applyFill="1" applyBorder="1" applyAlignment="1" applyProtection="1">
      <alignment vertical="center" wrapText="1"/>
    </xf>
    <xf numFmtId="4" fontId="1" fillId="4" borderId="0" xfId="0" applyNumberFormat="1" applyFont="1" applyFill="1" applyBorder="1" applyAlignment="1" applyProtection="1">
      <alignment vertical="center" wrapText="1"/>
    </xf>
    <xf numFmtId="49" fontId="0" fillId="0" borderId="0" xfId="0" applyFont="1">
      <alignment vertical="top"/>
    </xf>
    <xf numFmtId="49" fontId="1" fillId="4" borderId="0" xfId="0" applyFont="1" applyFill="1" applyBorder="1" applyAlignment="1" applyProtection="1">
      <alignment horizontal="center" vertical="center" wrapText="1"/>
    </xf>
    <xf numFmtId="49" fontId="8" fillId="4" borderId="0" xfId="0" applyFont="1" applyFill="1" applyBorder="1" applyAlignment="1" applyProtection="1">
      <alignment vertical="center" wrapText="1"/>
    </xf>
    <xf numFmtId="49" fontId="4" fillId="0" borderId="0" xfId="0" applyFont="1" applyFill="1" applyBorder="1" applyAlignment="1" applyProtection="1">
      <alignment horizontal="right" vertical="center" wrapText="1"/>
    </xf>
    <xf numFmtId="49" fontId="1" fillId="0" borderId="0" xfId="0" applyFont="1" applyFill="1" applyBorder="1" applyAlignment="1" applyProtection="1">
      <alignment horizontal="left" vertical="center" wrapText="1"/>
    </xf>
    <xf numFmtId="49" fontId="20" fillId="0" borderId="0" xfId="0" applyFont="1" applyFill="1" applyBorder="1" applyAlignment="1" applyProtection="1">
      <alignment horizontal="left" vertical="center" wrapText="1"/>
    </xf>
    <xf numFmtId="49" fontId="2" fillId="0" borderId="0" xfId="0" applyFont="1" applyFill="1" applyBorder="1" applyAlignment="1" applyProtection="1">
      <alignment vertical="center" wrapText="1"/>
    </xf>
    <xf numFmtId="49" fontId="1" fillId="0" borderId="0" xfId="0" applyFont="1" applyFill="1" applyProtection="1">
      <alignment vertical="top"/>
    </xf>
    <xf numFmtId="49" fontId="8" fillId="0" borderId="0" xfId="0" applyFont="1" applyFill="1" applyBorder="1" applyAlignment="1" applyProtection="1">
      <alignment vertical="center"/>
    </xf>
    <xf numFmtId="49" fontId="17" fillId="0" borderId="0" xfId="0" applyFont="1" applyFill="1" applyBorder="1" applyAlignment="1" applyProtection="1">
      <alignment vertical="center" wrapText="1"/>
    </xf>
    <xf numFmtId="49" fontId="8" fillId="0" borderId="0" xfId="0" applyFont="1" applyFill="1" applyBorder="1" applyAlignment="1" applyProtection="1">
      <alignment horizontal="center" vertical="center" wrapText="1"/>
    </xf>
    <xf numFmtId="49" fontId="1" fillId="0" borderId="0" xfId="0" applyFont="1" applyFill="1" applyAlignment="1" applyProtection="1">
      <alignment horizontal="center" vertical="center" wrapText="1"/>
    </xf>
    <xf numFmtId="49" fontId="8" fillId="0" borderId="0" xfId="0" applyFont="1" applyFill="1" applyAlignment="1" applyProtection="1">
      <alignment horizontal="center" vertical="center" wrapText="1"/>
    </xf>
    <xf numFmtId="49" fontId="18" fillId="0" borderId="0" xfId="0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4" fontId="1" fillId="0" borderId="0" xfId="0" applyNumberFormat="1" applyFont="1" applyFill="1" applyBorder="1" applyAlignment="1" applyProtection="1">
      <alignment vertical="center" wrapText="1"/>
    </xf>
    <xf numFmtId="49" fontId="1" fillId="4" borderId="0" xfId="0" applyNumberFormat="1" applyFont="1" applyFill="1" applyBorder="1" applyAlignment="1" applyProtection="1">
      <alignment vertical="center" wrapText="1"/>
    </xf>
    <xf numFmtId="49" fontId="8" fillId="4" borderId="0" xfId="0" applyFont="1" applyFill="1" applyAlignment="1" applyProtection="1">
      <alignment vertical="center" wrapText="1"/>
    </xf>
    <xf numFmtId="49" fontId="8" fillId="4" borderId="0" xfId="0" applyNumberFormat="1" applyFont="1" applyFill="1" applyAlignment="1" applyProtection="1">
      <alignment vertical="center" wrapText="1"/>
    </xf>
    <xf numFmtId="49" fontId="26" fillId="4" borderId="0" xfId="0" applyFont="1" applyFill="1" applyBorder="1" applyAlignment="1" applyProtection="1">
      <alignment vertical="center" wrapText="1"/>
    </xf>
    <xf numFmtId="49" fontId="26" fillId="0" borderId="0" xfId="0" applyFont="1">
      <alignment vertical="top"/>
    </xf>
    <xf numFmtId="49" fontId="26" fillId="0" borderId="0" xfId="0" applyFont="1" applyAlignment="1" applyProtection="1">
      <alignment vertical="center" wrapText="1"/>
    </xf>
    <xf numFmtId="49" fontId="1" fillId="4" borderId="0" xfId="0" applyFont="1" applyFill="1" applyBorder="1" applyAlignment="1" applyProtection="1">
      <alignment horizontal="right" vertical="center" wrapText="1" indent="1"/>
    </xf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/>
    </xf>
    <xf numFmtId="49" fontId="16" fillId="0" borderId="0" xfId="0" applyFont="1" applyBorder="1" applyAlignment="1" applyProtection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vertical="center"/>
    </xf>
    <xf numFmtId="0" fontId="29" fillId="4" borderId="0" xfId="0" applyNumberFormat="1" applyFont="1" applyFill="1" applyBorder="1" applyAlignment="1" applyProtection="1">
      <alignment horizontal="center" vertical="center"/>
    </xf>
    <xf numFmtId="49" fontId="1" fillId="0" borderId="0" xfId="0" applyFont="1">
      <alignment vertical="top"/>
    </xf>
    <xf numFmtId="49" fontId="31" fillId="4" borderId="0" xfId="0" applyFont="1" applyFill="1" applyBorder="1" applyAlignment="1" applyProtection="1">
      <alignment vertical="center" wrapText="1"/>
    </xf>
    <xf numFmtId="49" fontId="31" fillId="0" borderId="0" xfId="0" applyFont="1">
      <alignment vertical="top"/>
    </xf>
    <xf numFmtId="49" fontId="31" fillId="0" borderId="0" xfId="0" applyFont="1" applyAlignment="1" applyProtection="1">
      <alignment vertical="center" wrapText="1"/>
    </xf>
    <xf numFmtId="49" fontId="31" fillId="0" borderId="0" xfId="0" applyFont="1" applyFill="1" applyAlignment="1" applyProtection="1">
      <alignment vertical="center" wrapText="1"/>
    </xf>
    <xf numFmtId="49" fontId="4" fillId="0" borderId="4" xfId="0" applyFont="1" applyFill="1" applyBorder="1" applyAlignment="1" applyProtection="1">
      <alignment horizontal="center" vertical="center" wrapText="1"/>
    </xf>
    <xf numFmtId="49" fontId="4" fillId="0" borderId="5" xfId="0" applyFont="1" applyFill="1" applyBorder="1" applyAlignment="1" applyProtection="1">
      <alignment horizontal="right" vertical="center" wrapText="1" indent="2"/>
    </xf>
    <xf numFmtId="49" fontId="4" fillId="0" borderId="6" xfId="0" applyFont="1" applyFill="1" applyBorder="1" applyAlignment="1" applyProtection="1">
      <alignment horizontal="left" vertical="center" wrapText="1" indent="2"/>
    </xf>
    <xf numFmtId="49" fontId="34" fillId="0" borderId="0" xfId="0" applyFont="1" applyBorder="1" applyAlignment="1" applyProtection="1">
      <alignment vertical="center" wrapText="1"/>
    </xf>
    <xf numFmtId="49" fontId="34" fillId="0" borderId="0" xfId="0" applyFont="1">
      <alignment vertical="top"/>
    </xf>
    <xf numFmtId="49" fontId="34" fillId="0" borderId="0" xfId="0" applyFont="1" applyBorder="1" applyAlignment="1" applyProtection="1">
      <alignment horizontal="center" vertical="center" wrapText="1"/>
    </xf>
    <xf numFmtId="49" fontId="34" fillId="0" borderId="0" xfId="0" applyFont="1" applyAlignment="1" applyProtection="1">
      <alignment vertical="center" wrapText="1"/>
    </xf>
    <xf numFmtId="49" fontId="34" fillId="0" borderId="0" xfId="0" applyFont="1" applyFill="1" applyAlignment="1" applyProtection="1">
      <alignment horizontal="center" vertical="center" wrapText="1"/>
    </xf>
    <xf numFmtId="49" fontId="34" fillId="0" borderId="0" xfId="0" applyFont="1" applyAlignment="1" applyProtection="1">
      <alignment horizontal="center" vertical="center" wrapText="1"/>
    </xf>
    <xf numFmtId="49" fontId="14" fillId="0" borderId="0" xfId="0" applyFont="1" applyFill="1" applyAlignment="1" applyProtection="1">
      <alignment wrapText="1"/>
    </xf>
    <xf numFmtId="49" fontId="14" fillId="0" borderId="0" xfId="0" applyFont="1" applyFill="1" applyAlignment="1" applyProtection="1">
      <alignment vertical="center" wrapText="1"/>
    </xf>
    <xf numFmtId="49" fontId="19" fillId="0" borderId="0" xfId="0" applyFont="1" applyFill="1" applyAlignment="1" applyProtection="1">
      <alignment wrapText="1"/>
    </xf>
    <xf numFmtId="0" fontId="6" fillId="0" borderId="0" xfId="0" applyNumberFormat="1" applyFont="1" applyFill="1" applyAlignment="1" applyProtection="1">
      <alignment horizontal="left" vertical="center" wrapText="1"/>
    </xf>
    <xf numFmtId="49" fontId="15" fillId="0" borderId="0" xfId="0" applyFont="1" applyFill="1" applyBorder="1" applyAlignment="1" applyProtection="1">
      <alignment wrapText="1"/>
    </xf>
    <xf numFmtId="0" fontId="4" fillId="0" borderId="0" xfId="0" applyNumberFormat="1" applyFont="1" applyFill="1" applyAlignment="1" applyProtection="1">
      <alignment vertical="top"/>
    </xf>
    <xf numFmtId="0" fontId="4" fillId="0" borderId="0" xfId="0" applyNumberFormat="1" applyFont="1" applyFill="1" applyAlignment="1" applyProtection="1">
      <alignment horizontal="left" vertical="top" wrapText="1"/>
    </xf>
    <xf numFmtId="49" fontId="1" fillId="0" borderId="0" xfId="0" applyFont="1" applyFill="1" applyAlignment="1" applyProtection="1">
      <alignment vertical="top" wrapText="1"/>
    </xf>
    <xf numFmtId="49" fontId="14" fillId="0" borderId="0" xfId="0" applyFont="1" applyFill="1" applyBorder="1" applyAlignment="1" applyProtection="1">
      <alignment wrapText="1"/>
    </xf>
    <xf numFmtId="49" fontId="10" fillId="0" borderId="0" xfId="0" applyFont="1" applyFill="1" applyBorder="1" applyAlignment="1" applyProtection="1">
      <alignment wrapText="1"/>
    </xf>
    <xf numFmtId="49" fontId="10" fillId="0" borderId="7" xfId="0" applyFont="1" applyFill="1" applyBorder="1" applyAlignment="1" applyProtection="1">
      <alignment wrapText="1"/>
    </xf>
    <xf numFmtId="49" fontId="36" fillId="0" borderId="0" xfId="0" applyFont="1" applyFill="1" applyBorder="1" applyAlignment="1" applyProtection="1">
      <alignment vertical="center" wrapText="1"/>
    </xf>
    <xf numFmtId="49" fontId="11" fillId="0" borderId="0" xfId="0" applyFont="1" applyFill="1" applyBorder="1" applyAlignment="1" applyProtection="1">
      <alignment horizontal="left" vertical="center" wrapText="1"/>
    </xf>
    <xf numFmtId="49" fontId="36" fillId="0" borderId="0" xfId="0" applyFont="1" applyFill="1" applyBorder="1" applyAlignment="1" applyProtection="1">
      <alignment horizontal="center" vertical="center" wrapText="1"/>
    </xf>
    <xf numFmtId="49" fontId="9" fillId="3" borderId="8" xfId="0" applyNumberFormat="1" applyFont="1" applyFill="1" applyBorder="1" applyAlignment="1" applyProtection="1">
      <alignment horizontal="center" vertical="center" wrapText="1"/>
    </xf>
    <xf numFmtId="49" fontId="9" fillId="5" borderId="8" xfId="0" applyNumberFormat="1" applyFont="1" applyFill="1" applyBorder="1" applyAlignment="1" applyProtection="1">
      <alignment horizontal="center" vertical="center" wrapText="1"/>
    </xf>
    <xf numFmtId="49" fontId="9" fillId="6" borderId="8" xfId="0" applyNumberFormat="1" applyFont="1" applyFill="1" applyBorder="1" applyAlignment="1" applyProtection="1">
      <alignment horizontal="center" vertical="center" wrapText="1"/>
    </xf>
    <xf numFmtId="49" fontId="9" fillId="7" borderId="8" xfId="0" applyNumberFormat="1" applyFont="1" applyFill="1" applyBorder="1" applyAlignment="1" applyProtection="1">
      <alignment horizontal="center" vertical="center" wrapText="1"/>
    </xf>
    <xf numFmtId="49" fontId="4" fillId="0" borderId="0" xfId="0" applyFont="1" applyFill="1" applyBorder="1" applyAlignment="1" applyProtection="1">
      <alignment horizontal="right" vertical="top" wrapText="1"/>
    </xf>
    <xf numFmtId="49" fontId="10" fillId="0" borderId="0" xfId="0" applyFont="1" applyFill="1" applyBorder="1" applyAlignment="1" applyProtection="1">
      <alignment vertical="top" wrapText="1"/>
    </xf>
    <xf numFmtId="0" fontId="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vertical="top" wrapText="1"/>
    </xf>
    <xf numFmtId="49" fontId="7" fillId="0" borderId="0" xfId="0" applyNumberFormat="1" applyFont="1" applyFill="1" applyBorder="1" applyAlignment="1" applyProtection="1">
      <alignment wrapText="1"/>
    </xf>
    <xf numFmtId="49" fontId="7" fillId="0" borderId="0" xfId="0" applyNumberFormat="1" applyFont="1" applyFill="1" applyBorder="1" applyAlignment="1" applyProtection="1">
      <alignment horizontal="left" wrapText="1"/>
    </xf>
    <xf numFmtId="49" fontId="10" fillId="0" borderId="0" xfId="0" applyFont="1" applyFill="1" applyBorder="1" applyAlignment="1" applyProtection="1">
      <alignment horizontal="right" wrapText="1"/>
    </xf>
    <xf numFmtId="49" fontId="1" fillId="0" borderId="0" xfId="0" applyFont="1" applyAlignment="1" applyProtection="1">
      <alignment vertical="center"/>
    </xf>
    <xf numFmtId="49" fontId="0" fillId="0" borderId="4" xfId="0" applyBorder="1">
      <alignment vertical="top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1" fillId="6" borderId="4" xfId="0" applyNumberFormat="1" applyFont="1" applyFill="1" applyBorder="1" applyAlignment="1" applyProtection="1">
      <alignment horizontal="center" vertical="center" wrapText="1"/>
    </xf>
    <xf numFmtId="49" fontId="1" fillId="0" borderId="9" xfId="0" applyFont="1" applyBorder="1" applyAlignment="1" applyProtection="1">
      <alignment vertical="center" wrapText="1"/>
    </xf>
    <xf numFmtId="0" fontId="4" fillId="0" borderId="3" xfId="0" applyNumberFormat="1" applyFont="1" applyFill="1" applyBorder="1" applyAlignment="1" applyProtection="1">
      <alignment horizontal="left" vertical="center" indent="4"/>
    </xf>
    <xf numFmtId="0" fontId="4" fillId="0" borderId="3" xfId="0" applyNumberFormat="1" applyFont="1" applyFill="1" applyBorder="1" applyAlignment="1" applyProtection="1">
      <alignment vertical="center"/>
    </xf>
    <xf numFmtId="49" fontId="1" fillId="0" borderId="3" xfId="0" applyFont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0" fillId="0" borderId="0" xfId="0" applyFont="1" applyBorder="1">
      <alignment vertical="top"/>
    </xf>
    <xf numFmtId="49" fontId="8" fillId="4" borderId="9" xfId="0" applyFont="1" applyFill="1" applyBorder="1" applyAlignment="1" applyProtection="1">
      <alignment vertical="center" wrapText="1"/>
    </xf>
    <xf numFmtId="49" fontId="0" fillId="4" borderId="10" xfId="0" applyFont="1" applyFill="1" applyBorder="1">
      <alignment vertical="top"/>
    </xf>
    <xf numFmtId="49" fontId="0" fillId="0" borderId="3" xfId="0" applyBorder="1">
      <alignment vertical="top"/>
    </xf>
    <xf numFmtId="49" fontId="0" fillId="0" borderId="3" xfId="0" applyFont="1" applyBorder="1">
      <alignment vertical="top"/>
    </xf>
    <xf numFmtId="49" fontId="0" fillId="0" borderId="0" xfId="0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horizontal="center" vertical="center" wrapText="1"/>
    </xf>
    <xf numFmtId="2" fontId="1" fillId="0" borderId="0" xfId="0" applyNumberFormat="1" applyFont="1" applyFill="1" applyBorder="1" applyAlignment="1" applyProtection="1">
      <alignment vertical="center" wrapText="1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vertical="center" wrapText="1"/>
    </xf>
    <xf numFmtId="49" fontId="1" fillId="0" borderId="3" xfId="0" applyFont="1" applyFill="1" applyBorder="1" applyAlignment="1" applyProtection="1">
      <alignment horizontal="left" vertical="center" wrapText="1"/>
    </xf>
    <xf numFmtId="49" fontId="22" fillId="8" borderId="10" xfId="0" applyFont="1" applyFill="1" applyBorder="1" applyAlignment="1" applyProtection="1">
      <alignment horizontal="left" vertical="center" indent="1"/>
    </xf>
    <xf numFmtId="49" fontId="22" fillId="8" borderId="3" xfId="0" applyFont="1" applyFill="1" applyBorder="1" applyAlignment="1" applyProtection="1">
      <alignment horizontal="left" vertical="center" indent="1"/>
    </xf>
    <xf numFmtId="49" fontId="1" fillId="3" borderId="4" xfId="0" applyFont="1" applyFill="1" applyBorder="1" applyAlignment="1" applyProtection="1">
      <alignment horizontal="center" vertical="center" wrapText="1"/>
      <protection locked="0"/>
    </xf>
    <xf numFmtId="49" fontId="4" fillId="0" borderId="12" xfId="0" applyFont="1" applyFill="1" applyBorder="1" applyAlignment="1" applyProtection="1">
      <alignment horizontal="center" vertical="center" wrapText="1"/>
    </xf>
    <xf numFmtId="49" fontId="8" fillId="0" borderId="13" xfId="0" applyNumberFormat="1" applyFont="1" applyFill="1" applyBorder="1" applyAlignment="1" applyProtection="1">
      <alignment horizontal="center" vertical="center" wrapText="1"/>
    </xf>
    <xf numFmtId="49" fontId="1" fillId="9" borderId="4" xfId="0" applyFont="1" applyFill="1" applyBorder="1" applyAlignment="1" applyProtection="1">
      <alignment vertical="center" wrapText="1"/>
    </xf>
    <xf numFmtId="49" fontId="39" fillId="0" borderId="0" xfId="0" applyFont="1" applyAlignment="1" applyProtection="1">
      <alignment horizontal="center" vertical="center" wrapText="1"/>
    </xf>
    <xf numFmtId="49" fontId="39" fillId="0" borderId="0" xfId="0" applyFont="1" applyAlignment="1" applyProtection="1">
      <alignment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0" xfId="0" applyFont="1" applyFill="1" applyBorder="1" applyAlignment="1" applyProtection="1">
      <alignment horizontal="center" vertical="center" wrapText="1"/>
    </xf>
    <xf numFmtId="0" fontId="39" fillId="0" borderId="0" xfId="0" applyNumberFormat="1" applyFont="1" applyAlignment="1" applyProtection="1">
      <alignment horizontal="center" vertical="center" wrapText="1"/>
    </xf>
    <xf numFmtId="49" fontId="39" fillId="0" borderId="0" xfId="0" applyFont="1" applyFill="1" applyAlignment="1" applyProtection="1">
      <alignment vertical="center" wrapText="1"/>
    </xf>
    <xf numFmtId="49" fontId="39" fillId="0" borderId="0" xfId="0" applyFont="1" applyFill="1" applyProtection="1">
      <alignment vertical="top"/>
    </xf>
    <xf numFmtId="49" fontId="39" fillId="0" borderId="0" xfId="0" applyFont="1" applyFill="1" applyBorder="1" applyProtection="1">
      <alignment vertical="top"/>
    </xf>
    <xf numFmtId="49" fontId="39" fillId="0" borderId="0" xfId="0" applyFont="1" applyFill="1" applyBorder="1" applyAlignment="1" applyProtection="1">
      <alignment vertical="center" wrapText="1"/>
    </xf>
    <xf numFmtId="0" fontId="40" fillId="0" borderId="0" xfId="0" applyNumberFormat="1" applyFont="1" applyFill="1" applyBorder="1" applyAlignment="1" applyProtection="1">
      <alignment horizontal="left" vertical="center" wrapText="1" indent="4"/>
    </xf>
    <xf numFmtId="49" fontId="39" fillId="0" borderId="0" xfId="0" applyFont="1" applyFill="1" applyBorder="1" applyAlignment="1" applyProtection="1">
      <alignment horizontal="right" vertical="center" wrapText="1"/>
    </xf>
    <xf numFmtId="49" fontId="39" fillId="4" borderId="0" xfId="0" applyFont="1" applyFill="1" applyBorder="1" applyAlignment="1" applyProtection="1">
      <alignment horizontal="center" vertical="center" wrapText="1"/>
    </xf>
    <xf numFmtId="49" fontId="39" fillId="0" borderId="0" xfId="0" applyFont="1">
      <alignment vertical="top"/>
    </xf>
    <xf numFmtId="49" fontId="39" fillId="0" borderId="0" xfId="0" applyNumberFormat="1" applyFont="1" applyAlignment="1" applyProtection="1">
      <alignment vertical="center" wrapText="1"/>
    </xf>
    <xf numFmtId="0" fontId="39" fillId="4" borderId="0" xfId="0" applyNumberFormat="1" applyFont="1" applyFill="1" applyBorder="1" applyAlignment="1" applyProtection="1">
      <alignment horizontal="center" vertical="center" wrapText="1"/>
    </xf>
    <xf numFmtId="49" fontId="41" fillId="0" borderId="0" xfId="0" applyFont="1" applyAlignment="1">
      <alignment horizontal="center" vertical="center"/>
    </xf>
    <xf numFmtId="0" fontId="3" fillId="4" borderId="14" xfId="0" applyNumberFormat="1" applyFont="1" applyFill="1" applyBorder="1" applyAlignment="1" applyProtection="1">
      <alignment horizontal="center" vertical="center" wrapText="1"/>
    </xf>
    <xf numFmtId="49" fontId="0" fillId="9" borderId="4" xfId="0" applyFont="1" applyFill="1" applyBorder="1" applyAlignment="1" applyProtection="1">
      <alignment vertical="center" wrapText="1"/>
    </xf>
    <xf numFmtId="4" fontId="8" fillId="9" borderId="0" xfId="0" applyNumberFormat="1" applyFont="1" applyFill="1" applyBorder="1" applyAlignment="1" applyProtection="1">
      <alignment horizontal="center" vertical="center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49" fontId="3" fillId="10" borderId="4" xfId="0" applyFont="1" applyFill="1" applyBorder="1" applyAlignment="1" applyProtection="1">
      <alignment horizontal="center" vertical="center" wrapText="1"/>
    </xf>
    <xf numFmtId="49" fontId="0" fillId="9" borderId="6" xfId="0" applyFont="1" applyFill="1" applyBorder="1" applyAlignment="1" applyProtection="1">
      <alignment vertical="center" wrapText="1"/>
    </xf>
    <xf numFmtId="49" fontId="3" fillId="9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Border="1" applyAlignment="1" applyProtection="1">
      <alignment horizontal="center" vertical="center" wrapText="1"/>
    </xf>
    <xf numFmtId="49" fontId="8" fillId="9" borderId="0" xfId="0" applyFont="1" applyFill="1" applyBorder="1" applyAlignment="1" applyProtection="1">
      <alignment horizontal="center" vertical="center"/>
    </xf>
    <xf numFmtId="49" fontId="0" fillId="0" borderId="0" xfId="0" applyAlignment="1">
      <alignment vertical="top"/>
    </xf>
    <xf numFmtId="49" fontId="1" fillId="0" borderId="0" xfId="0" applyFont="1" applyFill="1" applyAlignment="1" applyProtection="1">
      <alignment vertical="center"/>
    </xf>
    <xf numFmtId="49" fontId="1" fillId="0" borderId="0" xfId="0" applyNumberFormat="1" applyFont="1" applyAlignment="1" applyProtection="1">
      <alignment vertical="center"/>
    </xf>
    <xf numFmtId="0" fontId="39" fillId="0" borderId="0" xfId="0" applyNumberFormat="1" applyFont="1" applyAlignment="1" applyProtection="1">
      <alignment horizontal="center" vertical="center"/>
    </xf>
    <xf numFmtId="49" fontId="41" fillId="9" borderId="3" xfId="0" applyFont="1" applyFill="1" applyBorder="1" applyAlignment="1" applyProtection="1">
      <alignment horizontal="center" vertical="center"/>
    </xf>
    <xf numFmtId="49" fontId="41" fillId="9" borderId="0" xfId="0" applyFont="1" applyFill="1" applyBorder="1" applyAlignment="1" applyProtection="1">
      <alignment horizontal="center" vertical="center"/>
    </xf>
    <xf numFmtId="49" fontId="3" fillId="4" borderId="10" xfId="0" applyNumberFormat="1" applyFont="1" applyFill="1" applyBorder="1" applyAlignment="1">
      <alignment horizontal="center" vertical="center"/>
    </xf>
    <xf numFmtId="49" fontId="3" fillId="4" borderId="10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 applyProtection="1">
      <alignment horizontal="left" vertical="center" wrapText="1"/>
    </xf>
    <xf numFmtId="49" fontId="44" fillId="4" borderId="15" xfId="0" applyFont="1" applyFill="1" applyBorder="1" applyAlignment="1" applyProtection="1">
      <alignment vertical="center" textRotation="90" wrapText="1"/>
    </xf>
    <xf numFmtId="49" fontId="44" fillId="4" borderId="16" xfId="0" applyFont="1" applyFill="1" applyBorder="1" applyAlignment="1" applyProtection="1">
      <alignment vertical="center" textRotation="90" wrapText="1"/>
    </xf>
    <xf numFmtId="0" fontId="3" fillId="4" borderId="10" xfId="0" applyNumberFormat="1" applyFont="1" applyFill="1" applyBorder="1" applyAlignment="1" applyProtection="1">
      <alignment horizontal="left" vertical="center" wrapText="1"/>
    </xf>
    <xf numFmtId="49" fontId="44" fillId="4" borderId="5" xfId="0" applyFont="1" applyFill="1" applyBorder="1" applyAlignment="1" applyProtection="1">
      <alignment vertical="center" textRotation="90" wrapText="1"/>
    </xf>
    <xf numFmtId="49" fontId="44" fillId="4" borderId="4" xfId="0" applyFont="1" applyFill="1" applyBorder="1" applyAlignment="1" applyProtection="1">
      <alignment vertical="center" textRotation="90" wrapText="1"/>
    </xf>
    <xf numFmtId="4" fontId="9" fillId="6" borderId="4" xfId="0" applyNumberFormat="1" applyFont="1" applyFill="1" applyBorder="1" applyAlignment="1" applyProtection="1">
      <alignment horizontal="right" vertical="center"/>
    </xf>
    <xf numFmtId="49" fontId="4" fillId="0" borderId="0" xfId="0" applyFont="1" applyFill="1" applyBorder="1" applyAlignment="1" applyProtection="1">
      <alignment vertical="top" wrapText="1"/>
    </xf>
    <xf numFmtId="49" fontId="37" fillId="0" borderId="0" xfId="0" applyNumberFormat="1" applyFont="1" applyFill="1" applyBorder="1" applyAlignment="1" applyProtection="1">
      <alignment vertical="top" wrapText="1"/>
    </xf>
    <xf numFmtId="49" fontId="0" fillId="0" borderId="13" xfId="0" applyFont="1" applyBorder="1">
      <alignment vertical="top"/>
    </xf>
    <xf numFmtId="49" fontId="3" fillId="0" borderId="0" xfId="0" applyFont="1">
      <alignment vertical="top"/>
    </xf>
    <xf numFmtId="4" fontId="9" fillId="6" borderId="4" xfId="26" applyNumberFormat="1" applyFont="1" applyFill="1" applyBorder="1" applyAlignment="1" applyProtection="1">
      <alignment horizontal="right" vertical="center"/>
    </xf>
    <xf numFmtId="49" fontId="3" fillId="0" borderId="3" xfId="0" applyFont="1" applyBorder="1">
      <alignment vertical="top"/>
    </xf>
    <xf numFmtId="49" fontId="3" fillId="0" borderId="4" xfId="0" applyFont="1" applyBorder="1" applyAlignment="1" applyProtection="1">
      <alignment horizontal="center" vertical="center"/>
    </xf>
    <xf numFmtId="49" fontId="41" fillId="9" borderId="4" xfId="0" applyFont="1" applyFill="1" applyBorder="1" applyAlignment="1" applyProtection="1">
      <alignment horizontal="center" vertical="center"/>
    </xf>
    <xf numFmtId="49" fontId="3" fillId="4" borderId="11" xfId="0" applyFont="1" applyFill="1" applyBorder="1">
      <alignment vertical="top"/>
    </xf>
    <xf numFmtId="0" fontId="3" fillId="4" borderId="4" xfId="0" applyNumberFormat="1" applyFont="1" applyFill="1" applyBorder="1" applyAlignment="1" applyProtection="1">
      <alignment horizontal="left" vertical="center" wrapText="1"/>
    </xf>
    <xf numFmtId="49" fontId="3" fillId="4" borderId="4" xfId="0" applyFont="1" applyFill="1" applyBorder="1">
      <alignment vertical="top"/>
    </xf>
    <xf numFmtId="4" fontId="8" fillId="9" borderId="4" xfId="0" applyNumberFormat="1" applyFont="1" applyFill="1" applyBorder="1" applyAlignment="1" applyProtection="1">
      <alignment horizontal="center" vertical="center"/>
    </xf>
    <xf numFmtId="4" fontId="9" fillId="0" borderId="4" xfId="0" applyNumberFormat="1" applyFont="1" applyBorder="1" applyAlignment="1" applyProtection="1">
      <alignment vertical="center"/>
    </xf>
    <xf numFmtId="4" fontId="9" fillId="3" borderId="4" xfId="0" applyNumberFormat="1" applyFont="1" applyFill="1" applyBorder="1" applyAlignment="1" applyProtection="1">
      <alignment horizontal="right" vertical="center"/>
      <protection locked="0"/>
    </xf>
    <xf numFmtId="49" fontId="9" fillId="0" borderId="4" xfId="0" applyFont="1" applyBorder="1" applyAlignment="1" applyProtection="1">
      <alignment horizontal="center" vertical="center"/>
    </xf>
    <xf numFmtId="49" fontId="8" fillId="9" borderId="4" xfId="0" applyFont="1" applyFill="1" applyBorder="1" applyAlignment="1" applyProtection="1">
      <alignment horizontal="center" vertical="center"/>
    </xf>
    <xf numFmtId="49" fontId="0" fillId="0" borderId="0" xfId="0" applyAlignment="1" applyProtection="1">
      <alignment vertical="center"/>
    </xf>
    <xf numFmtId="49" fontId="0" fillId="0" borderId="0" xfId="0" applyFont="1" applyAlignment="1">
      <alignment vertical="center" wrapText="1"/>
    </xf>
    <xf numFmtId="49" fontId="8" fillId="11" borderId="0" xfId="0" applyFont="1" applyFill="1" applyAlignment="1">
      <alignment horizontal="center" vertical="center"/>
    </xf>
    <xf numFmtId="0" fontId="0" fillId="0" borderId="0" xfId="0" applyNumberFormat="1" applyFont="1" applyAlignment="1">
      <alignment vertical="center" wrapText="1"/>
    </xf>
    <xf numFmtId="0" fontId="0" fillId="12" borderId="0" xfId="0" applyNumberFormat="1" applyFill="1" applyAlignment="1">
      <alignment horizontal="right" vertical="center"/>
    </xf>
    <xf numFmtId="49" fontId="8" fillId="0" borderId="0" xfId="0" applyNumberFormat="1" applyFont="1" applyAlignment="1">
      <alignment vertical="center" wrapText="1"/>
    </xf>
    <xf numFmtId="0" fontId="0" fillId="9" borderId="0" xfId="0" applyNumberFormat="1" applyFill="1" applyAlignment="1" applyProtection="1">
      <alignment horizontal="right" vertical="center"/>
    </xf>
    <xf numFmtId="49" fontId="0" fillId="0" borderId="0" xfId="0" applyFont="1" applyAlignment="1" applyProtection="1">
      <alignment vertical="center"/>
    </xf>
    <xf numFmtId="49" fontId="1" fillId="13" borderId="0" xfId="0" applyFont="1" applyFill="1" applyAlignment="1" applyProtection="1">
      <alignment vertical="center" wrapText="1"/>
    </xf>
    <xf numFmtId="49" fontId="0" fillId="12" borderId="0" xfId="0" applyFont="1" applyFill="1" applyAlignment="1" applyProtection="1">
      <alignment vertical="center" wrapText="1"/>
    </xf>
    <xf numFmtId="49" fontId="1" fillId="12" borderId="0" xfId="0" applyFont="1" applyFill="1" applyAlignment="1" applyProtection="1">
      <alignment vertical="center" wrapText="1"/>
    </xf>
    <xf numFmtId="49" fontId="0" fillId="14" borderId="0" xfId="0" applyFill="1" applyAlignment="1" applyProtection="1">
      <alignment horizontal="center" vertical="center" wrapText="1"/>
    </xf>
    <xf numFmtId="49" fontId="0" fillId="12" borderId="0" xfId="0" applyFill="1" applyAlignment="1">
      <alignment horizontal="right" vertical="center"/>
    </xf>
    <xf numFmtId="49" fontId="1" fillId="0" borderId="0" xfId="0" applyFont="1" applyAlignment="1" applyProtection="1">
      <alignment horizontal="center" vertical="center"/>
    </xf>
    <xf numFmtId="49" fontId="1" fillId="5" borderId="0" xfId="0" applyFont="1" applyFill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Alignment="1" applyProtection="1">
      <alignment horizontal="center" vertical="center" wrapText="1"/>
    </xf>
    <xf numFmtId="49" fontId="27" fillId="0" borderId="0" xfId="0" applyFont="1" applyFill="1" applyBorder="1" applyAlignment="1" applyProtection="1">
      <alignment horizontal="center" vertical="top" wrapText="1"/>
    </xf>
    <xf numFmtId="49" fontId="28" fillId="0" borderId="0" xfId="0" applyFont="1" applyFill="1" applyBorder="1" applyAlignment="1" applyProtection="1">
      <alignment horizontal="center" vertical="top" wrapText="1"/>
    </xf>
    <xf numFmtId="49" fontId="3" fillId="4" borderId="11" xfId="0" applyNumberFormat="1" applyFont="1" applyFill="1" applyBorder="1" applyAlignment="1">
      <alignment horizontal="center" vertical="center"/>
    </xf>
    <xf numFmtId="49" fontId="3" fillId="4" borderId="11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>
      <alignment horizontal="center" vertical="center"/>
    </xf>
    <xf numFmtId="4" fontId="0" fillId="3" borderId="4" xfId="0" applyNumberFormat="1" applyFont="1" applyFill="1" applyBorder="1" applyAlignment="1" applyProtection="1">
      <alignment horizontal="right" vertical="center"/>
      <protection locked="0"/>
    </xf>
    <xf numFmtId="4" fontId="0" fillId="3" borderId="4" xfId="0" applyNumberFormat="1" applyFill="1" applyBorder="1" applyAlignment="1" applyProtection="1">
      <alignment horizontal="right" vertical="center"/>
      <protection locked="0"/>
    </xf>
    <xf numFmtId="4" fontId="8" fillId="9" borderId="5" xfId="0" applyNumberFormat="1" applyFont="1" applyFill="1" applyBorder="1" applyAlignment="1" applyProtection="1">
      <alignment horizontal="center" vertical="center"/>
    </xf>
    <xf numFmtId="49" fontId="0" fillId="0" borderId="0" xfId="0" applyAlignment="1">
      <alignment horizontal="center" vertical="top"/>
    </xf>
    <xf numFmtId="49" fontId="8" fillId="0" borderId="0" xfId="0" applyFont="1" applyBorder="1" applyAlignment="1" applyProtection="1">
      <alignment horizontal="left" vertical="center"/>
    </xf>
    <xf numFmtId="49" fontId="46" fillId="0" borderId="0" xfId="25" applyNumberFormat="1" applyFont="1" applyBorder="1" applyAlignment="1" applyProtection="1">
      <alignment horizontal="center" vertical="center"/>
    </xf>
    <xf numFmtId="0" fontId="0" fillId="12" borderId="0" xfId="0" applyNumberFormat="1" applyFill="1" applyAlignment="1">
      <alignment horizontal="right"/>
    </xf>
    <xf numFmtId="49" fontId="0" fillId="13" borderId="0" xfId="0" applyFill="1" applyAlignment="1" applyProtection="1">
      <alignment vertical="center" wrapText="1"/>
    </xf>
    <xf numFmtId="49" fontId="0" fillId="0" borderId="0" xfId="0" applyAlignment="1" applyProtection="1">
      <alignment vertical="center" wrapText="1"/>
    </xf>
    <xf numFmtId="49" fontId="47" fillId="0" borderId="0" xfId="0" applyFont="1" applyAlignment="1" applyProtection="1">
      <alignment vertical="center"/>
    </xf>
    <xf numFmtId="49" fontId="47" fillId="0" borderId="0" xfId="0" applyFont="1" applyAlignment="1" applyProtection="1">
      <alignment vertical="center" wrapText="1"/>
    </xf>
    <xf numFmtId="49" fontId="47" fillId="12" borderId="0" xfId="0" applyFont="1" applyFill="1" applyAlignment="1" applyProtection="1">
      <alignment vertical="center" wrapText="1"/>
    </xf>
    <xf numFmtId="49" fontId="0" fillId="9" borderId="5" xfId="0" applyFont="1" applyFill="1" applyBorder="1" applyAlignment="1" applyProtection="1">
      <alignment vertical="center" wrapText="1"/>
    </xf>
    <xf numFmtId="49" fontId="41" fillId="11" borderId="0" xfId="0" applyFont="1" applyFill="1" applyAlignment="1">
      <alignment horizontal="center" vertical="top"/>
    </xf>
    <xf numFmtId="49" fontId="3" fillId="12" borderId="0" xfId="0" applyFont="1" applyFill="1" applyAlignment="1">
      <alignment horizontal="right"/>
    </xf>
    <xf numFmtId="49" fontId="0" fillId="0" borderId="0" xfId="0" applyFill="1" applyBorder="1" applyAlignment="1" applyProtection="1">
      <alignment vertical="center" wrapText="1"/>
    </xf>
    <xf numFmtId="49" fontId="48" fillId="0" borderId="0" xfId="25" applyNumberFormat="1" applyFont="1" applyBorder="1" applyAlignment="1" applyProtection="1">
      <alignment horizontal="center" vertical="center"/>
    </xf>
    <xf numFmtId="49" fontId="46" fillId="0" borderId="0" xfId="25" applyFont="1" applyBorder="1" applyAlignment="1" applyProtection="1">
      <alignment horizontal="center" vertical="center"/>
    </xf>
    <xf numFmtId="49" fontId="1" fillId="0" borderId="11" xfId="0" applyFont="1" applyBorder="1" applyAlignment="1" applyProtection="1">
      <alignment horizontal="center" vertical="center"/>
    </xf>
    <xf numFmtId="4" fontId="22" fillId="6" borderId="4" xfId="0" applyNumberFormat="1" applyFont="1" applyFill="1" applyBorder="1" applyAlignment="1" applyProtection="1">
      <alignment horizontal="right" vertical="center"/>
    </xf>
    <xf numFmtId="4" fontId="1" fillId="9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horizontal="right" vertical="center"/>
    </xf>
    <xf numFmtId="4" fontId="1" fillId="9" borderId="16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center"/>
    </xf>
    <xf numFmtId="4" fontId="1" fillId="3" borderId="4" xfId="0" applyNumberFormat="1" applyFont="1" applyFill="1" applyBorder="1" applyAlignment="1" applyProtection="1">
      <alignment horizontal="right" vertical="center"/>
      <protection locked="0"/>
    </xf>
    <xf numFmtId="4" fontId="1" fillId="6" borderId="4" xfId="0" applyNumberFormat="1" applyFont="1" applyFill="1" applyBorder="1" applyAlignment="1" applyProtection="1">
      <alignment vertical="center"/>
    </xf>
    <xf numFmtId="4" fontId="1" fillId="6" borderId="4" xfId="0" applyNumberFormat="1" applyFont="1" applyFill="1" applyBorder="1" applyAlignment="1" applyProtection="1">
      <alignment horizontal="right" vertical="center"/>
    </xf>
    <xf numFmtId="49" fontId="0" fillId="0" borderId="4" xfId="0" applyBorder="1" applyAlignment="1">
      <alignment vertical="top"/>
    </xf>
    <xf numFmtId="49" fontId="1" fillId="0" borderId="0" xfId="0" applyFont="1" applyBorder="1" applyAlignment="1" applyProtection="1">
      <alignment vertical="center"/>
    </xf>
    <xf numFmtId="4" fontId="1" fillId="0" borderId="16" xfId="0" applyNumberFormat="1" applyFont="1" applyFill="1" applyBorder="1" applyAlignment="1" applyProtection="1">
      <alignment horizontal="right" vertical="center"/>
    </xf>
    <xf numFmtId="4" fontId="1" fillId="0" borderId="4" xfId="0" applyNumberFormat="1" applyFont="1" applyFill="1" applyBorder="1" applyAlignment="1" applyProtection="1">
      <alignment horizontal="right" vertical="center"/>
    </xf>
    <xf numFmtId="4" fontId="1" fillId="5" borderId="4" xfId="0" applyNumberFormat="1" applyFont="1" applyFill="1" applyBorder="1" applyAlignment="1" applyProtection="1">
      <alignment horizontal="right" vertical="center"/>
    </xf>
    <xf numFmtId="4" fontId="1" fillId="6" borderId="11" xfId="0" applyNumberFormat="1" applyFont="1" applyFill="1" applyBorder="1" applyAlignment="1" applyProtection="1">
      <alignment horizontal="right" vertical="center"/>
    </xf>
    <xf numFmtId="4" fontId="0" fillId="6" borderId="16" xfId="0" applyNumberFormat="1" applyFont="1" applyFill="1" applyBorder="1" applyAlignment="1" applyProtection="1">
      <alignment horizontal="right" vertical="center"/>
    </xf>
    <xf numFmtId="4" fontId="1" fillId="6" borderId="15" xfId="0" applyNumberFormat="1" applyFont="1" applyFill="1" applyBorder="1" applyAlignment="1" applyProtection="1">
      <alignment horizontal="right" vertical="center"/>
    </xf>
    <xf numFmtId="4" fontId="1" fillId="6" borderId="16" xfId="0" applyNumberFormat="1" applyFont="1" applyFill="1" applyBorder="1" applyAlignment="1" applyProtection="1">
      <alignment horizontal="right" vertical="center"/>
    </xf>
    <xf numFmtId="4" fontId="1" fillId="6" borderId="5" xfId="0" applyNumberFormat="1" applyFont="1" applyFill="1" applyBorder="1" applyAlignment="1" applyProtection="1">
      <alignment horizontal="right" vertical="center"/>
    </xf>
    <xf numFmtId="4" fontId="0" fillId="6" borderId="5" xfId="0" applyNumberFormat="1" applyFill="1" applyBorder="1" applyAlignment="1" applyProtection="1">
      <alignment horizontal="right" vertical="center"/>
    </xf>
    <xf numFmtId="4" fontId="1" fillId="9" borderId="6" xfId="0" applyNumberFormat="1" applyFont="1" applyFill="1" applyBorder="1" applyAlignment="1" applyProtection="1">
      <alignment horizontal="right" vertical="center"/>
    </xf>
    <xf numFmtId="4" fontId="1" fillId="9" borderId="5" xfId="0" applyNumberFormat="1" applyFont="1" applyFill="1" applyBorder="1" applyAlignment="1" applyProtection="1">
      <alignment horizontal="right" vertical="center"/>
    </xf>
    <xf numFmtId="49" fontId="1" fillId="9" borderId="4" xfId="0" applyFont="1" applyFill="1" applyBorder="1" applyAlignment="1" applyProtection="1">
      <alignment vertical="center"/>
    </xf>
    <xf numFmtId="4" fontId="24" fillId="5" borderId="4" xfId="0" applyNumberFormat="1" applyFont="1" applyFill="1" applyBorder="1" applyAlignment="1" applyProtection="1">
      <alignment horizontal="right" vertical="center"/>
    </xf>
    <xf numFmtId="4" fontId="16" fillId="6" borderId="4" xfId="0" applyNumberFormat="1" applyFont="1" applyFill="1" applyBorder="1" applyAlignment="1" applyProtection="1">
      <alignment horizontal="right" vertical="center"/>
    </xf>
    <xf numFmtId="4" fontId="30" fillId="9" borderId="4" xfId="0" applyNumberFormat="1" applyFont="1" applyFill="1" applyBorder="1" applyAlignment="1" applyProtection="1">
      <alignment horizontal="right" vertical="center"/>
    </xf>
    <xf numFmtId="4" fontId="30" fillId="5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vertical="top"/>
    </xf>
    <xf numFmtId="4" fontId="0" fillId="0" borderId="4" xfId="0" applyNumberFormat="1" applyFont="1" applyBorder="1" applyAlignment="1" applyProtection="1">
      <alignment vertical="top"/>
    </xf>
    <xf numFmtId="49" fontId="0" fillId="0" borderId="4" xfId="0" applyFont="1" applyBorder="1" applyAlignment="1" applyProtection="1">
      <alignment vertical="top"/>
    </xf>
    <xf numFmtId="4" fontId="1" fillId="3" borderId="11" xfId="0" applyNumberFormat="1" applyFont="1" applyFill="1" applyBorder="1" applyAlignment="1" applyProtection="1">
      <alignment horizontal="right" vertical="center"/>
      <protection locked="0"/>
    </xf>
    <xf numFmtId="4" fontId="1" fillId="9" borderId="11" xfId="0" applyNumberFormat="1" applyFont="1" applyFill="1" applyBorder="1" applyAlignment="1" applyProtection="1">
      <alignment horizontal="right" vertical="center"/>
    </xf>
    <xf numFmtId="49" fontId="1" fillId="0" borderId="4" xfId="0" applyFont="1" applyBorder="1" applyAlignment="1" applyProtection="1">
      <alignment horizontal="center" vertical="center"/>
    </xf>
    <xf numFmtId="49" fontId="35" fillId="0" borderId="4" xfId="0" applyFont="1" applyBorder="1" applyAlignment="1" applyProtection="1">
      <alignment horizontal="center" vertical="center"/>
    </xf>
    <xf numFmtId="49" fontId="18" fillId="4" borderId="9" xfId="0" applyFont="1" applyFill="1" applyBorder="1" applyAlignment="1" applyProtection="1">
      <alignment horizontal="center" vertical="center"/>
    </xf>
    <xf numFmtId="0" fontId="1" fillId="9" borderId="10" xfId="0" applyNumberFormat="1" applyFont="1" applyFill="1" applyBorder="1" applyAlignment="1" applyProtection="1">
      <alignment horizontal="right" vertical="center"/>
    </xf>
    <xf numFmtId="4" fontId="1" fillId="9" borderId="10" xfId="0" applyNumberFormat="1" applyFont="1" applyFill="1" applyBorder="1" applyAlignment="1" applyProtection="1">
      <alignment horizontal="right" vertical="center"/>
    </xf>
    <xf numFmtId="49" fontId="1" fillId="9" borderId="10" xfId="0" applyNumberFormat="1" applyFont="1" applyFill="1" applyBorder="1" applyAlignment="1" applyProtection="1">
      <alignment horizontal="right" vertical="center"/>
    </xf>
    <xf numFmtId="49" fontId="0" fillId="0" borderId="0" xfId="0" applyFill="1" applyBorder="1" applyAlignment="1" applyProtection="1">
      <alignment horizontal="center" vertical="center"/>
    </xf>
    <xf numFmtId="49" fontId="8" fillId="0" borderId="0" xfId="0" applyFont="1" applyFill="1" applyAlignment="1" applyProtection="1">
      <alignment vertical="center"/>
    </xf>
    <xf numFmtId="49" fontId="33" fillId="0" borderId="4" xfId="0" applyFont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horizontal="center" vertical="center"/>
    </xf>
    <xf numFmtId="49" fontId="34" fillId="0" borderId="17" xfId="0" applyFont="1" applyBorder="1" applyAlignment="1" applyProtection="1">
      <alignment vertical="center"/>
    </xf>
    <xf numFmtId="49" fontId="18" fillId="4" borderId="0" xfId="0" applyFont="1" applyFill="1" applyBorder="1" applyAlignment="1" applyProtection="1">
      <alignment horizontal="center" vertical="center"/>
    </xf>
    <xf numFmtId="0" fontId="1" fillId="6" borderId="10" xfId="0" applyNumberFormat="1" applyFont="1" applyFill="1" applyBorder="1" applyAlignment="1" applyProtection="1">
      <alignment horizontal="center" vertical="center"/>
    </xf>
    <xf numFmtId="49" fontId="23" fillId="0" borderId="0" xfId="0" applyFont="1" applyFill="1" applyBorder="1" applyAlignment="1" applyProtection="1">
      <alignment horizontal="center" vertical="center"/>
    </xf>
    <xf numFmtId="49" fontId="34" fillId="0" borderId="16" xfId="0" applyFont="1" applyBorder="1" applyAlignment="1" applyProtection="1">
      <alignment vertical="center"/>
    </xf>
    <xf numFmtId="49" fontId="34" fillId="0" borderId="0" xfId="0" applyFont="1" applyBorder="1" applyAlignment="1" applyProtection="1">
      <alignment vertical="center"/>
    </xf>
    <xf numFmtId="49" fontId="1" fillId="0" borderId="9" xfId="0" applyFont="1" applyBorder="1" applyAlignment="1" applyProtection="1">
      <alignment vertical="center"/>
    </xf>
    <xf numFmtId="49" fontId="1" fillId="0" borderId="10" xfId="0" applyFont="1" applyBorder="1" applyAlignment="1" applyProtection="1">
      <alignment horizontal="center" vertical="center"/>
    </xf>
    <xf numFmtId="49" fontId="18" fillId="4" borderId="17" xfId="0" applyFont="1" applyFill="1" applyBorder="1" applyAlignment="1" applyProtection="1">
      <alignment horizontal="center" vertical="center"/>
    </xf>
    <xf numFmtId="4" fontId="22" fillId="6" borderId="10" xfId="0" applyNumberFormat="1" applyFont="1" applyFill="1" applyBorder="1" applyAlignment="1" applyProtection="1">
      <alignment horizontal="right" vertical="center"/>
    </xf>
    <xf numFmtId="4" fontId="22" fillId="9" borderId="10" xfId="0" applyNumberFormat="1" applyFont="1" applyFill="1" applyBorder="1" applyAlignment="1" applyProtection="1">
      <alignment horizontal="right" vertical="center"/>
    </xf>
    <xf numFmtId="4" fontId="1" fillId="3" borderId="10" xfId="0" applyNumberFormat="1" applyFont="1" applyFill="1" applyBorder="1" applyAlignment="1" applyProtection="1">
      <alignment horizontal="right" vertical="center"/>
      <protection locked="0"/>
    </xf>
    <xf numFmtId="4" fontId="1" fillId="6" borderId="10" xfId="0" applyNumberFormat="1" applyFont="1" applyFill="1" applyBorder="1" applyAlignment="1" applyProtection="1">
      <alignment horizontal="right" vertical="center"/>
    </xf>
    <xf numFmtId="4" fontId="1" fillId="6" borderId="10" xfId="0" applyNumberFormat="1" applyFont="1" applyFill="1" applyBorder="1" applyAlignment="1" applyProtection="1">
      <alignment vertical="center"/>
    </xf>
    <xf numFmtId="4" fontId="8" fillId="9" borderId="0" xfId="0" applyNumberFormat="1" applyFont="1" applyFill="1" applyAlignment="1" applyProtection="1">
      <alignment vertical="center"/>
    </xf>
    <xf numFmtId="4" fontId="1" fillId="9" borderId="13" xfId="0" applyNumberFormat="1" applyFont="1" applyFill="1" applyBorder="1" applyAlignment="1" applyProtection="1">
      <alignment horizontal="right" vertical="center"/>
    </xf>
    <xf numFmtId="0" fontId="1" fillId="9" borderId="6" xfId="0" applyNumberFormat="1" applyFont="1" applyFill="1" applyBorder="1" applyAlignment="1" applyProtection="1">
      <alignment horizontal="right" vertical="center"/>
    </xf>
    <xf numFmtId="49" fontId="1" fillId="9" borderId="6" xfId="0" applyNumberFormat="1" applyFont="1" applyFill="1" applyBorder="1" applyAlignment="1" applyProtection="1">
      <alignment horizontal="right" vertical="center"/>
    </xf>
    <xf numFmtId="49" fontId="8" fillId="0" borderId="0" xfId="0" applyFont="1" applyBorder="1" applyAlignment="1" applyProtection="1">
      <alignment vertical="center"/>
    </xf>
    <xf numFmtId="49" fontId="1" fillId="0" borderId="0" xfId="0" applyNumberFormat="1" applyFont="1" applyBorder="1" applyAlignment="1" applyProtection="1">
      <alignment vertical="center"/>
    </xf>
    <xf numFmtId="0" fontId="1" fillId="6" borderId="10" xfId="0" applyNumberFormat="1" applyFont="1" applyFill="1" applyBorder="1" applyAlignment="1" applyProtection="1">
      <alignment horizontal="left" vertical="center" indent="1"/>
    </xf>
    <xf numFmtId="49" fontId="8" fillId="0" borderId="0" xfId="0" applyNumberFormat="1" applyFont="1" applyBorder="1" applyAlignment="1" applyProtection="1">
      <alignment vertical="center"/>
    </xf>
    <xf numFmtId="49" fontId="34" fillId="0" borderId="0" xfId="0" applyNumberFormat="1" applyFont="1" applyBorder="1" applyAlignment="1" applyProtection="1">
      <alignment vertical="center"/>
    </xf>
    <xf numFmtId="49" fontId="18" fillId="4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 applyProtection="1">
      <alignment horizontal="center" vertical="center"/>
    </xf>
    <xf numFmtId="49" fontId="21" fillId="0" borderId="3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right" vertical="center"/>
    </xf>
    <xf numFmtId="0" fontId="21" fillId="0" borderId="3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49" fontId="0" fillId="0" borderId="0" xfId="0" applyBorder="1" applyAlignment="1">
      <alignment vertical="top"/>
    </xf>
    <xf numFmtId="49" fontId="21" fillId="0" borderId="1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right" vertical="center"/>
    </xf>
    <xf numFmtId="49" fontId="25" fillId="9" borderId="11" xfId="0" applyFont="1" applyFill="1" applyBorder="1" applyAlignment="1" applyProtection="1">
      <alignment horizontal="center" vertical="center"/>
    </xf>
    <xf numFmtId="49" fontId="4" fillId="9" borderId="4" xfId="0" applyFont="1" applyFill="1" applyBorder="1" applyAlignment="1" applyProtection="1">
      <alignment horizontal="center" vertical="center"/>
    </xf>
    <xf numFmtId="0" fontId="1" fillId="9" borderId="4" xfId="0" applyNumberFormat="1" applyFont="1" applyFill="1" applyBorder="1" applyAlignment="1" applyProtection="1">
      <alignment horizontal="right" vertical="center"/>
    </xf>
    <xf numFmtId="49" fontId="18" fillId="0" borderId="0" xfId="0" applyFont="1" applyBorder="1" applyAlignment="1" applyProtection="1">
      <alignment vertical="center"/>
    </xf>
    <xf numFmtId="0" fontId="8" fillId="4" borderId="4" xfId="0" applyNumberFormat="1" applyFont="1" applyFill="1" applyBorder="1" applyAlignment="1" applyProtection="1">
      <alignment horizontal="center" vertical="center"/>
    </xf>
    <xf numFmtId="0" fontId="8" fillId="4" borderId="17" xfId="0" applyNumberFormat="1" applyFont="1" applyFill="1" applyBorder="1" applyAlignment="1" applyProtection="1">
      <alignment horizontal="center" vertical="center"/>
    </xf>
    <xf numFmtId="49" fontId="25" fillId="9" borderId="11" xfId="0" applyFont="1" applyFill="1" applyBorder="1" applyAlignment="1" applyProtection="1">
      <alignment vertical="center"/>
    </xf>
    <xf numFmtId="49" fontId="0" fillId="0" borderId="0" xfId="0" applyFont="1" applyFill="1" applyBorder="1" applyAlignment="1" applyProtection="1">
      <alignment horizontal="center" vertical="center"/>
    </xf>
    <xf numFmtId="49" fontId="25" fillId="9" borderId="16" xfId="0" applyFont="1" applyFill="1" applyBorder="1" applyAlignment="1" applyProtection="1">
      <alignment vertical="center"/>
    </xf>
    <xf numFmtId="49" fontId="25" fillId="9" borderId="4" xfId="0" applyFont="1" applyFill="1" applyBorder="1" applyAlignment="1" applyProtection="1">
      <alignment horizontal="center" vertical="center"/>
    </xf>
    <xf numFmtId="49" fontId="8" fillId="0" borderId="0" xfId="0" applyFont="1" applyBorder="1" applyAlignment="1" applyProtection="1">
      <alignment horizontal="center" vertical="center"/>
    </xf>
    <xf numFmtId="49" fontId="8" fillId="0" borderId="0" xfId="0" applyFont="1" applyFill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vertical="center"/>
    </xf>
    <xf numFmtId="4" fontId="1" fillId="0" borderId="0" xfId="0" applyNumberFormat="1" applyFont="1" applyFill="1" applyBorder="1" applyAlignment="1" applyProtection="1">
      <alignment vertical="center"/>
    </xf>
    <xf numFmtId="49" fontId="0" fillId="0" borderId="0" xfId="0" applyFill="1" applyBorder="1" applyAlignment="1" applyProtection="1">
      <alignment vertical="top"/>
    </xf>
    <xf numFmtId="49" fontId="1" fillId="0" borderId="12" xfId="0" applyFont="1" applyFill="1" applyBorder="1" applyAlignment="1" applyProtection="1">
      <alignment vertical="center"/>
    </xf>
    <xf numFmtId="49" fontId="8" fillId="9" borderId="4" xfId="0" applyFont="1" applyFill="1" applyBorder="1" applyAlignment="1" applyProtection="1">
      <alignment horizontal="left" vertical="center"/>
    </xf>
    <xf numFmtId="49" fontId="0" fillId="0" borderId="0" xfId="0" applyFill="1" applyAlignment="1" applyProtection="1">
      <alignment vertical="top"/>
    </xf>
    <xf numFmtId="2" fontId="1" fillId="0" borderId="0" xfId="0" applyNumberFormat="1" applyFont="1" applyFill="1" applyAlignment="1" applyProtection="1">
      <alignment vertical="center"/>
    </xf>
    <xf numFmtId="2" fontId="8" fillId="9" borderId="0" xfId="0" applyNumberFormat="1" applyFont="1" applyFill="1" applyAlignment="1" applyProtection="1">
      <alignment vertical="center"/>
    </xf>
    <xf numFmtId="4" fontId="1" fillId="15" borderId="0" xfId="0" applyNumberFormat="1" applyFont="1" applyFill="1" applyAlignment="1" applyProtection="1">
      <alignment vertical="center"/>
    </xf>
    <xf numFmtId="49" fontId="1" fillId="14" borderId="0" xfId="0" applyFont="1" applyFill="1" applyAlignment="1" applyProtection="1">
      <alignment vertical="center"/>
    </xf>
    <xf numFmtId="2" fontId="0" fillId="0" borderId="0" xfId="0" applyNumberFormat="1" applyAlignment="1">
      <alignment vertical="top"/>
    </xf>
    <xf numFmtId="4" fontId="1" fillId="9" borderId="17" xfId="0" applyNumberFormat="1" applyFont="1" applyFill="1" applyBorder="1" applyAlignment="1" applyProtection="1">
      <alignment horizontal="right" vertical="center"/>
    </xf>
    <xf numFmtId="49" fontId="18" fillId="0" borderId="0" xfId="0" applyFont="1" applyAlignment="1" applyProtection="1">
      <alignment vertical="center"/>
    </xf>
    <xf numFmtId="49" fontId="18" fillId="4" borderId="0" xfId="0" applyFont="1" applyFill="1" applyBorder="1" applyAlignment="1" applyProtection="1">
      <alignment vertical="center"/>
    </xf>
    <xf numFmtId="2" fontId="21" fillId="0" borderId="12" xfId="0" applyNumberFormat="1" applyFont="1" applyFill="1" applyBorder="1" applyAlignment="1" applyProtection="1">
      <alignment horizontal="center" vertical="center"/>
    </xf>
    <xf numFmtId="49" fontId="21" fillId="9" borderId="4" xfId="0" applyNumberFormat="1" applyFont="1" applyFill="1" applyBorder="1" applyAlignment="1" applyProtection="1">
      <alignment horizontal="center" vertical="center"/>
    </xf>
    <xf numFmtId="0" fontId="21" fillId="9" borderId="4" xfId="0" applyNumberFormat="1" applyFont="1" applyFill="1" applyBorder="1" applyAlignment="1" applyProtection="1">
      <alignment horizontal="center" vertical="center"/>
    </xf>
    <xf numFmtId="2" fontId="21" fillId="0" borderId="0" xfId="0" applyNumberFormat="1" applyFont="1" applyFill="1" applyBorder="1" applyAlignment="1" applyProtection="1">
      <alignment horizontal="center" vertical="center"/>
    </xf>
    <xf numFmtId="49" fontId="35" fillId="0" borderId="6" xfId="0" applyFont="1" applyBorder="1" applyAlignment="1" applyProtection="1">
      <alignment horizontal="center" vertical="center"/>
    </xf>
    <xf numFmtId="49" fontId="18" fillId="0" borderId="13" xfId="0" applyFont="1" applyBorder="1" applyAlignment="1" applyProtection="1">
      <alignment vertical="center"/>
    </xf>
    <xf numFmtId="49" fontId="34" fillId="0" borderId="0" xfId="0" applyFont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/>
    </xf>
    <xf numFmtId="49" fontId="34" fillId="0" borderId="0" xfId="0" applyFont="1" applyAlignment="1">
      <alignment vertical="top"/>
    </xf>
    <xf numFmtId="49" fontId="1" fillId="4" borderId="0" xfId="0" applyFont="1" applyFill="1" applyBorder="1" applyAlignment="1" applyProtection="1">
      <alignment vertical="center"/>
    </xf>
    <xf numFmtId="4" fontId="1" fillId="4" borderId="0" xfId="0" applyNumberFormat="1" applyFont="1" applyFill="1" applyBorder="1" applyAlignment="1" applyProtection="1">
      <alignment vertical="center"/>
    </xf>
    <xf numFmtId="49" fontId="0" fillId="0" borderId="3" xfId="0" applyBorder="1" applyAlignment="1">
      <alignment vertical="top"/>
    </xf>
    <xf numFmtId="49" fontId="0" fillId="0" borderId="0" xfId="0" applyFont="1" applyAlignment="1">
      <alignment vertical="top"/>
    </xf>
    <xf numFmtId="49" fontId="0" fillId="0" borderId="0" xfId="0" applyFont="1" applyBorder="1" applyAlignment="1">
      <alignment vertical="top"/>
    </xf>
    <xf numFmtId="49" fontId="1" fillId="4" borderId="0" xfId="0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Border="1" applyAlignment="1" applyProtection="1">
      <alignment horizontal="center" vertical="center"/>
    </xf>
    <xf numFmtId="49" fontId="1" fillId="9" borderId="4" xfId="0" applyNumberFormat="1" applyFont="1" applyFill="1" applyBorder="1" applyAlignment="1" applyProtection="1">
      <alignment horizontal="center" vertical="center"/>
    </xf>
    <xf numFmtId="49" fontId="21" fillId="9" borderId="10" xfId="0" applyNumberFormat="1" applyFont="1" applyFill="1" applyBorder="1" applyAlignment="1" applyProtection="1">
      <alignment horizontal="center" vertical="center"/>
    </xf>
    <xf numFmtId="49" fontId="21" fillId="9" borderId="11" xfId="0" applyNumberFormat="1" applyFont="1" applyFill="1" applyBorder="1" applyAlignment="1" applyProtection="1">
      <alignment horizontal="center" vertical="center"/>
    </xf>
    <xf numFmtId="49" fontId="18" fillId="0" borderId="17" xfId="0" applyFont="1" applyBorder="1" applyAlignment="1" applyProtection="1">
      <alignment vertical="center"/>
    </xf>
    <xf numFmtId="49" fontId="1" fillId="9" borderId="13" xfId="0" applyFont="1" applyFill="1" applyBorder="1" applyAlignment="1" applyProtection="1">
      <alignment horizontal="right" vertical="center"/>
    </xf>
    <xf numFmtId="49" fontId="18" fillId="0" borderId="9" xfId="0" applyFont="1" applyBorder="1" applyAlignment="1" applyProtection="1">
      <alignment vertical="center"/>
    </xf>
    <xf numFmtId="49" fontId="1" fillId="9" borderId="10" xfId="0" applyFont="1" applyFill="1" applyBorder="1" applyAlignment="1" applyProtection="1">
      <alignment horizontal="right" vertical="center"/>
    </xf>
    <xf numFmtId="4" fontId="22" fillId="9" borderId="11" xfId="0" applyNumberFormat="1" applyFont="1" applyFill="1" applyBorder="1" applyAlignment="1" applyProtection="1">
      <alignment horizontal="right" vertical="center"/>
    </xf>
    <xf numFmtId="4" fontId="1" fillId="0" borderId="3" xfId="0" applyNumberFormat="1" applyFont="1" applyFill="1" applyBorder="1" applyAlignment="1" applyProtection="1">
      <alignment vertical="center"/>
    </xf>
    <xf numFmtId="49" fontId="21" fillId="4" borderId="3" xfId="0" applyNumberFormat="1" applyFont="1" applyFill="1" applyBorder="1" applyAlignment="1" applyProtection="1">
      <alignment horizontal="center" vertical="center"/>
    </xf>
    <xf numFmtId="49" fontId="8" fillId="4" borderId="0" xfId="0" applyNumberFormat="1" applyFont="1" applyFill="1" applyBorder="1" applyAlignment="1" applyProtection="1">
      <alignment vertical="center"/>
    </xf>
    <xf numFmtId="49" fontId="8" fillId="4" borderId="0" xfId="0" applyNumberFormat="1" applyFont="1" applyFill="1" applyAlignment="1" applyProtection="1">
      <alignment vertical="center"/>
    </xf>
    <xf numFmtId="49" fontId="8" fillId="0" borderId="0" xfId="0" applyNumberFormat="1" applyFont="1" applyAlignment="1" applyProtection="1">
      <alignment vertical="center"/>
    </xf>
    <xf numFmtId="4" fontId="1" fillId="6" borderId="3" xfId="0" applyNumberFormat="1" applyFont="1" applyFill="1" applyBorder="1" applyAlignment="1" applyProtection="1">
      <alignment horizontal="right" vertical="center"/>
    </xf>
    <xf numFmtId="4" fontId="1" fillId="9" borderId="3" xfId="0" applyNumberFormat="1" applyFont="1" applyFill="1" applyBorder="1" applyAlignment="1" applyProtection="1">
      <alignment horizontal="right" vertical="center"/>
    </xf>
    <xf numFmtId="4" fontId="22" fillId="9" borderId="3" xfId="0" applyNumberFormat="1" applyFont="1" applyFill="1" applyBorder="1" applyAlignment="1" applyProtection="1">
      <alignment horizontal="right" vertical="center"/>
    </xf>
    <xf numFmtId="49" fontId="1" fillId="4" borderId="0" xfId="0" applyFont="1" applyFill="1" applyBorder="1" applyAlignment="1" applyProtection="1">
      <alignment horizontal="center" vertical="center"/>
    </xf>
    <xf numFmtId="49" fontId="0" fillId="0" borderId="13" xfId="0" applyBorder="1" applyAlignment="1">
      <alignment vertical="top"/>
    </xf>
    <xf numFmtId="49" fontId="1" fillId="9" borderId="4" xfId="0" applyFont="1" applyFill="1" applyBorder="1" applyAlignment="1" applyProtection="1">
      <alignment horizontal="right" vertical="center"/>
    </xf>
    <xf numFmtId="49" fontId="1" fillId="6" borderId="4" xfId="0" applyFont="1" applyFill="1" applyBorder="1" applyAlignment="1" applyProtection="1">
      <alignment horizontal="right" vertical="center"/>
    </xf>
    <xf numFmtId="0" fontId="0" fillId="4" borderId="0" xfId="0" applyNumberFormat="1" applyFill="1" applyBorder="1" applyAlignment="1" applyProtection="1">
      <alignment horizontal="center" vertical="center"/>
    </xf>
    <xf numFmtId="49" fontId="0" fillId="0" borderId="9" xfId="0" applyBorder="1" applyAlignment="1">
      <alignment vertical="top"/>
    </xf>
    <xf numFmtId="49" fontId="25" fillId="9" borderId="17" xfId="0" applyFont="1" applyFill="1" applyBorder="1" applyAlignment="1" applyProtection="1">
      <alignment vertical="center"/>
    </xf>
    <xf numFmtId="4" fontId="1" fillId="9" borderId="0" xfId="0" applyNumberFormat="1" applyFont="1" applyFill="1" applyBorder="1" applyAlignment="1" applyProtection="1">
      <alignment horizontal="right" vertical="center"/>
    </xf>
    <xf numFmtId="4" fontId="22" fillId="9" borderId="13" xfId="0" applyNumberFormat="1" applyFont="1" applyFill="1" applyBorder="1" applyAlignment="1" applyProtection="1">
      <alignment horizontal="right" vertical="center"/>
    </xf>
    <xf numFmtId="4" fontId="22" fillId="9" borderId="17" xfId="0" applyNumberFormat="1" applyFont="1" applyFill="1" applyBorder="1" applyAlignment="1" applyProtection="1">
      <alignment horizontal="right" vertical="center"/>
    </xf>
    <xf numFmtId="49" fontId="1" fillId="4" borderId="0" xfId="0" applyNumberFormat="1" applyFont="1" applyFill="1" applyBorder="1" applyAlignment="1" applyProtection="1">
      <alignment vertical="center"/>
    </xf>
    <xf numFmtId="49" fontId="1" fillId="9" borderId="11" xfId="0" applyNumberFormat="1" applyFont="1" applyFill="1" applyBorder="1" applyAlignment="1" applyProtection="1">
      <alignment horizontal="center" vertical="center"/>
    </xf>
    <xf numFmtId="0" fontId="1" fillId="9" borderId="11" xfId="0" applyNumberFormat="1" applyFont="1" applyFill="1" applyBorder="1" applyAlignment="1" applyProtection="1">
      <alignment horizontal="right" vertical="center"/>
    </xf>
    <xf numFmtId="0" fontId="21" fillId="9" borderId="11" xfId="0" applyNumberFormat="1" applyFont="1" applyFill="1" applyBorder="1" applyAlignment="1" applyProtection="1">
      <alignment horizontal="center" vertical="center"/>
    </xf>
    <xf numFmtId="49" fontId="0" fillId="6" borderId="4" xfId="0" applyFill="1" applyBorder="1" applyAlignment="1" applyProtection="1">
      <alignment horizontal="right" vertical="center"/>
    </xf>
    <xf numFmtId="49" fontId="8" fillId="4" borderId="0" xfId="0" applyFont="1" applyFill="1" applyAlignment="1" applyProtection="1">
      <alignment vertical="center"/>
    </xf>
    <xf numFmtId="49" fontId="1" fillId="4" borderId="0" xfId="0" applyFont="1" applyFill="1" applyAlignment="1" applyProtection="1">
      <alignment vertical="center"/>
    </xf>
    <xf numFmtId="4" fontId="8" fillId="4" borderId="0" xfId="0" applyNumberFormat="1" applyFont="1" applyFill="1" applyAlignment="1" applyProtection="1">
      <alignment vertical="center"/>
    </xf>
    <xf numFmtId="4" fontId="0" fillId="9" borderId="10" xfId="0" applyNumberFormat="1" applyFill="1" applyBorder="1" applyAlignment="1" applyProtection="1">
      <alignment horizontal="right" vertical="center"/>
    </xf>
    <xf numFmtId="0" fontId="1" fillId="9" borderId="10" xfId="0" applyNumberFormat="1" applyFont="1" applyFill="1" applyBorder="1" applyAlignment="1" applyProtection="1">
      <alignment horizontal="left" vertical="center"/>
    </xf>
    <xf numFmtId="49" fontId="0" fillId="0" borderId="9" xfId="0" applyBorder="1" applyAlignment="1" applyProtection="1">
      <alignment vertical="center"/>
    </xf>
    <xf numFmtId="4" fontId="0" fillId="6" borderId="10" xfId="0" applyNumberFormat="1" applyFill="1" applyBorder="1" applyAlignment="1" applyProtection="1">
      <alignment horizontal="right" vertical="center"/>
    </xf>
    <xf numFmtId="0" fontId="0" fillId="0" borderId="0" xfId="0" applyNumberFormat="1" applyAlignment="1">
      <alignment vertical="top"/>
    </xf>
    <xf numFmtId="49" fontId="1" fillId="0" borderId="0" xfId="0" applyFont="1" applyAlignment="1">
      <alignment vertical="top"/>
    </xf>
    <xf numFmtId="49" fontId="8" fillId="0" borderId="9" xfId="0" applyFont="1" applyBorder="1" applyAlignment="1" applyProtection="1">
      <alignment vertical="center"/>
    </xf>
    <xf numFmtId="49" fontId="35" fillId="0" borderId="10" xfId="0" applyFont="1" applyBorder="1" applyAlignment="1" applyProtection="1">
      <alignment horizontal="center" vertical="center"/>
    </xf>
    <xf numFmtId="49" fontId="33" fillId="0" borderId="6" xfId="0" applyFont="1" applyBorder="1" applyAlignment="1" applyProtection="1">
      <alignment horizontal="center" vertical="center"/>
    </xf>
    <xf numFmtId="49" fontId="34" fillId="0" borderId="13" xfId="0" applyFont="1" applyBorder="1" applyAlignment="1" applyProtection="1">
      <alignment vertical="center"/>
    </xf>
    <xf numFmtId="0" fontId="3" fillId="0" borderId="0" xfId="27" applyNumberFormat="1" applyFont="1" applyAlignment="1" applyProtection="1">
      <alignment horizontal="left" vertical="top" wrapText="1"/>
    </xf>
    <xf numFmtId="49" fontId="3" fillId="0" borderId="0" xfId="27" applyFont="1" applyProtection="1">
      <alignment vertical="top"/>
    </xf>
    <xf numFmtId="0" fontId="3" fillId="0" borderId="0" xfId="27" applyNumberFormat="1" applyFont="1" applyAlignment="1" applyProtection="1">
      <alignment vertical="top" wrapText="1"/>
    </xf>
    <xf numFmtId="49" fontId="1" fillId="9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49" fontId="38" fillId="0" borderId="0" xfId="25" applyNumberFormat="1" applyFill="1" applyBorder="1" applyAlignment="1" applyProtection="1">
      <alignment vertical="top" wrapText="1"/>
    </xf>
    <xf numFmtId="0" fontId="0" fillId="12" borderId="0" xfId="0" applyNumberFormat="1" applyFill="1" applyAlignment="1" applyProtection="1">
      <alignment horizontal="center" vertical="center"/>
    </xf>
    <xf numFmtId="0" fontId="0" fillId="19" borderId="0" xfId="0" applyNumberFormat="1" applyFill="1" applyAlignment="1">
      <alignment horizontal="right" vertical="center"/>
    </xf>
    <xf numFmtId="49" fontId="8" fillId="11" borderId="0" xfId="0" applyNumberFormat="1" applyFont="1" applyFill="1" applyAlignment="1" applyProtection="1">
      <alignment horizontal="center" vertical="top"/>
    </xf>
    <xf numFmtId="49" fontId="1" fillId="12" borderId="0" xfId="0" applyNumberFormat="1" applyFont="1" applyFill="1" applyAlignment="1" applyProtection="1">
      <alignment horizontal="right"/>
    </xf>
    <xf numFmtId="0" fontId="0" fillId="0" borderId="0" xfId="0" applyNumberFormat="1" applyFill="1" applyAlignment="1">
      <alignment horizontal="left" vertical="center" indent="1"/>
    </xf>
    <xf numFmtId="49" fontId="1" fillId="3" borderId="4" xfId="0" applyFont="1" applyFill="1" applyBorder="1" applyAlignment="1" applyProtection="1">
      <alignment vertical="center" wrapText="1"/>
      <protection locked="0"/>
    </xf>
    <xf numFmtId="49" fontId="22" fillId="8" borderId="6" xfId="0" applyFont="1" applyFill="1" applyBorder="1" applyAlignment="1" applyProtection="1">
      <alignment horizontal="left" vertical="center" indent="1"/>
    </xf>
    <xf numFmtId="49" fontId="71" fillId="8" borderId="12" xfId="0" applyFont="1" applyFill="1" applyBorder="1" applyAlignment="1" applyProtection="1">
      <alignment horizontal="left" vertical="center" indent="1"/>
    </xf>
    <xf numFmtId="0" fontId="0" fillId="0" borderId="4" xfId="0" applyNumberFormat="1" applyBorder="1" applyAlignment="1">
      <alignment horizontal="left" vertical="center" indent="1"/>
    </xf>
    <xf numFmtId="4" fontId="0" fillId="6" borderId="4" xfId="0" quotePrefix="1" applyNumberFormat="1" applyFill="1" applyBorder="1" applyAlignment="1" applyProtection="1">
      <alignment horizontal="right" vertical="center"/>
    </xf>
    <xf numFmtId="49" fontId="0" fillId="0" borderId="0" xfId="0" applyFont="1" applyFill="1" applyBorder="1" applyAlignment="1" applyProtection="1">
      <alignment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9" borderId="6" xfId="0" applyNumberFormat="1" applyFont="1" applyFill="1" applyBorder="1" applyAlignment="1" applyProtection="1">
      <alignment horizontal="center" vertical="center" wrapText="1"/>
    </xf>
    <xf numFmtId="49" fontId="1" fillId="0" borderId="11" xfId="0" applyNumberFormat="1" applyFont="1" applyFill="1" applyBorder="1" applyAlignment="1" applyProtection="1">
      <alignment horizontal="center" vertical="center" wrapText="1"/>
    </xf>
    <xf numFmtId="0" fontId="1" fillId="9" borderId="17" xfId="0" applyNumberFormat="1" applyFont="1" applyFill="1" applyBorder="1" applyAlignment="1" applyProtection="1">
      <alignment horizontal="right" vertical="center"/>
    </xf>
    <xf numFmtId="49" fontId="22" fillId="8" borderId="12" xfId="0" applyFont="1" applyFill="1" applyBorder="1" applyAlignment="1" applyProtection="1">
      <alignment horizontal="left" vertical="center" indent="1"/>
    </xf>
    <xf numFmtId="49" fontId="22" fillId="8" borderId="5" xfId="0" applyFont="1" applyFill="1" applyBorder="1" applyAlignment="1" applyProtection="1">
      <alignment horizontal="left" vertical="center" indent="1"/>
    </xf>
    <xf numFmtId="49" fontId="8" fillId="0" borderId="6" xfId="0" applyNumberFormat="1" applyFont="1" applyFill="1" applyBorder="1" applyAlignment="1" applyProtection="1">
      <alignment horizontal="center" vertical="center" wrapText="1"/>
    </xf>
    <xf numFmtId="49" fontId="1" fillId="0" borderId="12" xfId="0" applyNumberFormat="1" applyFont="1" applyFill="1" applyBorder="1" applyAlignment="1" applyProtection="1">
      <alignment horizontal="center" vertical="center" wrapText="1"/>
    </xf>
    <xf numFmtId="49" fontId="1" fillId="9" borderId="12" xfId="0" applyNumberFormat="1" applyFont="1" applyFill="1" applyBorder="1" applyAlignment="1" applyProtection="1">
      <alignment horizontal="center" vertical="center" wrapText="1"/>
    </xf>
    <xf numFmtId="49" fontId="1" fillId="0" borderId="5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28" fillId="0" borderId="4" xfId="0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center" wrapText="1"/>
    </xf>
    <xf numFmtId="49" fontId="1" fillId="6" borderId="5" xfId="0" applyNumberFormat="1" applyFont="1" applyFill="1" applyBorder="1" applyAlignment="1" applyProtection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left" vertical="center" wrapText="1"/>
    </xf>
    <xf numFmtId="49" fontId="0" fillId="12" borderId="0" xfId="0" applyFill="1" applyAlignment="1" applyProtection="1">
      <alignment vertical="center"/>
    </xf>
    <xf numFmtId="0" fontId="23" fillId="12" borderId="0" xfId="0" applyNumberFormat="1" applyFont="1" applyFill="1" applyAlignment="1">
      <alignment horizontal="right" vertical="center"/>
    </xf>
    <xf numFmtId="49" fontId="0" fillId="4" borderId="3" xfId="0" applyFill="1" applyBorder="1" applyAlignment="1" applyProtection="1">
      <alignment horizontal="center" vertical="center" wrapText="1"/>
    </xf>
    <xf numFmtId="0" fontId="0" fillId="9" borderId="0" xfId="0" applyNumberFormat="1" applyFill="1" applyBorder="1" applyAlignment="1" applyProtection="1">
      <alignment horizontal="center" vertical="center" wrapText="1"/>
    </xf>
    <xf numFmtId="4" fontId="1" fillId="6" borderId="10" xfId="0" applyNumberFormat="1" applyFont="1" applyFill="1" applyBorder="1" applyAlignment="1" applyProtection="1">
      <alignment horizontal="right" vertical="center"/>
      <protection locked="0"/>
    </xf>
    <xf numFmtId="49" fontId="3" fillId="9" borderId="10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center" vertical="center"/>
    </xf>
    <xf numFmtId="0" fontId="72" fillId="9" borderId="4" xfId="0" applyNumberFormat="1" applyFont="1" applyFill="1" applyBorder="1" applyAlignment="1" applyProtection="1"/>
    <xf numFmtId="49" fontId="3" fillId="0" borderId="6" xfId="33" applyFont="1" applyFill="1" applyBorder="1" applyAlignment="1" applyProtection="1">
      <alignment horizontal="center" vertical="center"/>
    </xf>
    <xf numFmtId="49" fontId="3" fillId="9" borderId="4" xfId="0" applyFont="1" applyFill="1" applyBorder="1" applyAlignment="1" applyProtection="1">
      <alignment vertical="center" wrapText="1"/>
    </xf>
    <xf numFmtId="49" fontId="0" fillId="9" borderId="14" xfId="0" applyFont="1" applyFill="1" applyBorder="1" applyAlignment="1" applyProtection="1">
      <alignment vertical="center" wrapText="1"/>
    </xf>
    <xf numFmtId="0" fontId="41" fillId="11" borderId="0" xfId="0" applyNumberFormat="1" applyFont="1" applyFill="1" applyAlignment="1">
      <alignment horizontal="center" vertical="top"/>
    </xf>
    <xf numFmtId="49" fontId="3" fillId="12" borderId="0" xfId="0" applyNumberFormat="1" applyFont="1" applyFill="1" applyAlignment="1">
      <alignment horizontal="right" vertical="center"/>
    </xf>
    <xf numFmtId="0" fontId="3" fillId="0" borderId="0" xfId="34" applyFont="1" applyProtection="1"/>
    <xf numFmtId="49" fontId="41" fillId="11" borderId="0" xfId="0" applyFont="1" applyFill="1" applyAlignment="1">
      <alignment horizontal="center" vertical="center"/>
    </xf>
    <xf numFmtId="0" fontId="3" fillId="12" borderId="0" xfId="0" applyNumberFormat="1" applyFont="1" applyFill="1" applyAlignment="1" applyProtection="1">
      <alignment horizontal="center" vertical="center"/>
    </xf>
    <xf numFmtId="49" fontId="1" fillId="6" borderId="4" xfId="0" applyNumberFormat="1" applyFont="1" applyFill="1" applyBorder="1" applyAlignment="1" applyProtection="1">
      <alignment horizontal="left" vertical="center" wrapText="1" indent="1"/>
    </xf>
    <xf numFmtId="0" fontId="0" fillId="9" borderId="4" xfId="0" applyNumberFormat="1" applyFill="1" applyBorder="1" applyAlignment="1" applyProtection="1">
      <alignment horizontal="center" vertical="center" wrapText="1"/>
    </xf>
    <xf numFmtId="0" fontId="60" fillId="5" borderId="4" xfId="0" applyNumberFormat="1" applyFont="1" applyFill="1" applyBorder="1" applyAlignment="1" applyProtection="1">
      <alignment horizontal="center" vertical="center" wrapText="1"/>
    </xf>
    <xf numFmtId="49" fontId="3" fillId="20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2"/>
    </xf>
    <xf numFmtId="49" fontId="73" fillId="22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2"/>
    </xf>
    <xf numFmtId="49" fontId="3" fillId="20" borderId="4" xfId="0" applyNumberFormat="1" applyFont="1" applyFill="1" applyBorder="1" applyAlignment="1" applyProtection="1">
      <alignment horizontal="left" vertical="center" wrapText="1" indent="3"/>
    </xf>
    <xf numFmtId="49" fontId="3" fillId="24" borderId="4" xfId="0" applyNumberFormat="1" applyFont="1" applyFill="1" applyBorder="1" applyAlignment="1" applyProtection="1">
      <alignment horizontal="left" vertical="center" wrapText="1" indent="2"/>
    </xf>
    <xf numFmtId="49" fontId="3" fillId="25" borderId="4" xfId="0" applyNumberFormat="1" applyFont="1" applyFill="1" applyBorder="1" applyAlignment="1" applyProtection="1">
      <alignment horizontal="left" vertical="center" wrapText="1" indent="2"/>
    </xf>
    <xf numFmtId="49" fontId="3" fillId="26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3"/>
    </xf>
    <xf numFmtId="49" fontId="73" fillId="22" borderId="4" xfId="0" applyNumberFormat="1" applyFont="1" applyFill="1" applyBorder="1" applyAlignment="1" applyProtection="1">
      <alignment horizontal="left" vertical="center" wrapText="1" indent="3"/>
    </xf>
    <xf numFmtId="49" fontId="73" fillId="27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3"/>
    </xf>
    <xf numFmtId="49" fontId="73" fillId="28" borderId="4" xfId="0" applyNumberFormat="1" applyFont="1" applyFill="1" applyBorder="1" applyAlignment="1" applyProtection="1">
      <alignment horizontal="left" vertical="center" wrapText="1" indent="2"/>
    </xf>
    <xf numFmtId="49" fontId="3" fillId="29" borderId="4" xfId="0" applyNumberFormat="1" applyFont="1" applyFill="1" applyBorder="1" applyAlignment="1" applyProtection="1">
      <alignment horizontal="left" vertical="center" wrapText="1" indent="2"/>
    </xf>
    <xf numFmtId="49" fontId="73" fillId="30" borderId="4" xfId="0" applyNumberFormat="1" applyFont="1" applyFill="1" applyBorder="1" applyAlignment="1" applyProtection="1">
      <alignment horizontal="left" vertical="center" wrapText="1" indent="2"/>
    </xf>
    <xf numFmtId="49" fontId="3" fillId="31" borderId="4" xfId="0" applyNumberFormat="1" applyFont="1" applyFill="1" applyBorder="1" applyAlignment="1" applyProtection="1">
      <alignment horizontal="left" vertical="center" wrapText="1" indent="2"/>
    </xf>
    <xf numFmtId="49" fontId="73" fillId="32" borderId="4" xfId="0" applyNumberFormat="1" applyFont="1" applyFill="1" applyBorder="1" applyAlignment="1" applyProtection="1">
      <alignment horizontal="left" vertical="center" wrapText="1" indent="2"/>
    </xf>
    <xf numFmtId="49" fontId="3" fillId="33" borderId="4" xfId="0" applyNumberFormat="1" applyFont="1" applyFill="1" applyBorder="1" applyAlignment="1" applyProtection="1">
      <alignment horizontal="left" vertical="center" wrapText="1" indent="2"/>
    </xf>
    <xf numFmtId="49" fontId="3" fillId="34" borderId="4" xfId="0" applyNumberFormat="1" applyFont="1" applyFill="1" applyBorder="1" applyAlignment="1" applyProtection="1">
      <alignment horizontal="left" vertical="center" wrapText="1" indent="2"/>
    </xf>
    <xf numFmtId="49" fontId="73" fillId="23" borderId="11" xfId="0" applyNumberFormat="1" applyFont="1" applyFill="1" applyBorder="1" applyAlignment="1" applyProtection="1">
      <alignment horizontal="left" vertical="center" wrapText="1" indent="3"/>
    </xf>
    <xf numFmtId="49" fontId="73" fillId="28" borderId="16" xfId="0" applyNumberFormat="1" applyFont="1" applyFill="1" applyBorder="1" applyAlignment="1" applyProtection="1">
      <alignment horizontal="left" vertical="center" wrapText="1" indent="2"/>
    </xf>
    <xf numFmtId="49" fontId="3" fillId="35" borderId="4" xfId="0" applyNumberFormat="1" applyFont="1" applyFill="1" applyBorder="1" applyAlignment="1" applyProtection="1">
      <alignment horizontal="left" vertical="center" wrapText="1" indent="2"/>
    </xf>
    <xf numFmtId="0" fontId="61" fillId="0" borderId="10" xfId="0" applyNumberFormat="1" applyFont="1" applyFill="1" applyBorder="1" applyAlignment="1" applyProtection="1">
      <alignment horizontal="left" vertical="center" wrapText="1" indent="2"/>
    </xf>
    <xf numFmtId="49" fontId="61" fillId="4" borderId="10" xfId="0" applyNumberFormat="1" applyFont="1" applyFill="1" applyBorder="1" applyAlignment="1" applyProtection="1">
      <alignment horizontal="left" vertical="center" wrapText="1" indent="2"/>
    </xf>
    <xf numFmtId="49" fontId="3" fillId="4" borderId="10" xfId="0" applyNumberFormat="1" applyFont="1" applyFill="1" applyBorder="1" applyAlignment="1" applyProtection="1">
      <alignment horizontal="left" vertical="center" wrapText="1" indent="3"/>
    </xf>
    <xf numFmtId="0" fontId="61" fillId="9" borderId="10" xfId="0" applyNumberFormat="1" applyFont="1" applyFill="1" applyBorder="1" applyAlignment="1" applyProtection="1">
      <alignment horizontal="left" vertical="center" wrapText="1" indent="2"/>
    </xf>
    <xf numFmtId="49" fontId="3" fillId="9" borderId="4" xfId="0" applyFont="1" applyFill="1" applyBorder="1" applyAlignment="1" applyProtection="1">
      <alignment horizontal="center" vertical="center"/>
    </xf>
    <xf numFmtId="4" fontId="9" fillId="9" borderId="4" xfId="0" applyNumberFormat="1" applyFont="1" applyFill="1" applyBorder="1" applyAlignment="1" applyProtection="1">
      <alignment vertical="center"/>
    </xf>
    <xf numFmtId="49" fontId="3" fillId="10" borderId="6" xfId="0" applyFont="1" applyFill="1" applyBorder="1" applyAlignment="1" applyProtection="1">
      <alignment horizontal="left" vertical="center" wrapText="1" indent="1"/>
    </xf>
    <xf numFmtId="49" fontId="61" fillId="0" borderId="10" xfId="0" applyFont="1" applyFill="1" applyBorder="1" applyAlignment="1" applyProtection="1">
      <alignment horizontal="left" vertical="center" wrapText="1" indent="3"/>
    </xf>
    <xf numFmtId="49" fontId="3" fillId="4" borderId="10" xfId="0" applyNumberFormat="1" applyFont="1" applyFill="1" applyBorder="1" applyAlignment="1" applyProtection="1">
      <alignment horizontal="left" vertical="center" wrapText="1" indent="4"/>
    </xf>
    <xf numFmtId="49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4" borderId="10" xfId="0" applyNumberFormat="1" applyFont="1" applyFill="1" applyBorder="1" applyAlignment="1" applyProtection="1">
      <alignment horizontal="left" vertical="center" wrapText="1" indent="2"/>
    </xf>
    <xf numFmtId="4" fontId="22" fillId="6" borderId="4" xfId="26" applyNumberFormat="1" applyFont="1" applyFill="1" applyBorder="1" applyAlignment="1" applyProtection="1">
      <alignment horizontal="right" vertical="center"/>
    </xf>
    <xf numFmtId="49" fontId="3" fillId="0" borderId="12" xfId="0" applyNumberFormat="1" applyFont="1" applyFill="1" applyBorder="1" applyAlignment="1" applyProtection="1">
      <alignment horizontal="left" vertical="center" wrapText="1" indent="5"/>
    </xf>
    <xf numFmtId="49" fontId="3" fillId="0" borderId="12" xfId="0" applyNumberFormat="1" applyFont="1" applyFill="1" applyBorder="1" applyAlignment="1" applyProtection="1">
      <alignment horizontal="left" vertical="center" wrapText="1" indent="4"/>
    </xf>
    <xf numFmtId="49" fontId="3" fillId="0" borderId="12" xfId="0" applyNumberFormat="1" applyFont="1" applyFill="1" applyBorder="1" applyAlignment="1" applyProtection="1">
      <alignment horizontal="left" vertical="center" wrapText="1" indent="6"/>
    </xf>
    <xf numFmtId="49" fontId="3" fillId="9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5"/>
    </xf>
    <xf numFmtId="49" fontId="3" fillId="4" borderId="3" xfId="0" applyNumberFormat="1" applyFont="1" applyFill="1" applyBorder="1" applyAlignment="1" applyProtection="1">
      <alignment horizontal="left" vertical="center" wrapText="1" indent="3"/>
    </xf>
    <xf numFmtId="49" fontId="3" fillId="4" borderId="3" xfId="0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Font="1" applyFill="1" applyBorder="1" applyAlignment="1" applyProtection="1">
      <alignment horizontal="left" vertical="center" wrapText="1" indent="3"/>
    </xf>
    <xf numFmtId="49" fontId="61" fillId="0" borderId="5" xfId="33" applyFont="1" applyFill="1" applyBorder="1" applyAlignment="1" applyProtection="1">
      <alignment horizontal="left" vertical="center" wrapText="1" indent="2"/>
    </xf>
    <xf numFmtId="0" fontId="61" fillId="0" borderId="5" xfId="28" applyFont="1" applyFill="1" applyBorder="1" applyAlignment="1" applyProtection="1">
      <alignment horizontal="left" vertical="center" wrapText="1" indent="2"/>
    </xf>
    <xf numFmtId="0" fontId="3" fillId="0" borderId="5" xfId="28" applyFont="1" applyFill="1" applyBorder="1" applyAlignment="1" applyProtection="1">
      <alignment horizontal="left" vertical="center" wrapText="1" indent="2"/>
    </xf>
    <xf numFmtId="0" fontId="61" fillId="0" borderId="5" xfId="29" applyFont="1" applyFill="1" applyBorder="1" applyAlignment="1" applyProtection="1">
      <alignment horizontal="left" vertical="center" wrapText="1" indent="2"/>
    </xf>
    <xf numFmtId="49" fontId="72" fillId="4" borderId="5" xfId="0" applyNumberFormat="1" applyFont="1" applyFill="1" applyBorder="1" applyAlignment="1" applyProtection="1">
      <alignment horizontal="left" vertical="center" wrapText="1" indent="2"/>
    </xf>
    <xf numFmtId="49" fontId="61" fillId="0" borderId="5" xfId="33" applyNumberFormat="1" applyFont="1" applyFill="1" applyBorder="1" applyAlignment="1" applyProtection="1">
      <alignment horizontal="left" vertical="center" wrapText="1" indent="2"/>
    </xf>
    <xf numFmtId="0" fontId="61" fillId="0" borderId="5" xfId="31" applyFont="1" applyFill="1" applyBorder="1" applyAlignment="1" applyProtection="1">
      <alignment horizontal="left" vertical="center" wrapText="1" indent="2"/>
    </xf>
    <xf numFmtId="0" fontId="61" fillId="0" borderId="5" xfId="30" applyFont="1" applyFill="1" applyBorder="1" applyAlignment="1" applyProtection="1">
      <alignment horizontal="left" vertical="center" wrapText="1" indent="2"/>
    </xf>
    <xf numFmtId="49" fontId="61" fillId="0" borderId="5" xfId="33" applyFont="1" applyFill="1" applyBorder="1" applyAlignment="1" applyProtection="1">
      <alignment horizontal="left" vertical="top" wrapText="1" indent="3"/>
    </xf>
    <xf numFmtId="49" fontId="3" fillId="0" borderId="5" xfId="33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1"/>
    </xf>
    <xf numFmtId="49" fontId="3" fillId="10" borderId="4" xfId="0" applyFont="1" applyFill="1" applyBorder="1" applyAlignment="1" applyProtection="1">
      <alignment horizontal="left" vertical="center" wrapText="1" indent="1"/>
    </xf>
    <xf numFmtId="49" fontId="73" fillId="0" borderId="10" xfId="0" applyFont="1" applyBorder="1" applyAlignment="1" applyProtection="1">
      <alignment horizontal="left" vertical="center" indent="1"/>
    </xf>
    <xf numFmtId="0" fontId="73" fillId="9" borderId="10" xfId="0" applyNumberFormat="1" applyFont="1" applyFill="1" applyBorder="1" applyAlignment="1" applyProtection="1">
      <alignment horizontal="left" vertical="center" indent="1"/>
    </xf>
    <xf numFmtId="0" fontId="61" fillId="9" borderId="10" xfId="0" applyNumberFormat="1" applyFont="1" applyFill="1" applyBorder="1" applyAlignment="1" applyProtection="1">
      <alignment horizontal="left" vertical="center" indent="1"/>
    </xf>
    <xf numFmtId="49" fontId="61" fillId="0" borderId="10" xfId="0" applyFont="1" applyBorder="1" applyAlignment="1" applyProtection="1">
      <alignment horizontal="left" vertical="center" indent="1"/>
    </xf>
    <xf numFmtId="0" fontId="61" fillId="0" borderId="10" xfId="0" applyNumberFormat="1" applyFont="1" applyBorder="1" applyAlignment="1" applyProtection="1">
      <alignment horizontal="left" vertical="center" indent="1"/>
    </xf>
    <xf numFmtId="0" fontId="73" fillId="0" borderId="10" xfId="0" applyNumberFormat="1" applyFont="1" applyBorder="1" applyAlignment="1" applyProtection="1">
      <alignment horizontal="left" vertical="center" indent="1"/>
    </xf>
    <xf numFmtId="49" fontId="73" fillId="4" borderId="10" xfId="0" applyNumberFormat="1" applyFont="1" applyFill="1" applyBorder="1" applyAlignment="1" applyProtection="1">
      <alignment horizontal="left" vertical="center" wrapText="1" indent="1"/>
    </xf>
    <xf numFmtId="0" fontId="7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12" xfId="0" applyFont="1" applyFill="1" applyBorder="1" applyAlignment="1" applyProtection="1">
      <alignment horizontal="left" vertical="center" wrapText="1" indent="1"/>
    </xf>
    <xf numFmtId="0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9" borderId="3" xfId="0" applyNumberFormat="1" applyFont="1" applyFill="1" applyBorder="1" applyAlignment="1" applyProtection="1">
      <alignment horizontal="left" vertical="center" wrapText="1" indent="3"/>
    </xf>
    <xf numFmtId="49" fontId="3" fillId="10" borderId="12" xfId="0" applyFont="1" applyFill="1" applyBorder="1" applyAlignment="1" applyProtection="1">
      <alignment horizontal="left" vertical="center" wrapText="1" indent="2"/>
    </xf>
    <xf numFmtId="49" fontId="3" fillId="10" borderId="12" xfId="0" applyFont="1" applyFill="1" applyBorder="1" applyAlignment="1" applyProtection="1">
      <alignment horizontal="left" vertical="center" wrapText="1" indent="3"/>
    </xf>
    <xf numFmtId="0" fontId="3" fillId="0" borderId="4" xfId="0" applyNumberFormat="1" applyFont="1" applyFill="1" applyBorder="1" applyAlignment="1" applyProtection="1">
      <alignment horizontal="left" vertical="center" wrapText="1" indent="1"/>
    </xf>
    <xf numFmtId="49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indent="1"/>
    </xf>
    <xf numFmtId="0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left" vertical="center" wrapText="1" indent="1"/>
    </xf>
    <xf numFmtId="0" fontId="3" fillId="0" borderId="4" xfId="33" applyNumberFormat="1" applyFont="1" applyFill="1" applyBorder="1" applyAlignment="1" applyProtection="1">
      <alignment horizontal="left" vertical="center" wrapText="1" indent="1"/>
    </xf>
    <xf numFmtId="0" fontId="73" fillId="9" borderId="4" xfId="0" applyNumberFormat="1" applyFont="1" applyFill="1" applyBorder="1" applyAlignment="1" applyProtection="1">
      <alignment horizontal="left" indent="2"/>
    </xf>
    <xf numFmtId="0" fontId="72" fillId="9" borderId="5" xfId="0" applyNumberFormat="1" applyFont="1" applyFill="1" applyBorder="1" applyAlignment="1" applyProtection="1">
      <alignment horizontal="left" indent="1"/>
    </xf>
    <xf numFmtId="49" fontId="3" fillId="9" borderId="4" xfId="0" applyNumberFormat="1" applyFont="1" applyFill="1" applyBorder="1" applyAlignment="1" applyProtection="1">
      <alignment horizontal="left" vertical="center" indent="1"/>
    </xf>
    <xf numFmtId="49" fontId="3" fillId="0" borderId="4" xfId="0" applyFont="1" applyBorder="1" applyAlignment="1">
      <alignment horizontal="left" vertical="center" indent="1"/>
    </xf>
    <xf numFmtId="0" fontId="3" fillId="0" borderId="4" xfId="0" applyNumberFormat="1" applyFont="1" applyBorder="1" applyAlignment="1">
      <alignment horizontal="left" vertical="center" indent="1"/>
    </xf>
    <xf numFmtId="49" fontId="3" fillId="9" borderId="4" xfId="0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vertical="center" wrapText="1"/>
    </xf>
    <xf numFmtId="49" fontId="41" fillId="13" borderId="4" xfId="0" applyFont="1" applyFill="1" applyBorder="1" applyAlignment="1" applyProtection="1">
      <alignment horizontal="left" vertical="center" wrapText="1" indent="1"/>
    </xf>
    <xf numFmtId="49" fontId="41" fillId="17" borderId="4" xfId="0" applyFont="1" applyFill="1" applyBorder="1" applyAlignment="1" applyProtection="1">
      <alignment horizontal="left" vertical="center" wrapText="1" indent="1"/>
    </xf>
    <xf numFmtId="49" fontId="41" fillId="17" borderId="5" xfId="0" applyFont="1" applyFill="1" applyBorder="1" applyAlignment="1" applyProtection="1">
      <alignment horizontal="left" vertical="center" wrapText="1" indent="1"/>
    </xf>
    <xf numFmtId="49" fontId="73" fillId="0" borderId="4" xfId="0" applyFont="1" applyBorder="1" applyAlignment="1">
      <alignment horizontal="left" vertical="center" indent="1"/>
    </xf>
    <xf numFmtId="49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2"/>
    </xf>
    <xf numFmtId="4" fontId="22" fillId="6" borderId="18" xfId="0" applyNumberFormat="1" applyFont="1" applyFill="1" applyBorder="1" applyAlignment="1" applyProtection="1">
      <alignment horizontal="right" vertical="center"/>
    </xf>
    <xf numFmtId="49" fontId="61" fillId="9" borderId="5" xfId="33" applyFont="1" applyFill="1" applyBorder="1" applyAlignment="1" applyProtection="1">
      <alignment horizontal="left" vertical="center" wrapText="1" indent="2"/>
    </xf>
    <xf numFmtId="49" fontId="3" fillId="4" borderId="4" xfId="0" applyFont="1" applyFill="1" applyBorder="1" applyAlignment="1" applyProtection="1">
      <alignment horizontal="left" vertical="center" wrapText="1" indent="2"/>
    </xf>
    <xf numFmtId="4" fontId="0" fillId="5" borderId="4" xfId="0" applyNumberFormat="1" applyFont="1" applyFill="1" applyBorder="1" applyAlignment="1" applyProtection="1">
      <alignment horizontal="right" vertical="center"/>
    </xf>
    <xf numFmtId="49" fontId="3" fillId="0" borderId="4" xfId="0" applyNumberFormat="1" applyFont="1" applyFill="1" applyBorder="1" applyAlignment="1" applyProtection="1">
      <alignment horizontal="left" vertical="center" wrapText="1" indent="2"/>
    </xf>
    <xf numFmtId="49" fontId="3" fillId="0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4"/>
    </xf>
    <xf numFmtId="49" fontId="3" fillId="4" borderId="4" xfId="0" applyNumberFormat="1" applyFont="1" applyFill="1" applyBorder="1" applyAlignment="1" applyProtection="1">
      <alignment horizontal="left" vertical="center" wrapText="1" indent="5"/>
    </xf>
    <xf numFmtId="49" fontId="3" fillId="4" borderId="4" xfId="0" applyNumberFormat="1" applyFont="1" applyFill="1" applyBorder="1" applyAlignment="1" applyProtection="1">
      <alignment horizontal="left" vertical="center" wrapText="1" indent="6"/>
    </xf>
    <xf numFmtId="49" fontId="3" fillId="4" borderId="4" xfId="0" applyNumberFormat="1" applyFont="1" applyFill="1" applyBorder="1" applyAlignment="1" applyProtection="1">
      <alignment horizontal="left" vertical="center" wrapText="1" indent="7"/>
    </xf>
    <xf numFmtId="49" fontId="3" fillId="0" borderId="4" xfId="0" applyNumberFormat="1" applyFont="1" applyFill="1" applyBorder="1" applyAlignment="1" applyProtection="1">
      <alignment horizontal="left" vertical="center" wrapText="1" indent="4"/>
    </xf>
    <xf numFmtId="49" fontId="3" fillId="9" borderId="4" xfId="0" applyFont="1" applyFill="1" applyBorder="1" applyAlignment="1" applyProtection="1">
      <alignment horizontal="left" vertical="center" indent="1"/>
    </xf>
    <xf numFmtId="49" fontId="3" fillId="9" borderId="4" xfId="0" applyNumberFormat="1" applyFont="1" applyFill="1" applyBorder="1" applyAlignment="1" applyProtection="1">
      <alignment horizontal="left" vertical="center" wrapText="1" indent="4"/>
    </xf>
    <xf numFmtId="49" fontId="74" fillId="0" borderId="4" xfId="0" applyNumberFormat="1" applyFont="1" applyFill="1" applyBorder="1" applyAlignment="1" applyProtection="1">
      <alignment horizontal="left" vertical="center" wrapText="1" indent="4"/>
    </xf>
    <xf numFmtId="49" fontId="75" fillId="4" borderId="4" xfId="0" applyNumberFormat="1" applyFont="1" applyFill="1" applyBorder="1" applyAlignment="1" applyProtection="1">
      <alignment horizontal="left" vertical="center" wrapText="1" indent="4"/>
    </xf>
    <xf numFmtId="49" fontId="76" fillId="4" borderId="4" xfId="0" applyNumberFormat="1" applyFont="1" applyFill="1" applyBorder="1" applyAlignment="1" applyProtection="1">
      <alignment horizontal="left" vertical="center" wrapText="1" indent="4"/>
    </xf>
    <xf numFmtId="49" fontId="77" fillId="4" borderId="4" xfId="0" applyFont="1" applyFill="1" applyBorder="1" applyAlignment="1" applyProtection="1">
      <alignment horizontal="left" vertical="center" wrapText="1" indent="4"/>
    </xf>
    <xf numFmtId="49" fontId="78" fillId="4" borderId="4" xfId="0" applyFont="1" applyFill="1" applyBorder="1" applyAlignment="1" applyProtection="1">
      <alignment horizontal="left" vertical="center" wrapText="1" indent="4"/>
    </xf>
    <xf numFmtId="49" fontId="79" fillId="4" borderId="4" xfId="0" applyNumberFormat="1" applyFont="1" applyFill="1" applyBorder="1" applyAlignment="1" applyProtection="1">
      <alignment horizontal="left" vertical="center" wrapText="1" indent="4"/>
    </xf>
    <xf numFmtId="49" fontId="80" fillId="4" borderId="4" xfId="0" applyNumberFormat="1" applyFont="1" applyFill="1" applyBorder="1" applyAlignment="1" applyProtection="1">
      <alignment horizontal="left" vertical="center" wrapText="1" indent="4"/>
    </xf>
    <xf numFmtId="49" fontId="81" fillId="4" borderId="4" xfId="0" applyNumberFormat="1" applyFont="1" applyFill="1" applyBorder="1" applyAlignment="1" applyProtection="1">
      <alignment horizontal="left" vertical="center" wrapText="1" indent="4"/>
    </xf>
    <xf numFmtId="49" fontId="3" fillId="36" borderId="4" xfId="0" applyNumberFormat="1" applyFont="1" applyFill="1" applyBorder="1" applyAlignment="1" applyProtection="1">
      <alignment horizontal="left" vertical="center" wrapText="1" indent="3"/>
    </xf>
    <xf numFmtId="49" fontId="63" fillId="4" borderId="4" xfId="0" applyFont="1" applyFill="1" applyBorder="1" applyAlignment="1" applyProtection="1">
      <alignment horizontal="left" vertical="center" wrapText="1" indent="2"/>
    </xf>
    <xf numFmtId="49" fontId="3" fillId="4" borderId="4" xfId="0" applyNumberFormat="1" applyFont="1" applyFill="1" applyBorder="1" applyAlignment="1" applyProtection="1">
      <alignment horizontal="left" vertical="center" wrapText="1" indent="3"/>
    </xf>
    <xf numFmtId="0" fontId="3" fillId="4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2"/>
    </xf>
    <xf numFmtId="49" fontId="80" fillId="0" borderId="4" xfId="0" applyNumberFormat="1" applyFont="1" applyFill="1" applyBorder="1" applyAlignment="1" applyProtection="1">
      <alignment horizontal="left" vertical="center" wrapText="1" indent="3"/>
    </xf>
    <xf numFmtId="49" fontId="75" fillId="4" borderId="4" xfId="0" applyFont="1" applyFill="1" applyBorder="1" applyAlignment="1" applyProtection="1">
      <alignment horizontal="left" vertical="center" wrapText="1" indent="4"/>
    </xf>
    <xf numFmtId="49" fontId="76" fillId="4" borderId="4" xfId="0" applyFont="1" applyFill="1" applyBorder="1" applyAlignment="1" applyProtection="1">
      <alignment horizontal="left" vertical="center" wrapText="1" indent="4"/>
    </xf>
    <xf numFmtId="49" fontId="78" fillId="0" borderId="4" xfId="0" applyNumberFormat="1" applyFont="1" applyFill="1" applyBorder="1" applyAlignment="1" applyProtection="1">
      <alignment horizontal="left" vertical="center" wrapText="1" indent="4"/>
    </xf>
    <xf numFmtId="49" fontId="79" fillId="0" borderId="4" xfId="0" applyNumberFormat="1" applyFont="1" applyFill="1" applyBorder="1" applyAlignment="1" applyProtection="1">
      <alignment horizontal="left" vertical="center" wrapText="1" indent="4"/>
    </xf>
    <xf numFmtId="49" fontId="80" fillId="0" borderId="4" xfId="0" applyNumberFormat="1" applyFont="1" applyFill="1" applyBorder="1" applyAlignment="1" applyProtection="1">
      <alignment horizontal="left" vertical="center" wrapText="1" indent="4"/>
    </xf>
    <xf numFmtId="49" fontId="81" fillId="0" borderId="4" xfId="0" applyNumberFormat="1" applyFont="1" applyFill="1" applyBorder="1" applyAlignment="1" applyProtection="1">
      <alignment horizontal="left" vertical="center" wrapText="1" indent="4"/>
    </xf>
    <xf numFmtId="49" fontId="3" fillId="0" borderId="4" xfId="0" applyFont="1" applyFill="1" applyBorder="1" applyAlignment="1" applyProtection="1">
      <alignment horizontal="left" vertical="center" wrapText="1" indent="1"/>
    </xf>
    <xf numFmtId="0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6" xfId="0" applyFont="1" applyFill="1" applyBorder="1" applyAlignment="1" applyProtection="1">
      <alignment horizontal="left" vertical="center" wrapText="1" indent="2"/>
    </xf>
    <xf numFmtId="0" fontId="3" fillId="0" borderId="10" xfId="0" applyNumberFormat="1" applyFont="1" applyFill="1" applyBorder="1" applyAlignment="1" applyProtection="1">
      <alignment horizontal="left" vertical="center" wrapText="1" indent="3"/>
    </xf>
    <xf numFmtId="49" fontId="3" fillId="0" borderId="4" xfId="33" applyNumberFormat="1" applyFont="1" applyFill="1" applyBorder="1" applyAlignment="1" applyProtection="1">
      <alignment horizontal="left" vertical="center" wrapText="1" indent="1"/>
    </xf>
    <xf numFmtId="49" fontId="65" fillId="0" borderId="4" xfId="0" applyNumberFormat="1" applyFont="1" applyFill="1" applyBorder="1" applyAlignment="1" applyProtection="1">
      <alignment horizontal="left" vertical="center" wrapText="1" indent="3"/>
    </xf>
    <xf numFmtId="49" fontId="73" fillId="9" borderId="4" xfId="0" applyFont="1" applyFill="1" applyBorder="1" applyAlignment="1" applyProtection="1">
      <alignment horizontal="left" vertical="center" indent="1"/>
    </xf>
    <xf numFmtId="0" fontId="73" fillId="0" borderId="4" xfId="0" applyNumberFormat="1" applyFont="1" applyBorder="1" applyAlignment="1">
      <alignment horizontal="left" vertical="center" indent="1"/>
    </xf>
    <xf numFmtId="16" fontId="73" fillId="0" borderId="4" xfId="0" applyNumberFormat="1" applyFont="1" applyBorder="1" applyAlignment="1">
      <alignment horizontal="left" vertical="center" indent="1"/>
    </xf>
    <xf numFmtId="49" fontId="41" fillId="9" borderId="5" xfId="0" applyFont="1" applyFill="1" applyBorder="1" applyAlignment="1" applyProtection="1">
      <alignment horizontal="center" vertical="center"/>
    </xf>
    <xf numFmtId="0" fontId="73" fillId="0" borderId="11" xfId="0" applyNumberFormat="1" applyFont="1" applyBorder="1" applyAlignment="1">
      <alignment horizontal="left" vertical="center" indent="1"/>
    </xf>
    <xf numFmtId="49" fontId="65" fillId="0" borderId="11" xfId="0" applyNumberFormat="1" applyFont="1" applyFill="1" applyBorder="1" applyAlignment="1" applyProtection="1">
      <alignment horizontal="left" vertical="center" wrapText="1" indent="3"/>
    </xf>
    <xf numFmtId="49" fontId="73" fillId="4" borderId="4" xfId="0" applyNumberFormat="1" applyFont="1" applyFill="1" applyBorder="1" applyAlignment="1" applyProtection="1">
      <alignment horizontal="left" vertical="center" wrapText="1" indent="1"/>
    </xf>
    <xf numFmtId="49" fontId="65" fillId="10" borderId="6" xfId="0" applyFont="1" applyFill="1" applyBorder="1" applyAlignment="1" applyProtection="1">
      <alignment horizontal="left" vertical="center" wrapText="1" indent="2"/>
    </xf>
    <xf numFmtId="49" fontId="0" fillId="7" borderId="4" xfId="0" applyFill="1" applyBorder="1" applyAlignment="1" applyProtection="1">
      <alignment horizontal="left" vertical="center" wrapText="1" indent="1"/>
      <protection locked="0"/>
    </xf>
    <xf numFmtId="49" fontId="22" fillId="0" borderId="0" xfId="0" applyFont="1" applyFill="1" applyBorder="1" applyAlignment="1" applyProtection="1"/>
    <xf numFmtId="49" fontId="73" fillId="10" borderId="4" xfId="0" applyFon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0" fillId="0" borderId="0" xfId="0" applyFont="1" applyAlignment="1">
      <alignment horizontal="right" vertical="top" indent="1"/>
    </xf>
    <xf numFmtId="0" fontId="67" fillId="0" borderId="0" xfId="0" applyNumberFormat="1" applyFont="1" applyFill="1" applyBorder="1" applyAlignment="1" applyProtection="1">
      <alignment horizontal="center" vertical="center" wrapText="1"/>
    </xf>
    <xf numFmtId="49" fontId="0" fillId="6" borderId="4" xfId="0" applyFont="1" applyFill="1" applyBorder="1" applyAlignment="1" applyProtection="1">
      <alignment horizontal="left" vertical="center" wrapText="1" indent="1"/>
    </xf>
    <xf numFmtId="49" fontId="2" fillId="0" borderId="0" xfId="0" applyFont="1" applyFill="1" applyBorder="1" applyAlignment="1" applyProtection="1">
      <alignment horizontal="right" vertical="center" wrapText="1" indent="1"/>
    </xf>
    <xf numFmtId="49" fontId="0" fillId="6" borderId="4" xfId="0" applyNumberFormat="1" applyFill="1" applyBorder="1" applyAlignment="1" applyProtection="1">
      <alignment horizontal="left" vertical="center" indent="1"/>
    </xf>
    <xf numFmtId="49" fontId="0" fillId="6" borderId="4" xfId="0" applyFill="1" applyBorder="1" applyAlignment="1" applyProtection="1">
      <alignment horizontal="left" vertical="center" wrapText="1" indent="1"/>
    </xf>
    <xf numFmtId="49" fontId="0" fillId="0" borderId="0" xfId="0" applyFont="1" applyFill="1" applyProtection="1">
      <alignment vertical="top"/>
    </xf>
    <xf numFmtId="49" fontId="65" fillId="0" borderId="0" xfId="0" quotePrefix="1" applyFont="1" applyFill="1" applyAlignment="1" applyProtection="1">
      <alignment horizontal="left" vertical="center" indent="3"/>
    </xf>
    <xf numFmtId="49" fontId="0" fillId="0" borderId="0" xfId="0" applyFont="1" applyFill="1" applyBorder="1" applyAlignment="1" applyProtection="1">
      <alignment horizontal="right" vertical="center" wrapText="1"/>
    </xf>
    <xf numFmtId="49" fontId="22" fillId="8" borderId="3" xfId="25" applyFont="1" applyFill="1" applyBorder="1" applyAlignment="1" applyProtection="1">
      <alignment horizontal="left" vertical="center" indent="1"/>
    </xf>
    <xf numFmtId="49" fontId="0" fillId="7" borderId="6" xfId="0" applyFont="1" applyFill="1" applyBorder="1" applyAlignment="1" applyProtection="1">
      <alignment horizontal="left" vertical="center" wrapText="1" indent="1"/>
      <protection locked="0"/>
    </xf>
    <xf numFmtId="0" fontId="0" fillId="6" borderId="4" xfId="0" applyNumberFormat="1" applyFill="1" applyBorder="1" applyAlignment="1" applyProtection="1">
      <alignment horizontal="left" vertical="center" wrapText="1" indent="1"/>
    </xf>
    <xf numFmtId="49" fontId="49" fillId="0" borderId="19" xfId="0" applyFont="1" applyFill="1" applyBorder="1" applyAlignment="1" applyProtection="1">
      <alignment horizontal="center" vertical="center" wrapText="1"/>
      <protection locked="0"/>
    </xf>
    <xf numFmtId="4" fontId="0" fillId="3" borderId="5" xfId="0" applyNumberFormat="1" applyFill="1" applyBorder="1" applyAlignment="1" applyProtection="1">
      <alignment horizontal="right" vertical="center"/>
      <protection locked="0"/>
    </xf>
    <xf numFmtId="49" fontId="0" fillId="9" borderId="15" xfId="0" applyFont="1" applyFill="1" applyBorder="1" applyAlignment="1" applyProtection="1">
      <alignment vertical="center" wrapText="1"/>
    </xf>
    <xf numFmtId="4" fontId="30" fillId="15" borderId="4" xfId="0" applyNumberFormat="1" applyFont="1" applyFill="1" applyBorder="1" applyAlignment="1" applyProtection="1">
      <alignment horizontal="right" vertical="center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left" vertical="center" wrapText="1" indent="2"/>
    </xf>
    <xf numFmtId="0" fontId="3" fillId="0" borderId="3" xfId="0" applyNumberFormat="1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3"/>
    </xf>
    <xf numFmtId="0" fontId="1" fillId="6" borderId="4" xfId="0" applyNumberFormat="1" applyFont="1" applyFill="1" applyBorder="1" applyAlignment="1" applyProtection="1">
      <alignment horizontal="left" vertical="center" wrapText="1" indent="1"/>
    </xf>
    <xf numFmtId="49" fontId="1" fillId="9" borderId="5" xfId="0" applyNumberFormat="1" applyFont="1" applyFill="1" applyBorder="1" applyAlignment="1" applyProtection="1">
      <alignment horizontal="center" vertical="center" wrapText="1"/>
    </xf>
    <xf numFmtId="4" fontId="22" fillId="6" borderId="10" xfId="0" applyNumberFormat="1" applyFont="1" applyFill="1" applyBorder="1" applyAlignment="1" applyProtection="1">
      <alignment horizontal="right" vertical="center" wrapText="1"/>
    </xf>
    <xf numFmtId="49" fontId="3" fillId="4" borderId="13" xfId="0" applyNumberFormat="1" applyFont="1" applyFill="1" applyBorder="1" applyAlignment="1">
      <alignment horizontal="center" vertical="center"/>
    </xf>
    <xf numFmtId="49" fontId="1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Border="1" applyAlignment="1" applyProtection="1">
      <alignment horizontal="left" vertical="center" wrapText="1"/>
    </xf>
    <xf numFmtId="4" fontId="68" fillId="9" borderId="10" xfId="0" applyNumberFormat="1" applyFont="1" applyFill="1" applyBorder="1" applyAlignment="1" applyProtection="1">
      <alignment horizontal="right" vertical="center"/>
    </xf>
    <xf numFmtId="49" fontId="0" fillId="12" borderId="0" xfId="0" applyNumberFormat="1" applyFill="1">
      <alignment vertical="top"/>
    </xf>
    <xf numFmtId="49" fontId="22" fillId="0" borderId="0" xfId="25" applyFont="1" applyFill="1" applyBorder="1" applyAlignment="1" applyProtection="1">
      <alignment horizontal="left" vertical="center" indent="1"/>
    </xf>
    <xf numFmtId="49" fontId="0" fillId="15" borderId="4" xfId="0" applyFill="1" applyBorder="1" applyAlignment="1" applyProtection="1">
      <alignment horizontal="center" vertical="center" wrapText="1"/>
    </xf>
    <xf numFmtId="49" fontId="8" fillId="5" borderId="4" xfId="0" applyFont="1" applyFill="1" applyBorder="1" applyAlignment="1" applyProtection="1">
      <alignment vertical="center" wrapText="1"/>
    </xf>
    <xf numFmtId="0" fontId="22" fillId="0" borderId="0" xfId="25" applyNumberFormat="1" applyFont="1" applyFill="1" applyBorder="1" applyAlignment="1" applyProtection="1">
      <alignment horizontal="left" vertical="center" indent="1"/>
    </xf>
    <xf numFmtId="49" fontId="38" fillId="10" borderId="4" xfId="25" applyFill="1" applyBorder="1" applyAlignment="1" applyProtection="1">
      <alignment horizontal="left" vertical="center" wrapText="1" indent="1"/>
    </xf>
    <xf numFmtId="49" fontId="0" fillId="0" borderId="0" xfId="0" applyFill="1" applyAlignment="1" applyProtection="1">
      <alignment vertical="center" wrapText="1"/>
    </xf>
    <xf numFmtId="49" fontId="8" fillId="0" borderId="4" xfId="0" applyFont="1" applyFill="1" applyBorder="1" applyAlignment="1" applyProtection="1">
      <alignment horizontal="left" vertical="center" wrapText="1" inden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1" fillId="6" borderId="4" xfId="25" applyNumberFormat="1" applyFont="1" applyFill="1" applyBorder="1" applyAlignment="1" applyProtection="1">
      <alignment horizontal="left" vertical="center" wrapText="1" indent="1"/>
    </xf>
    <xf numFmtId="0" fontId="22" fillId="5" borderId="4" xfId="25" applyNumberFormat="1" applyFont="1" applyFill="1" applyBorder="1" applyAlignment="1" applyProtection="1">
      <alignment horizontal="center" vertical="center"/>
    </xf>
    <xf numFmtId="49" fontId="69" fillId="12" borderId="0" xfId="0" applyFont="1" applyFill="1" applyAlignment="1" applyProtection="1">
      <alignment vertical="center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22" fillId="8" borderId="4" xfId="0" applyFont="1" applyFill="1" applyBorder="1" applyAlignment="1" applyProtection="1">
      <alignment horizontal="center" vertical="center"/>
    </xf>
    <xf numFmtId="49" fontId="0" fillId="6" borderId="4" xfId="0" applyNumberFormat="1" applyFill="1" applyBorder="1" applyAlignment="1" applyProtection="1">
      <alignment horizontal="left" vertical="center" wrapText="1" indent="1"/>
    </xf>
    <xf numFmtId="49" fontId="0" fillId="9" borderId="4" xfId="0" applyNumberFormat="1" applyFill="1" applyBorder="1" applyAlignment="1" applyProtection="1">
      <alignment horizontal="left" vertical="center" wrapText="1" indent="1"/>
    </xf>
    <xf numFmtId="0" fontId="3" fillId="4" borderId="11" xfId="0" applyNumberFormat="1" applyFont="1" applyFill="1" applyBorder="1" applyAlignment="1" applyProtection="1">
      <alignment horizontal="left" vertical="center" wrapText="1" indent="1"/>
    </xf>
    <xf numFmtId="49" fontId="3" fillId="10" borderId="3" xfId="0" applyFont="1" applyFill="1" applyBorder="1" applyAlignment="1" applyProtection="1">
      <alignment horizontal="left" vertical="center" wrapText="1" indent="2"/>
    </xf>
    <xf numFmtId="0" fontId="3" fillId="9" borderId="4" xfId="0" applyNumberFormat="1" applyFont="1" applyFill="1" applyBorder="1" applyAlignment="1" applyProtection="1">
      <alignment horizontal="left" vertical="center" wrapText="1" indent="3"/>
    </xf>
    <xf numFmtId="49" fontId="3" fillId="0" borderId="4" xfId="0" applyFont="1" applyBorder="1" applyAlignment="1">
      <alignment horizontal="left" vertical="center" indent="2"/>
    </xf>
    <xf numFmtId="49" fontId="41" fillId="0" borderId="4" xfId="0" applyFont="1" applyBorder="1" applyAlignment="1">
      <alignment horizontal="left" vertical="center" indent="1"/>
    </xf>
    <xf numFmtId="3" fontId="1" fillId="3" borderId="4" xfId="0" applyNumberFormat="1" applyFont="1" applyFill="1" applyBorder="1" applyAlignment="1" applyProtection="1">
      <alignment horizontal="right" vertical="center"/>
      <protection locked="0"/>
    </xf>
    <xf numFmtId="49" fontId="41" fillId="9" borderId="4" xfId="0" applyFont="1" applyFill="1" applyBorder="1" applyAlignment="1" applyProtection="1">
      <alignment horizontal="left" vertical="center" indent="1"/>
    </xf>
    <xf numFmtId="49" fontId="3" fillId="10" borderId="4" xfId="0" applyFont="1" applyFill="1" applyBorder="1" applyAlignment="1" applyProtection="1">
      <alignment horizontal="left" vertical="center" wrapText="1"/>
    </xf>
    <xf numFmtId="49" fontId="3" fillId="10" borderId="4" xfId="0" applyFont="1" applyFill="1" applyBorder="1" applyAlignment="1" applyProtection="1">
      <alignment horizontal="left" vertical="center" wrapText="1" indent="2"/>
    </xf>
    <xf numFmtId="49" fontId="8" fillId="11" borderId="0" xfId="0" applyFont="1" applyFill="1" applyAlignment="1">
      <alignment horizontal="center" vertical="top"/>
    </xf>
    <xf numFmtId="49" fontId="0" fillId="12" borderId="0" xfId="0" applyFill="1" applyAlignment="1">
      <alignment horizontal="right"/>
    </xf>
    <xf numFmtId="49" fontId="0" fillId="15" borderId="0" xfId="0" applyFill="1" applyAlignment="1" applyProtection="1">
      <alignment horizontal="right"/>
    </xf>
    <xf numFmtId="49" fontId="70" fillId="10" borderId="4" xfId="25" applyFont="1" applyFill="1" applyBorder="1" applyAlignment="1" applyProtection="1">
      <alignment horizontal="center" vertical="center" wrapText="1"/>
    </xf>
    <xf numFmtId="49" fontId="22" fillId="15" borderId="4" xfId="25" applyFont="1" applyFill="1" applyBorder="1" applyAlignment="1" applyProtection="1">
      <alignment horizontal="left" vertical="center" wrapText="1" indent="1"/>
    </xf>
    <xf numFmtId="0" fontId="0" fillId="0" borderId="0" xfId="0" applyNumberFormat="1" applyFill="1" applyBorder="1" applyAlignment="1" applyProtection="1">
      <alignment horizontal="center" vertical="center"/>
    </xf>
    <xf numFmtId="0" fontId="0" fillId="4" borderId="4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0" fillId="0" borderId="4" xfId="32" applyFont="1" applyFill="1" applyBorder="1" applyAlignment="1" applyProtection="1">
      <alignment horizontal="center" vertical="center" wrapText="1"/>
    </xf>
    <xf numFmtId="0" fontId="41" fillId="0" borderId="4" xfId="0" applyNumberFormat="1" applyFont="1" applyBorder="1" applyAlignment="1">
      <alignment horizontal="left" vertical="center" indent="1"/>
    </xf>
    <xf numFmtId="16" fontId="41" fillId="0" borderId="4" xfId="0" applyNumberFormat="1" applyFont="1" applyBorder="1" applyAlignment="1">
      <alignment horizontal="left" vertical="center" indent="1"/>
    </xf>
    <xf numFmtId="49" fontId="8" fillId="8" borderId="12" xfId="0" applyFont="1" applyFill="1" applyBorder="1" applyAlignment="1" applyProtection="1">
      <alignment horizontal="left" vertical="center" indent="1"/>
    </xf>
    <xf numFmtId="0" fontId="4" fillId="4" borderId="12" xfId="0" applyNumberFormat="1" applyFont="1" applyFill="1" applyBorder="1" applyAlignment="1" applyProtection="1">
      <alignment vertical="center"/>
    </xf>
    <xf numFmtId="0" fontId="4" fillId="4" borderId="12" xfId="0" applyNumberFormat="1" applyFont="1" applyFill="1" applyBorder="1" applyAlignment="1" applyProtection="1">
      <alignment horizontal="left" vertical="center" indent="4"/>
    </xf>
    <xf numFmtId="49" fontId="1" fillId="9" borderId="0" xfId="0" applyNumberFormat="1" applyFont="1" applyFill="1" applyBorder="1" applyAlignment="1" applyProtection="1">
      <alignment horizontal="center" vertical="top" wrapText="1"/>
    </xf>
    <xf numFmtId="49" fontId="22" fillId="8" borderId="21" xfId="25" applyFont="1" applyFill="1" applyBorder="1" applyAlignment="1" applyProtection="1">
      <alignment horizontal="left" vertical="center" indent="1"/>
    </xf>
    <xf numFmtId="49" fontId="22" fillId="8" borderId="21" xfId="0" applyFont="1" applyFill="1" applyBorder="1" applyAlignment="1" applyProtection="1">
      <alignment horizontal="left" vertical="center" indent="1"/>
    </xf>
    <xf numFmtId="49" fontId="28" fillId="0" borderId="5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center" wrapText="1" indent="1"/>
    </xf>
    <xf numFmtId="4" fontId="1" fillId="7" borderId="4" xfId="0" applyNumberFormat="1" applyFont="1" applyFill="1" applyBorder="1" applyAlignment="1" applyProtection="1">
      <alignment horizontal="right" vertical="center"/>
      <protection locked="0"/>
    </xf>
    <xf numFmtId="49" fontId="1" fillId="3" borderId="5" xfId="0" applyFont="1" applyFill="1" applyBorder="1" applyAlignment="1" applyProtection="1">
      <alignment vertical="center" wrapText="1"/>
      <protection locked="0"/>
    </xf>
    <xf numFmtId="4" fontId="1" fillId="16" borderId="4" xfId="0" applyNumberFormat="1" applyFont="1" applyFill="1" applyBorder="1" applyAlignment="1" applyProtection="1">
      <alignment horizontal="right" vertical="center" wrapText="1"/>
    </xf>
    <xf numFmtId="4" fontId="1" fillId="16" borderId="4" xfId="0" applyNumberFormat="1" applyFont="1" applyFill="1" applyBorder="1" applyAlignment="1" applyProtection="1">
      <alignment horizontal="right" vertical="center"/>
    </xf>
    <xf numFmtId="0" fontId="0" fillId="0" borderId="0" xfId="0" applyNumberFormat="1" applyFill="1" applyAlignment="1">
      <alignment horizontal="right" vertical="center"/>
    </xf>
    <xf numFmtId="49" fontId="0" fillId="0" borderId="0" xfId="0" applyNumberFormat="1" applyFill="1">
      <alignment vertical="top"/>
    </xf>
    <xf numFmtId="0" fontId="0" fillId="0" borderId="0" xfId="0" applyNumberFormat="1" applyProtection="1">
      <alignment vertical="top"/>
    </xf>
    <xf numFmtId="0" fontId="0" fillId="0" borderId="0" xfId="0" applyNumberFormat="1">
      <alignment vertical="top"/>
    </xf>
    <xf numFmtId="49" fontId="98" fillId="0" borderId="0" xfId="0" applyFont="1" applyFill="1" applyBorder="1" applyAlignment="1" applyProtection="1">
      <alignment horizontal="center" vertical="top" wrapText="1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49" fontId="99" fillId="4" borderId="9" xfId="0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vertical="center"/>
    </xf>
    <xf numFmtId="49" fontId="99" fillId="4" borderId="17" xfId="0" applyFont="1" applyFill="1" applyBorder="1" applyAlignment="1" applyProtection="1">
      <alignment horizontal="center" vertical="center"/>
    </xf>
    <xf numFmtId="0" fontId="1" fillId="0" borderId="9" xfId="0" applyNumberFormat="1" applyFont="1" applyBorder="1" applyAlignment="1" applyProtection="1">
      <alignment vertical="center"/>
    </xf>
    <xf numFmtId="49" fontId="46" fillId="0" borderId="3" xfId="25" applyNumberFormat="1" applyFont="1" applyBorder="1" applyAlignment="1" applyProtection="1">
      <alignment horizontal="center" vertical="center"/>
    </xf>
    <xf numFmtId="4" fontId="1" fillId="6" borderId="4" xfId="0" applyNumberFormat="1" applyFont="1" applyFill="1" applyBorder="1" applyAlignment="1" applyProtection="1">
      <alignment horizontal="right" vertical="center"/>
    </xf>
    <xf numFmtId="49" fontId="48" fillId="0" borderId="3" xfId="25" applyNumberFormat="1" applyFont="1" applyBorder="1" applyAlignment="1" applyProtection="1">
      <alignment horizontal="center" vertical="center"/>
    </xf>
    <xf numFmtId="49" fontId="10" fillId="0" borderId="4" xfId="0" applyFont="1" applyFill="1" applyBorder="1" applyAlignment="1" applyProtection="1">
      <alignment horizontal="right" vertical="center" wrapText="1" indent="1"/>
    </xf>
    <xf numFmtId="49" fontId="10" fillId="3" borderId="4" xfId="0" applyFont="1" applyFill="1" applyBorder="1" applyAlignment="1" applyProtection="1">
      <alignment horizontal="left" vertical="center" wrapText="1" indent="1"/>
      <protection locked="0"/>
    </xf>
    <xf numFmtId="49" fontId="10" fillId="0" borderId="0" xfId="0" applyFont="1" applyFill="1" applyBorder="1" applyAlignment="1" applyProtection="1">
      <alignment horizontal="left" wrapText="1"/>
    </xf>
    <xf numFmtId="49" fontId="4" fillId="0" borderId="0" xfId="0" applyFont="1" applyFill="1" applyBorder="1" applyAlignment="1" applyProtection="1">
      <alignment horizontal="left" vertical="top" wrapText="1"/>
    </xf>
    <xf numFmtId="49" fontId="4" fillId="0" borderId="0" xfId="0" applyNumberFormat="1" applyFont="1" applyFill="1" applyBorder="1" applyAlignment="1" applyProtection="1">
      <alignment horizontal="left" vertical="center" wrapText="1" indent="1"/>
    </xf>
    <xf numFmtId="49" fontId="0" fillId="0" borderId="0" xfId="0" applyNumberFormat="1" applyFill="1" applyBorder="1" applyAlignment="1" applyProtection="1">
      <alignment horizontal="left" vertical="center" wrapText="1" indent="1"/>
    </xf>
    <xf numFmtId="49" fontId="0" fillId="0" borderId="0" xfId="0" applyBorder="1" applyAlignment="1">
      <alignment horizontal="right" vertical="top" indent="1"/>
    </xf>
    <xf numFmtId="49" fontId="38" fillId="0" borderId="0" xfId="25" applyNumberFormat="1" applyFill="1" applyBorder="1" applyAlignment="1" applyProtection="1">
      <alignment horizontal="left" vertical="center" wrapText="1" indent="1"/>
    </xf>
    <xf numFmtId="49" fontId="38" fillId="0" borderId="0" xfId="0" applyNumberFormat="1" applyFon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49" fontId="0" fillId="0" borderId="0" xfId="0" applyBorder="1" applyAlignment="1">
      <alignment horizontal="right" vertical="center" indent="1"/>
    </xf>
    <xf numFmtId="0" fontId="1" fillId="0" borderId="0" xfId="0" applyNumberFormat="1" applyFont="1" applyFill="1" applyAlignment="1" applyProtection="1">
      <alignment horizontal="left" vertical="center" wrapText="1"/>
    </xf>
    <xf numFmtId="0" fontId="1" fillId="0" borderId="0" xfId="0" applyNumberFormat="1" applyFont="1" applyFill="1" applyAlignment="1" applyProtection="1">
      <alignment horizontal="left" vertical="center"/>
    </xf>
    <xf numFmtId="0" fontId="4" fillId="9" borderId="22" xfId="0" applyNumberFormat="1" applyFont="1" applyFill="1" applyBorder="1" applyAlignment="1">
      <alignment horizontal="center" vertical="center" wrapText="1"/>
    </xf>
    <xf numFmtId="0" fontId="4" fillId="9" borderId="23" xfId="0" applyNumberFormat="1" applyFont="1" applyFill="1" applyBorder="1" applyAlignment="1">
      <alignment horizontal="center" vertical="center" wrapText="1"/>
    </xf>
    <xf numFmtId="0" fontId="4" fillId="9" borderId="24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justify" vertical="top" wrapText="1"/>
    </xf>
    <xf numFmtId="49" fontId="10" fillId="0" borderId="25" xfId="0" applyFont="1" applyFill="1" applyBorder="1" applyAlignment="1" applyProtection="1">
      <alignment vertical="center" wrapText="1"/>
    </xf>
    <xf numFmtId="49" fontId="10" fillId="0" borderId="0" xfId="0" applyFont="1" applyFill="1" applyBorder="1" applyAlignment="1" applyProtection="1">
      <alignment vertical="center" wrapText="1"/>
    </xf>
    <xf numFmtId="0" fontId="10" fillId="0" borderId="0" xfId="0" applyNumberFormat="1" applyFont="1" applyFill="1" applyBorder="1" applyAlignment="1" applyProtection="1">
      <alignment horizontal="justify" vertical="center" wrapText="1"/>
    </xf>
    <xf numFmtId="49" fontId="10" fillId="0" borderId="25" xfId="0" applyFont="1" applyFill="1" applyBorder="1" applyAlignment="1" applyProtection="1">
      <alignment horizontal="left" vertical="center" wrapText="1"/>
    </xf>
    <xf numFmtId="49" fontId="10" fillId="0" borderId="0" xfId="0" applyFont="1" applyFill="1" applyBorder="1" applyAlignment="1" applyProtection="1">
      <alignment horizontal="left" vertical="center" wrapText="1"/>
    </xf>
    <xf numFmtId="49" fontId="0" fillId="3" borderId="6" xfId="0" applyFill="1" applyBorder="1" applyAlignment="1" applyProtection="1">
      <alignment horizontal="left" vertical="center" indent="1"/>
      <protection locked="0"/>
    </xf>
    <xf numFmtId="49" fontId="0" fillId="3" borderId="12" xfId="0" applyFill="1" applyBorder="1" applyAlignment="1" applyProtection="1">
      <alignment horizontal="left" vertical="center" indent="1"/>
      <protection locked="0"/>
    </xf>
    <xf numFmtId="49" fontId="0" fillId="3" borderId="5" xfId="0" applyFill="1" applyBorder="1" applyAlignment="1" applyProtection="1">
      <alignment horizontal="left" vertical="center" indent="1"/>
      <protection locked="0"/>
    </xf>
    <xf numFmtId="49" fontId="10" fillId="0" borderId="0" xfId="0" applyFont="1" applyFill="1" applyBorder="1" applyAlignment="1" applyProtection="1">
      <alignment horizontal="justify" vertical="justify" wrapText="1"/>
    </xf>
    <xf numFmtId="49" fontId="0" fillId="0" borderId="0" xfId="0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4" fillId="4" borderId="5" xfId="0" applyFont="1" applyFill="1" applyBorder="1" applyAlignment="1" applyProtection="1">
      <alignment horizontal="center" vertical="center"/>
    </xf>
    <xf numFmtId="49" fontId="4" fillId="4" borderId="4" xfId="0" applyFont="1" applyFill="1" applyBorder="1" applyAlignment="1" applyProtection="1">
      <alignment horizontal="center" vertical="center"/>
    </xf>
    <xf numFmtId="49" fontId="4" fillId="4" borderId="6" xfId="0" applyFont="1" applyFill="1" applyBorder="1" applyAlignment="1" applyProtection="1">
      <alignment horizontal="center" vertical="center"/>
    </xf>
    <xf numFmtId="49" fontId="0" fillId="4" borderId="19" xfId="0" applyFont="1" applyFill="1" applyBorder="1" applyAlignment="1" applyProtection="1">
      <alignment horizontal="right" vertical="center" wrapText="1" indent="1"/>
    </xf>
    <xf numFmtId="0" fontId="0" fillId="4" borderId="26" xfId="0" applyNumberFormat="1" applyFont="1" applyFill="1" applyBorder="1" applyAlignment="1" applyProtection="1">
      <alignment horizontal="right" vertical="center" wrapText="1" indent="1"/>
    </xf>
    <xf numFmtId="0" fontId="0" fillId="4" borderId="27" xfId="0" applyNumberFormat="1" applyFont="1" applyFill="1" applyBorder="1" applyAlignment="1" applyProtection="1">
      <alignment horizontal="right" vertical="center" wrapText="1" indent="1"/>
    </xf>
    <xf numFmtId="0" fontId="0" fillId="4" borderId="28" xfId="0" applyNumberFormat="1" applyFont="1" applyFill="1" applyBorder="1" applyAlignment="1" applyProtection="1">
      <alignment horizontal="right" vertical="center" wrapText="1" indent="1"/>
    </xf>
    <xf numFmtId="0" fontId="0" fillId="4" borderId="29" xfId="0" applyNumberFormat="1" applyFont="1" applyFill="1" applyBorder="1" applyAlignment="1" applyProtection="1">
      <alignment horizontal="right" vertical="center" wrapText="1" indent="1"/>
    </xf>
    <xf numFmtId="0" fontId="8" fillId="4" borderId="19" xfId="0" applyNumberFormat="1" applyFont="1" applyFill="1" applyBorder="1" applyAlignment="1" applyProtection="1">
      <alignment horizontal="right" vertical="center" wrapText="1" indent="1"/>
    </xf>
    <xf numFmtId="49" fontId="67" fillId="0" borderId="30" xfId="0" applyFont="1" applyFill="1" applyBorder="1" applyAlignment="1" applyProtection="1">
      <alignment horizontal="center" vertical="center" wrapText="1"/>
    </xf>
    <xf numFmtId="49" fontId="67" fillId="0" borderId="31" xfId="0" applyFont="1" applyFill="1" applyBorder="1" applyAlignment="1" applyProtection="1">
      <alignment horizontal="center" vertical="center" wrapText="1"/>
    </xf>
    <xf numFmtId="49" fontId="0" fillId="0" borderId="0" xfId="0" applyNumberFormat="1" applyFont="1" applyFill="1" applyBorder="1" applyAlignment="1" applyProtection="1">
      <alignment horizontal="left" vertical="center" wrapText="1" indent="7"/>
    </xf>
    <xf numFmtId="49" fontId="67" fillId="0" borderId="0" xfId="0" applyNumberFormat="1" applyFont="1" applyFill="1" applyBorder="1" applyAlignment="1" applyProtection="1">
      <alignment horizontal="left" vertical="center" wrapText="1" indent="1"/>
    </xf>
    <xf numFmtId="49" fontId="3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1" xfId="0" applyNumberFormat="1" applyFont="1" applyFill="1" applyBorder="1" applyAlignment="1" applyProtection="1">
      <alignment horizontal="center" vertical="center" wrapText="1"/>
    </xf>
    <xf numFmtId="0" fontId="0" fillId="4" borderId="16" xfId="0" applyNumberFormat="1" applyFont="1" applyFill="1" applyBorder="1" applyAlignment="1" applyProtection="1">
      <alignment horizontal="center" vertical="center" wrapText="1"/>
    </xf>
    <xf numFmtId="0" fontId="0" fillId="4" borderId="4" xfId="0" applyNumberFormat="1" applyFill="1" applyBorder="1" applyAlignment="1" applyProtection="1">
      <alignment horizontal="center" vertical="center" wrapText="1"/>
    </xf>
    <xf numFmtId="0" fontId="1" fillId="4" borderId="4" xfId="0" applyNumberFormat="1" applyFont="1" applyFill="1" applyBorder="1" applyAlignment="1" applyProtection="1">
      <alignment horizontal="center"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0" fillId="4" borderId="17" xfId="0" applyNumberFormat="1" applyFont="1" applyFill="1" applyBorder="1" applyAlignment="1" applyProtection="1">
      <alignment horizontal="center" vertical="center" wrapText="1"/>
    </xf>
    <xf numFmtId="0" fontId="4" fillId="4" borderId="5" xfId="0" applyNumberFormat="1" applyFont="1" applyFill="1" applyBorder="1" applyAlignment="1" applyProtection="1">
      <alignment horizontal="left" vertical="center" indent="4"/>
    </xf>
    <xf numFmtId="0" fontId="4" fillId="4" borderId="4" xfId="0" applyNumberFormat="1" applyFont="1" applyFill="1" applyBorder="1" applyAlignment="1" applyProtection="1">
      <alignment horizontal="left" vertical="center" indent="4"/>
    </xf>
    <xf numFmtId="0" fontId="4" fillId="4" borderId="6" xfId="0" applyNumberFormat="1" applyFont="1" applyFill="1" applyBorder="1" applyAlignment="1" applyProtection="1">
      <alignment horizontal="left" vertical="center" indent="4"/>
    </xf>
    <xf numFmtId="0" fontId="0" fillId="4" borderId="17" xfId="0" applyNumberFormat="1" applyFill="1" applyBorder="1" applyAlignment="1" applyProtection="1">
      <alignment horizontal="center" vertical="center" wrapText="1"/>
    </xf>
    <xf numFmtId="0" fontId="0" fillId="4" borderId="16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8" fillId="9" borderId="4" xfId="0" applyNumberFormat="1" applyFont="1" applyFill="1" applyBorder="1" applyAlignment="1" applyProtection="1">
      <alignment horizontal="center" vertical="center" wrapText="1"/>
    </xf>
    <xf numFmtId="49" fontId="0" fillId="6" borderId="4" xfId="0" applyNumberForma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left" vertical="top" wrapText="1" indent="1"/>
    </xf>
    <xf numFmtId="0" fontId="1" fillId="0" borderId="4" xfId="0" applyNumberFormat="1" applyFont="1" applyFill="1" applyBorder="1" applyAlignment="1" applyProtection="1">
      <alignment horizontal="center" vertical="top" wrapText="1"/>
    </xf>
    <xf numFmtId="0" fontId="0" fillId="0" borderId="11" xfId="32" quotePrefix="1" applyFont="1" applyFill="1" applyBorder="1" applyAlignment="1" applyProtection="1">
      <alignment horizontal="center" vertical="center" wrapText="1"/>
    </xf>
    <xf numFmtId="0" fontId="0" fillId="0" borderId="17" xfId="32" applyFont="1" applyFill="1" applyBorder="1" applyAlignment="1" applyProtection="1">
      <alignment horizontal="center" vertical="center" wrapText="1"/>
    </xf>
    <xf numFmtId="0" fontId="1" fillId="4" borderId="11" xfId="0" applyNumberFormat="1" applyFont="1" applyFill="1" applyBorder="1" applyAlignment="1" applyProtection="1">
      <alignment horizontal="center" vertical="center" wrapText="1"/>
    </xf>
    <xf numFmtId="0" fontId="0" fillId="0" borderId="10" xfId="32" quotePrefix="1" applyFont="1" applyFill="1" applyBorder="1" applyAlignment="1" applyProtection="1">
      <alignment horizontal="center" vertical="center" wrapText="1"/>
    </xf>
    <xf numFmtId="0" fontId="0" fillId="0" borderId="14" xfId="32" quotePrefix="1" applyFont="1" applyFill="1" applyBorder="1" applyAlignment="1" applyProtection="1">
      <alignment horizontal="center" vertical="center" wrapText="1"/>
    </xf>
    <xf numFmtId="0" fontId="0" fillId="0" borderId="32" xfId="32" quotePrefix="1" applyFont="1" applyFill="1" applyBorder="1" applyAlignment="1" applyProtection="1">
      <alignment horizontal="center" vertical="center" wrapText="1"/>
    </xf>
    <xf numFmtId="0" fontId="0" fillId="0" borderId="15" xfId="32" quotePrefix="1" applyFont="1" applyFill="1" applyBorder="1" applyAlignment="1" applyProtection="1">
      <alignment horizontal="center" vertical="center" wrapText="1"/>
    </xf>
    <xf numFmtId="0" fontId="0" fillId="0" borderId="11" xfId="32" applyFont="1" applyFill="1" applyBorder="1" applyAlignment="1" applyProtection="1">
      <alignment horizontal="center" vertical="center" wrapText="1"/>
    </xf>
    <xf numFmtId="0" fontId="1" fillId="0" borderId="4" xfId="32" quotePrefix="1" applyFont="1" applyFill="1" applyBorder="1" applyAlignment="1" applyProtection="1">
      <alignment horizontal="center" vertical="center" wrapText="1"/>
    </xf>
    <xf numFmtId="0" fontId="1" fillId="0" borderId="4" xfId="32" applyFont="1" applyFill="1" applyBorder="1" applyAlignment="1" applyProtection="1">
      <alignment horizontal="center" vertical="center" wrapText="1"/>
    </xf>
    <xf numFmtId="0" fontId="1" fillId="0" borderId="11" xfId="32" applyFont="1" applyFill="1" applyBorder="1" applyAlignment="1" applyProtection="1">
      <alignment horizontal="center" vertical="center" wrapText="1"/>
    </xf>
    <xf numFmtId="0" fontId="1" fillId="4" borderId="17" xfId="0" applyNumberFormat="1" applyFont="1" applyFill="1" applyBorder="1" applyAlignment="1" applyProtection="1">
      <alignment horizontal="center" vertical="center" wrapText="1"/>
    </xf>
    <xf numFmtId="0" fontId="1" fillId="4" borderId="5" xfId="0" applyNumberFormat="1" applyFont="1" applyFill="1" applyBorder="1" applyAlignment="1" applyProtection="1">
      <alignment horizontal="center" vertical="center" wrapText="1"/>
    </xf>
    <xf numFmtId="0" fontId="1" fillId="4" borderId="14" xfId="0" applyNumberFormat="1" applyFont="1" applyFill="1" applyBorder="1" applyAlignment="1" applyProtection="1">
      <alignment horizontal="center" vertical="center" wrapText="1"/>
    </xf>
    <xf numFmtId="0" fontId="1" fillId="4" borderId="6" xfId="0" applyNumberFormat="1" applyFont="1" applyFill="1" applyBorder="1" applyAlignment="1" applyProtection="1">
      <alignment horizontal="center" vertical="center" wrapText="1"/>
    </xf>
    <xf numFmtId="0" fontId="1" fillId="4" borderId="10" xfId="0" applyNumberFormat="1" applyFont="1" applyFill="1" applyBorder="1" applyAlignment="1" applyProtection="1">
      <alignment horizontal="center" vertical="center" wrapText="1"/>
    </xf>
    <xf numFmtId="0" fontId="0" fillId="0" borderId="4" xfId="32" applyFont="1" applyFill="1" applyBorder="1" applyAlignment="1" applyProtection="1">
      <alignment horizontal="center" vertical="center" wrapText="1"/>
    </xf>
    <xf numFmtId="0" fontId="0" fillId="4" borderId="4" xfId="0" applyNumberFormat="1" applyFont="1" applyFill="1" applyBorder="1" applyAlignment="1" applyProtection="1">
      <alignment horizontal="center" vertical="center" wrapText="1"/>
    </xf>
    <xf numFmtId="0" fontId="22" fillId="0" borderId="0" xfId="0" quotePrefix="1" applyNumberFormat="1" applyFont="1" applyFill="1" applyBorder="1" applyAlignment="1" applyProtection="1">
      <alignment horizontal="left" vertical="center" wrapText="1" indent="1"/>
    </xf>
    <xf numFmtId="0" fontId="2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0" xfId="0" applyNumberFormat="1" applyFont="1" applyFill="1" applyBorder="1" applyAlignment="1" applyProtection="1">
      <alignment horizontal="center" vertical="center" wrapText="1"/>
    </xf>
    <xf numFmtId="0" fontId="0" fillId="4" borderId="3" xfId="0" applyNumberFormat="1" applyFont="1" applyFill="1" applyBorder="1" applyAlignment="1" applyProtection="1">
      <alignment horizontal="center" vertical="center" wrapText="1"/>
    </xf>
    <xf numFmtId="0" fontId="0" fillId="4" borderId="14" xfId="0" applyNumberFormat="1" applyFont="1" applyFill="1" applyBorder="1" applyAlignment="1" applyProtection="1">
      <alignment horizontal="center" vertical="center" wrapText="1"/>
    </xf>
    <xf numFmtId="0" fontId="0" fillId="6" borderId="4" xfId="0" applyNumberFormat="1" applyFill="1" applyBorder="1" applyAlignment="1" applyProtection="1">
      <alignment horizontal="center" vertical="top" wrapText="1"/>
    </xf>
    <xf numFmtId="0" fontId="0" fillId="6" borderId="4" xfId="0" applyNumberFormat="1" applyFont="1" applyFill="1" applyBorder="1" applyAlignment="1" applyProtection="1">
      <alignment horizontal="left" vertical="top" wrapText="1" indent="1"/>
    </xf>
    <xf numFmtId="0" fontId="0" fillId="4" borderId="6" xfId="0" applyNumberFormat="1" applyFill="1" applyBorder="1" applyAlignment="1" applyProtection="1">
      <alignment horizontal="center" vertical="center" wrapText="1"/>
    </xf>
    <xf numFmtId="0" fontId="0" fillId="4" borderId="12" xfId="0" applyNumberFormat="1" applyFill="1" applyBorder="1" applyAlignment="1" applyProtection="1">
      <alignment horizontal="center" vertical="center" wrapText="1"/>
    </xf>
    <xf numFmtId="0" fontId="0" fillId="4" borderId="5" xfId="0" applyNumberFormat="1" applyFill="1" applyBorder="1" applyAlignment="1" applyProtection="1">
      <alignment horizontal="center" vertical="center" wrapText="1"/>
    </xf>
    <xf numFmtId="49" fontId="0" fillId="0" borderId="11" xfId="0" applyFill="1" applyBorder="1" applyAlignment="1" applyProtection="1">
      <alignment horizontal="center" vertical="center" wrapText="1"/>
    </xf>
    <xf numFmtId="49" fontId="0" fillId="0" borderId="16" xfId="0" applyFill="1" applyBorder="1" applyAlignment="1" applyProtection="1">
      <alignment horizontal="center" vertical="center" wrapText="1"/>
    </xf>
    <xf numFmtId="49" fontId="0" fillId="0" borderId="6" xfId="0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 wrapText="1"/>
    </xf>
    <xf numFmtId="49" fontId="0" fillId="0" borderId="5" xfId="0" applyFill="1" applyBorder="1" applyAlignment="1" applyProtection="1">
      <alignment horizontal="center" vertical="center" wrapText="1"/>
    </xf>
    <xf numFmtId="0" fontId="1" fillId="4" borderId="12" xfId="0" applyNumberFormat="1" applyFont="1" applyFill="1" applyBorder="1" applyAlignment="1" applyProtection="1">
      <alignment horizontal="center" vertical="center" wrapText="1"/>
    </xf>
    <xf numFmtId="0" fontId="1" fillId="4" borderId="3" xfId="0" applyNumberFormat="1" applyFont="1" applyFill="1" applyBorder="1" applyAlignment="1" applyProtection="1">
      <alignment horizontal="center" vertical="center" wrapText="1"/>
    </xf>
    <xf numFmtId="49" fontId="0" fillId="0" borderId="4" xfId="0" applyFill="1" applyBorder="1" applyAlignment="1" applyProtection="1">
      <alignment horizontal="center" vertical="center" wrapText="1"/>
    </xf>
    <xf numFmtId="49" fontId="1" fillId="0" borderId="4" xfId="0" applyFont="1" applyFill="1" applyBorder="1" applyAlignment="1" applyProtection="1">
      <alignment horizontal="center" vertical="center" wrapText="1"/>
    </xf>
    <xf numFmtId="4" fontId="0" fillId="3" borderId="11" xfId="0" applyNumberFormat="1" applyFill="1" applyBorder="1" applyAlignment="1" applyProtection="1">
      <alignment horizontal="right" vertical="top" wrapText="1"/>
      <protection locked="0"/>
    </xf>
    <xf numFmtId="4" fontId="0" fillId="3" borderId="16" xfId="0" applyNumberFormat="1" applyFill="1" applyBorder="1" applyAlignment="1" applyProtection="1">
      <alignment horizontal="right" vertical="top" wrapText="1"/>
      <protection locked="0"/>
    </xf>
    <xf numFmtId="4" fontId="0" fillId="3" borderId="10" xfId="0" applyNumberFormat="1" applyFill="1" applyBorder="1" applyAlignment="1" applyProtection="1">
      <alignment horizontal="right" vertical="top" wrapText="1"/>
      <protection locked="0"/>
    </xf>
    <xf numFmtId="4" fontId="0" fillId="3" borderId="32" xfId="0" applyNumberFormat="1" applyFill="1" applyBorder="1" applyAlignment="1" applyProtection="1">
      <alignment horizontal="right" vertical="top" wrapText="1"/>
      <protection locked="0"/>
    </xf>
    <xf numFmtId="4" fontId="0" fillId="6" borderId="4" xfId="0" applyNumberFormat="1" applyFill="1" applyBorder="1" applyAlignment="1" applyProtection="1">
      <alignment horizontal="right" vertical="top" wrapText="1"/>
    </xf>
    <xf numFmtId="4" fontId="0" fillId="3" borderId="4" xfId="0" applyNumberFormat="1" applyFill="1" applyBorder="1" applyAlignment="1" applyProtection="1">
      <alignment horizontal="right" vertical="top" wrapText="1"/>
      <protection locked="0"/>
    </xf>
    <xf numFmtId="4" fontId="0" fillId="6" borderId="11" xfId="0" applyNumberFormat="1" applyFill="1" applyBorder="1" applyAlignment="1" applyProtection="1">
      <alignment horizontal="right" vertical="top" wrapText="1"/>
    </xf>
    <xf numFmtId="4" fontId="0" fillId="6" borderId="16" xfId="0" applyNumberFormat="1" applyFill="1" applyBorder="1" applyAlignment="1" applyProtection="1">
      <alignment horizontal="right" vertical="top" wrapText="1"/>
    </xf>
    <xf numFmtId="4" fontId="0" fillId="16" borderId="4" xfId="0" applyNumberFormat="1" applyFill="1" applyBorder="1" applyAlignment="1" applyProtection="1">
      <alignment horizontal="right" vertical="top" wrapText="1"/>
    </xf>
    <xf numFmtId="49" fontId="8" fillId="18" borderId="0" xfId="0" applyFont="1" applyFill="1" applyAlignment="1" applyProtection="1">
      <alignment horizontal="center" vertical="top"/>
    </xf>
    <xf numFmtId="4" fontId="0" fillId="16" borderId="11" xfId="0" applyNumberFormat="1" applyFill="1" applyBorder="1" applyAlignment="1" applyProtection="1">
      <alignment horizontal="right" vertical="top" wrapText="1"/>
    </xf>
    <xf numFmtId="4" fontId="0" fillId="16" borderId="16" xfId="0" applyNumberFormat="1" applyFill="1" applyBorder="1" applyAlignment="1" applyProtection="1">
      <alignment horizontal="right" vertical="top" wrapText="1"/>
    </xf>
    <xf numFmtId="4" fontId="0" fillId="16" borderId="10" xfId="0" applyNumberFormat="1" applyFill="1" applyBorder="1" applyAlignment="1" applyProtection="1">
      <alignment horizontal="right" vertical="top" wrapText="1"/>
    </xf>
    <xf numFmtId="4" fontId="0" fillId="16" borderId="32" xfId="0" applyNumberFormat="1" applyFill="1" applyBorder="1" applyAlignment="1" applyProtection="1">
      <alignment horizontal="right" vertical="top" wrapText="1"/>
    </xf>
    <xf numFmtId="49" fontId="0" fillId="16" borderId="4" xfId="0" applyFill="1" applyBorder="1" applyAlignment="1" applyProtection="1">
      <alignment horizontal="left" vertical="center" wrapText="1" indent="1"/>
    </xf>
    <xf numFmtId="49" fontId="1" fillId="16" borderId="4" xfId="0" applyFont="1" applyFill="1" applyBorder="1" applyAlignment="1" applyProtection="1">
      <alignment horizontal="left" vertical="center" wrapText="1" indent="1"/>
    </xf>
    <xf numFmtId="49" fontId="1" fillId="9" borderId="10" xfId="0" applyNumberFormat="1" applyFont="1" applyFill="1" applyBorder="1" applyAlignment="1" applyProtection="1">
      <alignment horizontal="center" vertical="center" wrapText="1"/>
    </xf>
    <xf numFmtId="49" fontId="1" fillId="9" borderId="32" xfId="0" applyNumberFormat="1" applyFont="1" applyFill="1" applyBorder="1" applyAlignment="1" applyProtection="1">
      <alignment horizontal="center" vertical="center" wrapText="1"/>
    </xf>
    <xf numFmtId="49" fontId="1" fillId="16" borderId="4" xfId="0" applyNumberFormat="1" applyFont="1" applyFill="1" applyBorder="1" applyAlignment="1" applyProtection="1">
      <alignment horizontal="left" vertical="center" wrapText="1" indent="1"/>
    </xf>
    <xf numFmtId="49" fontId="0" fillId="6" borderId="4" xfId="0" applyNumberFormat="1" applyFill="1" applyBorder="1" applyAlignment="1" applyProtection="1">
      <alignment horizontal="left" vertical="top" wrapText="1" indent="1"/>
    </xf>
    <xf numFmtId="49" fontId="1" fillId="6" borderId="4" xfId="0" applyNumberFormat="1" applyFont="1" applyFill="1" applyBorder="1" applyAlignment="1" applyProtection="1">
      <alignment horizontal="left" vertical="top" wrapText="1" indent="1"/>
    </xf>
    <xf numFmtId="49" fontId="0" fillId="6" borderId="6" xfId="0" applyNumberFormat="1" applyFill="1" applyBorder="1" applyAlignment="1" applyProtection="1">
      <alignment horizontal="left" vertical="top" wrapText="1" indent="1"/>
    </xf>
    <xf numFmtId="49" fontId="1" fillId="6" borderId="6" xfId="0" applyNumberFormat="1" applyFont="1" applyFill="1" applyBorder="1" applyAlignment="1" applyProtection="1">
      <alignment horizontal="left" vertical="top" wrapText="1" indent="1"/>
    </xf>
    <xf numFmtId="49" fontId="22" fillId="8" borderId="11" xfId="0" applyFont="1" applyFill="1" applyBorder="1" applyAlignment="1" applyProtection="1">
      <alignment horizontal="center" vertical="center"/>
    </xf>
    <xf numFmtId="49" fontId="22" fillId="8" borderId="16" xfId="0" applyFont="1" applyFill="1" applyBorder="1" applyAlignment="1" applyProtection="1">
      <alignment horizontal="center" vertical="center"/>
    </xf>
    <xf numFmtId="49" fontId="0" fillId="5" borderId="4" xfId="0" applyNumberFormat="1" applyFill="1" applyBorder="1" applyAlignment="1" applyProtection="1">
      <alignment horizontal="center" vertical="center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28" fillId="0" borderId="3" xfId="0" applyFont="1" applyFill="1" applyBorder="1" applyAlignment="1" applyProtection="1">
      <alignment horizontal="center" vertical="top" wrapText="1"/>
    </xf>
    <xf numFmtId="49" fontId="28" fillId="0" borderId="21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top" wrapText="1" indent="1"/>
    </xf>
    <xf numFmtId="49" fontId="1" fillId="0" borderId="6" xfId="0" applyNumberFormat="1" applyFont="1" applyFill="1" applyBorder="1" applyAlignment="1" applyProtection="1">
      <alignment horizontal="left" vertical="top" wrapText="1" indent="1"/>
    </xf>
    <xf numFmtId="0" fontId="0" fillId="6" borderId="4" xfId="0" applyNumberFormat="1" applyFill="1" applyBorder="1" applyAlignment="1" applyProtection="1">
      <alignment horizontal="left" vertical="top" wrapText="1" inden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8" fillId="18" borderId="0" xfId="0" applyFont="1" applyFill="1" applyBorder="1" applyAlignment="1" applyProtection="1">
      <alignment horizontal="center" vertical="top" wrapText="1"/>
    </xf>
    <xf numFmtId="0" fontId="3" fillId="6" borderId="4" xfId="0" applyNumberFormat="1" applyFont="1" applyFill="1" applyBorder="1" applyAlignment="1" applyProtection="1">
      <alignment horizontal="center" vertical="center" wrapText="1"/>
    </xf>
    <xf numFmtId="49" fontId="3" fillId="6" borderId="4" xfId="0" applyFon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0" fontId="3" fillId="4" borderId="12" xfId="0" applyNumberFormat="1" applyFont="1" applyFill="1" applyBorder="1" applyAlignment="1" applyProtection="1">
      <alignment horizontal="center" vertical="center" wrapText="1"/>
    </xf>
    <xf numFmtId="0" fontId="3" fillId="4" borderId="5" xfId="0" applyNumberFormat="1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0" fontId="3" fillId="6" borderId="6" xfId="0" applyNumberFormat="1" applyFont="1" applyFill="1" applyBorder="1" applyAlignment="1" applyProtection="1">
      <alignment horizontal="center" vertical="center" wrapText="1"/>
    </xf>
    <xf numFmtId="0" fontId="3" fillId="6" borderId="12" xfId="0" applyNumberFormat="1" applyFont="1" applyFill="1" applyBorder="1" applyAlignment="1" applyProtection="1">
      <alignment horizontal="center" vertical="center" wrapText="1"/>
    </xf>
    <xf numFmtId="0" fontId="3" fillId="6" borderId="5" xfId="0" applyNumberFormat="1" applyFont="1" applyFill="1" applyBorder="1" applyAlignment="1" applyProtection="1">
      <alignment horizontal="center" vertical="center" wrapText="1"/>
    </xf>
    <xf numFmtId="0" fontId="64" fillId="6" borderId="6" xfId="0" applyNumberFormat="1" applyFont="1" applyFill="1" applyBorder="1" applyAlignment="1" applyProtection="1">
      <alignment horizontal="center" vertical="center" wrapText="1"/>
    </xf>
    <xf numFmtId="0" fontId="64" fillId="6" borderId="12" xfId="0" applyNumberFormat="1" applyFont="1" applyFill="1" applyBorder="1" applyAlignment="1" applyProtection="1">
      <alignment horizontal="center" vertical="center" wrapText="1"/>
    </xf>
    <xf numFmtId="0" fontId="64" fillId="6" borderId="5" xfId="0" applyNumberFormat="1" applyFont="1" applyFill="1" applyBorder="1" applyAlignment="1" applyProtection="1">
      <alignment horizontal="center" vertical="center" wrapText="1"/>
    </xf>
    <xf numFmtId="49" fontId="45" fillId="0" borderId="21" xfId="0" applyFont="1" applyBorder="1" applyAlignment="1" applyProtection="1">
      <alignment horizontal="center" vertical="center" wrapText="1"/>
    </xf>
    <xf numFmtId="49" fontId="3" fillId="4" borderId="33" xfId="0" applyNumberFormat="1" applyFont="1" applyFill="1" applyBorder="1" applyAlignment="1" applyProtection="1">
      <alignment horizontal="center" vertical="center" wrapText="1"/>
    </xf>
    <xf numFmtId="49" fontId="3" fillId="4" borderId="7" xfId="0" applyNumberFormat="1" applyFont="1" applyFill="1" applyBorder="1" applyAlignment="1" applyProtection="1">
      <alignment horizontal="center" vertical="center" wrapText="1"/>
    </xf>
    <xf numFmtId="164" fontId="3" fillId="4" borderId="34" xfId="0" applyNumberFormat="1" applyFont="1" applyFill="1" applyBorder="1" applyAlignment="1" applyProtection="1">
      <alignment horizontal="center" vertical="center" wrapText="1"/>
    </xf>
    <xf numFmtId="164" fontId="3" fillId="4" borderId="35" xfId="0" applyNumberFormat="1" applyFont="1" applyFill="1" applyBorder="1" applyAlignment="1" applyProtection="1">
      <alignment horizontal="center" vertical="center" wrapText="1"/>
    </xf>
    <xf numFmtId="164" fontId="3" fillId="4" borderId="4" xfId="0" applyNumberFormat="1" applyFont="1" applyFill="1" applyBorder="1" applyAlignment="1" applyProtection="1">
      <alignment horizontal="center" vertical="center" wrapText="1"/>
    </xf>
    <xf numFmtId="164" fontId="3" fillId="4" borderId="11" xfId="0" applyNumberFormat="1" applyFont="1" applyFill="1" applyBorder="1" applyAlignment="1" applyProtection="1">
      <alignment horizontal="center" vertical="center" wrapText="1"/>
    </xf>
    <xf numFmtId="0" fontId="3" fillId="6" borderId="11" xfId="0" applyNumberFormat="1" applyFont="1" applyFill="1" applyBorder="1" applyAlignment="1" applyProtection="1">
      <alignment horizontal="center" vertical="center" wrapText="1"/>
    </xf>
    <xf numFmtId="49" fontId="3" fillId="6" borderId="11" xfId="0" applyFont="1" applyFill="1" applyBorder="1" applyAlignment="1" applyProtection="1">
      <alignment horizontal="center" vertical="center" wrapText="1"/>
    </xf>
    <xf numFmtId="0" fontId="64" fillId="6" borderId="4" xfId="0" applyNumberFormat="1" applyFont="1" applyFill="1" applyBorder="1" applyAlignment="1" applyProtection="1">
      <alignment horizontal="center" vertical="center" wrapText="1"/>
    </xf>
    <xf numFmtId="49" fontId="64" fillId="6" borderId="4" xfId="0" applyFont="1" applyFill="1" applyBorder="1" applyAlignment="1" applyProtection="1">
      <alignment horizontal="center" vertical="center" wrapText="1"/>
    </xf>
    <xf numFmtId="0" fontId="64" fillId="6" borderId="11" xfId="0" applyNumberFormat="1" applyFont="1" applyFill="1" applyBorder="1" applyAlignment="1" applyProtection="1">
      <alignment horizontal="center" vertical="center" wrapText="1"/>
    </xf>
    <xf numFmtId="49" fontId="64" fillId="6" borderId="11" xfId="0" applyFont="1" applyFill="1" applyBorder="1" applyAlignment="1" applyProtection="1">
      <alignment horizontal="center" vertical="center" wrapText="1"/>
    </xf>
    <xf numFmtId="49" fontId="1" fillId="0" borderId="4" xfId="0" applyFont="1" applyBorder="1" applyAlignment="1" applyProtection="1">
      <alignment horizontal="center" vertical="center"/>
    </xf>
    <xf numFmtId="49" fontId="1" fillId="6" borderId="33" xfId="0" applyFont="1" applyFill="1" applyBorder="1" applyAlignment="1" applyProtection="1">
      <alignment horizontal="center" vertical="center"/>
    </xf>
    <xf numFmtId="49" fontId="1" fillId="6" borderId="7" xfId="0" applyFont="1" applyFill="1" applyBorder="1" applyAlignment="1" applyProtection="1">
      <alignment horizontal="center" vertical="center"/>
    </xf>
    <xf numFmtId="0" fontId="4" fillId="6" borderId="34" xfId="0" applyNumberFormat="1" applyFont="1" applyFill="1" applyBorder="1" applyAlignment="1" applyProtection="1">
      <alignment horizontal="center" vertical="center" wrapText="1"/>
    </xf>
    <xf numFmtId="49" fontId="4" fillId="6" borderId="35" xfId="0" applyFont="1" applyFill="1" applyBorder="1" applyAlignment="1" applyProtection="1">
      <alignment horizontal="center" vertical="center" wrapText="1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4" fillId="6" borderId="34" xfId="0" applyFont="1" applyFill="1" applyBorder="1" applyAlignment="1" applyProtection="1">
      <alignment horizontal="center" vertical="center" wrapText="1"/>
    </xf>
    <xf numFmtId="49" fontId="1" fillId="0" borderId="36" xfId="0" applyFont="1" applyBorder="1" applyAlignment="1" applyProtection="1">
      <alignment horizontal="center" vertical="center"/>
    </xf>
    <xf numFmtId="49" fontId="1" fillId="0" borderId="37" xfId="0" applyFont="1" applyBorder="1" applyAlignment="1" applyProtection="1">
      <alignment horizontal="center" vertical="center"/>
    </xf>
    <xf numFmtId="49" fontId="1" fillId="0" borderId="38" xfId="0" applyFont="1" applyBorder="1" applyAlignment="1" applyProtection="1">
      <alignment horizontal="center" vertical="center"/>
    </xf>
    <xf numFmtId="49" fontId="1" fillId="0" borderId="33" xfId="0" applyFont="1" applyBorder="1" applyAlignment="1" applyProtection="1">
      <alignment horizontal="center" vertical="center"/>
    </xf>
    <xf numFmtId="49" fontId="1" fillId="0" borderId="23" xfId="0" applyFont="1" applyBorder="1" applyAlignment="1" applyProtection="1">
      <alignment horizontal="center" vertical="center"/>
    </xf>
    <xf numFmtId="49" fontId="1" fillId="0" borderId="39" xfId="0" applyFont="1" applyBorder="1" applyAlignment="1" applyProtection="1">
      <alignment horizontal="center" vertical="center"/>
    </xf>
    <xf numFmtId="49" fontId="1" fillId="0" borderId="40" xfId="0" applyFont="1" applyBorder="1" applyAlignment="1" applyProtection="1">
      <alignment horizontal="center" vertical="center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16" xfId="0" applyNumberFormat="1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3" fillId="0" borderId="16" xfId="0" applyFont="1" applyFill="1" applyBorder="1" applyAlignment="1" applyProtection="1">
      <alignment horizontal="center" vertical="center" wrapText="1"/>
    </xf>
    <xf numFmtId="49" fontId="3" fillId="4" borderId="34" xfId="0" applyNumberFormat="1" applyFont="1" applyFill="1" applyBorder="1" applyAlignment="1" applyProtection="1">
      <alignment horizontal="center" vertical="center" wrapText="1"/>
    </xf>
    <xf numFmtId="49" fontId="3" fillId="4" borderId="35" xfId="0" applyNumberFormat="1" applyFont="1" applyFill="1" applyBorder="1" applyAlignment="1" applyProtection="1">
      <alignment horizontal="center" vertical="center" wrapText="1"/>
    </xf>
    <xf numFmtId="49" fontId="4" fillId="9" borderId="11" xfId="0" applyFont="1" applyFill="1" applyBorder="1" applyAlignment="1" applyProtection="1">
      <alignment horizontal="center" vertical="center"/>
    </xf>
    <xf numFmtId="49" fontId="4" fillId="9" borderId="16" xfId="0" applyFont="1" applyFill="1" applyBorder="1" applyAlignment="1" applyProtection="1">
      <alignment horizontal="center" vertical="center"/>
    </xf>
    <xf numFmtId="49" fontId="4" fillId="6" borderId="5" xfId="0" applyFont="1" applyFill="1" applyBorder="1" applyAlignment="1" applyProtection="1">
      <alignment horizontal="center" vertical="center"/>
    </xf>
    <xf numFmtId="49" fontId="4" fillId="6" borderId="4" xfId="0" applyFont="1" applyFill="1" applyBorder="1" applyAlignment="1" applyProtection="1">
      <alignment horizontal="center" vertical="center"/>
    </xf>
    <xf numFmtId="49" fontId="3" fillId="0" borderId="20" xfId="0" applyFont="1" applyFill="1" applyBorder="1" applyAlignment="1" applyProtection="1">
      <alignment horizontal="center" vertical="center" wrapText="1"/>
    </xf>
    <xf numFmtId="49" fontId="3" fillId="0" borderId="41" xfId="0" applyFont="1" applyFill="1" applyBorder="1" applyAlignment="1" applyProtection="1">
      <alignment horizontal="center" vertical="center" wrapText="1"/>
    </xf>
    <xf numFmtId="49" fontId="3" fillId="0" borderId="42" xfId="0" applyFont="1" applyFill="1" applyBorder="1" applyAlignment="1" applyProtection="1">
      <alignment horizontal="center" vertical="center" wrapText="1"/>
    </xf>
    <xf numFmtId="49" fontId="3" fillId="4" borderId="23" xfId="0" applyNumberFormat="1" applyFont="1" applyFill="1" applyBorder="1" applyAlignment="1" applyProtection="1">
      <alignment horizontal="center" vertical="center" wrapText="1"/>
    </xf>
    <xf numFmtId="49" fontId="3" fillId="0" borderId="43" xfId="0" applyFont="1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/>
    </xf>
    <xf numFmtId="49" fontId="1" fillId="0" borderId="12" xfId="0" applyFont="1" applyFill="1" applyBorder="1" applyAlignment="1" applyProtection="1">
      <alignment horizontal="center" vertical="center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3" xfId="0" applyFont="1" applyFill="1" applyBorder="1" applyAlignment="1" applyProtection="1">
      <alignment horizontal="center" vertical="center" wrapText="1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41" xfId="0" applyNumberFormat="1" applyFont="1" applyFill="1" applyBorder="1" applyAlignment="1" applyProtection="1">
      <alignment horizontal="center" vertical="center" wrapText="1"/>
    </xf>
    <xf numFmtId="49" fontId="3" fillId="4" borderId="42" xfId="0" applyNumberFormat="1" applyFont="1" applyFill="1" applyBorder="1" applyAlignment="1" applyProtection="1">
      <alignment horizontal="center" vertical="center" wrapText="1"/>
    </xf>
    <xf numFmtId="49" fontId="3" fillId="4" borderId="36" xfId="0" applyNumberFormat="1" applyFont="1" applyFill="1" applyBorder="1" applyAlignment="1" applyProtection="1">
      <alignment horizontal="center" vertical="center" wrapText="1"/>
    </xf>
    <xf numFmtId="49" fontId="3" fillId="4" borderId="40" xfId="0" applyNumberFormat="1" applyFont="1" applyFill="1" applyBorder="1" applyAlignment="1" applyProtection="1">
      <alignment horizontal="center" vertical="center" wrapText="1"/>
    </xf>
    <xf numFmtId="0" fontId="3" fillId="4" borderId="10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center" vertical="center" wrapText="1"/>
    </xf>
    <xf numFmtId="49" fontId="3" fillId="4" borderId="44" xfId="0" applyNumberFormat="1" applyFont="1" applyFill="1" applyBorder="1" applyAlignment="1" applyProtection="1">
      <alignment horizontal="center" vertical="center" wrapText="1"/>
    </xf>
    <xf numFmtId="49" fontId="3" fillId="4" borderId="43" xfId="0" applyNumberFormat="1" applyFont="1" applyFill="1" applyBorder="1" applyAlignment="1" applyProtection="1">
      <alignment horizontal="center" vertical="center" wrapText="1"/>
    </xf>
    <xf numFmtId="0" fontId="3" fillId="4" borderId="16" xfId="0" applyNumberFormat="1" applyFont="1" applyFill="1" applyBorder="1" applyAlignment="1" applyProtection="1">
      <alignment horizontal="center" vertical="center" wrapText="1"/>
    </xf>
    <xf numFmtId="49" fontId="1" fillId="0" borderId="34" xfId="0" applyFont="1" applyBorder="1" applyAlignment="1" applyProtection="1">
      <alignment horizontal="center" vertical="center"/>
    </xf>
    <xf numFmtId="49" fontId="1" fillId="0" borderId="44" xfId="0" applyFont="1" applyBorder="1" applyAlignment="1" applyProtection="1">
      <alignment horizontal="center" vertical="center"/>
    </xf>
    <xf numFmtId="49" fontId="1" fillId="0" borderId="46" xfId="0" applyFont="1" applyBorder="1" applyAlignment="1" applyProtection="1">
      <alignment horizontal="center" vertical="center"/>
    </xf>
    <xf numFmtId="49" fontId="4" fillId="9" borderId="4" xfId="0" applyFont="1" applyFill="1" applyBorder="1" applyAlignment="1" applyProtection="1">
      <alignment horizontal="center" vertical="center"/>
    </xf>
    <xf numFmtId="49" fontId="3" fillId="4" borderId="4" xfId="0" applyFont="1" applyFill="1" applyBorder="1" applyAlignment="1" applyProtection="1">
      <alignment horizontal="center" vertical="center" wrapText="1"/>
    </xf>
    <xf numFmtId="2" fontId="0" fillId="0" borderId="12" xfId="0" applyNumberFormat="1" applyFill="1" applyBorder="1" applyAlignment="1" applyProtection="1">
      <alignment horizontal="center" vertical="center"/>
    </xf>
    <xf numFmtId="2" fontId="0" fillId="0" borderId="12" xfId="0" applyNumberFormat="1" applyFont="1" applyFill="1" applyBorder="1" applyAlignment="1" applyProtection="1">
      <alignment horizontal="center" vertical="center"/>
    </xf>
    <xf numFmtId="49" fontId="3" fillId="0" borderId="34" xfId="0" applyFont="1" applyFill="1" applyBorder="1" applyAlignment="1" applyProtection="1">
      <alignment horizontal="center" vertical="center" wrapText="1"/>
    </xf>
    <xf numFmtId="49" fontId="3" fillId="0" borderId="35" xfId="0" applyFont="1" applyFill="1" applyBorder="1" applyAlignment="1" applyProtection="1">
      <alignment horizontal="center" vertical="center" wrapText="1"/>
    </xf>
    <xf numFmtId="49" fontId="3" fillId="4" borderId="33" xfId="0" applyFont="1" applyFill="1" applyBorder="1" applyAlignment="1" applyProtection="1">
      <alignment horizontal="center" vertical="center" wrapText="1"/>
    </xf>
    <xf numFmtId="49" fontId="3" fillId="4" borderId="23" xfId="0" applyFont="1" applyFill="1" applyBorder="1" applyAlignment="1" applyProtection="1">
      <alignment horizontal="center" vertical="center" wrapText="1"/>
    </xf>
    <xf numFmtId="49" fontId="3" fillId="4" borderId="7" xfId="0" applyFont="1" applyFill="1" applyBorder="1" applyAlignment="1" applyProtection="1">
      <alignment horizontal="center" vertical="center" wrapText="1"/>
    </xf>
    <xf numFmtId="49" fontId="3" fillId="4" borderId="36" xfId="0" applyFont="1" applyFill="1" applyBorder="1" applyAlignment="1" applyProtection="1">
      <alignment horizontal="center" vertical="center" wrapText="1"/>
    </xf>
    <xf numFmtId="49" fontId="3" fillId="4" borderId="37" xfId="0" applyFont="1" applyFill="1" applyBorder="1" applyAlignment="1" applyProtection="1">
      <alignment horizontal="center" vertical="center" wrapText="1"/>
    </xf>
    <xf numFmtId="49" fontId="3" fillId="4" borderId="40" xfId="0" applyFont="1" applyFill="1" applyBorder="1" applyAlignment="1" applyProtection="1">
      <alignment horizontal="center" vertical="center" wrapText="1"/>
    </xf>
    <xf numFmtId="49" fontId="3" fillId="4" borderId="45" xfId="0" applyFont="1" applyFill="1" applyBorder="1" applyAlignment="1" applyProtection="1">
      <alignment horizontal="center" vertical="center" wrapText="1"/>
    </xf>
    <xf numFmtId="49" fontId="3" fillId="4" borderId="41" xfId="0" applyFont="1" applyFill="1" applyBorder="1" applyAlignment="1" applyProtection="1">
      <alignment horizontal="center" vertical="center" wrapText="1"/>
    </xf>
    <xf numFmtId="49" fontId="3" fillId="4" borderId="42" xfId="0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left" vertical="center" wrapText="1" indent="4"/>
    </xf>
    <xf numFmtId="0" fontId="4" fillId="0" borderId="6" xfId="0" applyNumberFormat="1" applyFont="1" applyFill="1" applyBorder="1" applyAlignment="1" applyProtection="1">
      <alignment horizontal="left" vertical="center" wrapText="1" indent="4"/>
    </xf>
    <xf numFmtId="49" fontId="3" fillId="4" borderId="5" xfId="0" applyFont="1" applyFill="1" applyBorder="1" applyAlignment="1" applyProtection="1">
      <alignment horizontal="center" vertical="center" wrapText="1"/>
    </xf>
    <xf numFmtId="164" fontId="3" fillId="4" borderId="33" xfId="0" applyNumberFormat="1" applyFont="1" applyFill="1" applyBorder="1" applyAlignment="1" applyProtection="1">
      <alignment horizontal="center" vertical="center" wrapText="1"/>
    </xf>
    <xf numFmtId="164" fontId="3" fillId="4" borderId="7" xfId="0" applyNumberFormat="1" applyFont="1" applyFill="1" applyBorder="1" applyAlignment="1" applyProtection="1">
      <alignment horizontal="center" vertical="center" wrapText="1"/>
    </xf>
    <xf numFmtId="164" fontId="42" fillId="4" borderId="5" xfId="0" applyNumberFormat="1" applyFont="1" applyFill="1" applyBorder="1" applyAlignment="1" applyProtection="1">
      <alignment horizontal="center" vertical="center" wrapText="1"/>
    </xf>
    <xf numFmtId="164" fontId="42" fillId="4" borderId="4" xfId="0" applyNumberFormat="1" applyFont="1" applyFill="1" applyBorder="1" applyAlignment="1" applyProtection="1">
      <alignment horizontal="center" vertical="center" wrapText="1"/>
    </xf>
    <xf numFmtId="164" fontId="42" fillId="4" borderId="14" xfId="0" applyNumberFormat="1" applyFont="1" applyFill="1" applyBorder="1" applyAlignment="1" applyProtection="1">
      <alignment horizontal="center" vertical="center" wrapText="1"/>
    </xf>
    <xf numFmtId="164" fontId="42" fillId="4" borderId="11" xfId="0" applyNumberFormat="1" applyFont="1" applyFill="1" applyBorder="1" applyAlignment="1" applyProtection="1">
      <alignment horizontal="center" vertical="center" wrapText="1"/>
    </xf>
    <xf numFmtId="49" fontId="8" fillId="0" borderId="21" xfId="0" applyFont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1" fillId="6" borderId="4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top"/>
    </xf>
    <xf numFmtId="49" fontId="4" fillId="9" borderId="17" xfId="0" applyFont="1" applyFill="1" applyBorder="1" applyAlignment="1" applyProtection="1">
      <alignment horizontal="center" vertical="center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4" borderId="12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4" borderId="3" xfId="0" applyNumberFormat="1" applyFont="1" applyFill="1" applyBorder="1" applyAlignment="1" applyProtection="1">
      <alignment horizontal="center" vertical="center" wrapText="1"/>
    </xf>
    <xf numFmtId="49" fontId="3" fillId="4" borderId="14" xfId="0" applyNumberFormat="1" applyFont="1" applyFill="1" applyBorder="1" applyAlignment="1" applyProtection="1">
      <alignment horizontal="center" vertical="center" wrapText="1"/>
    </xf>
    <xf numFmtId="49" fontId="0" fillId="0" borderId="16" xfId="0" applyBorder="1" applyAlignment="1">
      <alignment vertical="top"/>
    </xf>
    <xf numFmtId="49" fontId="4" fillId="6" borderId="11" xfId="0" applyFont="1" applyFill="1" applyBorder="1" applyAlignment="1" applyProtection="1">
      <alignment horizontal="center" vertical="center"/>
    </xf>
    <xf numFmtId="49" fontId="3" fillId="4" borderId="17" xfId="0" applyNumberFormat="1" applyFont="1" applyFill="1" applyBorder="1" applyAlignment="1" applyProtection="1">
      <alignment horizontal="center" vertical="center" wrapText="1"/>
    </xf>
    <xf numFmtId="49" fontId="1" fillId="0" borderId="7" xfId="0" applyFont="1" applyBorder="1" applyAlignment="1" applyProtection="1">
      <alignment horizontal="center" vertical="center"/>
    </xf>
    <xf numFmtId="49" fontId="1" fillId="0" borderId="35" xfId="0" applyFont="1" applyBorder="1" applyAlignment="1" applyProtection="1">
      <alignment horizontal="center" vertical="center"/>
    </xf>
    <xf numFmtId="49" fontId="9" fillId="0" borderId="12" xfId="0" applyFont="1" applyFill="1" applyBorder="1" applyAlignment="1" applyProtection="1">
      <alignment horizontal="center" vertical="center"/>
    </xf>
  </cellXfs>
  <cellStyles count="75">
    <cellStyle name=" 1" xfId="1"/>
    <cellStyle name=" 1 2" xfId="2"/>
    <cellStyle name=" 1_Stage1" xfId="3"/>
    <cellStyle name="_Model_RAB Мой_PR.PROG.WARM.NOTCOMBI.2012.2.16_v1.4(04.04.11) " xfId="4"/>
    <cellStyle name="_Model_RAB Мой_Книга2_PR.PROG.WARM.NOTCOMBI.2012.2.16_v1.4(04.04.11) " xfId="5"/>
    <cellStyle name="_Model_RAB_MRSK_svod_PR.PROG.WARM.NOTCOMBI.2012.2.16_v1.4(04.04.11) " xfId="6"/>
    <cellStyle name="_Model_RAB_MRSK_svod_Книга2_PR.PROG.WARM.NOTCOMBI.2012.2.16_v1.4(04.04.11) " xfId="7"/>
    <cellStyle name="_МОДЕЛЬ_1 (2)_PR.PROG.WARM.NOTCOMBI.2012.2.16_v1.4(04.04.11) " xfId="8"/>
    <cellStyle name="_МОДЕЛЬ_1 (2)_Книга2_PR.PROG.WARM.NOTCOMBI.2012.2.16_v1.4(04.04.11) " xfId="9"/>
    <cellStyle name="_пр 5 тариф RAB_PR.PROG.WARM.NOTCOMBI.2012.2.16_v1.4(04.04.11) " xfId="10"/>
    <cellStyle name="_пр 5 тариф RAB_Книга2_PR.PROG.WARM.NOTCOMBI.2012.2.16_v1.4(04.04.11) " xfId="11"/>
    <cellStyle name="_Расчет RAB_22072008_PR.PROG.WARM.NOTCOMBI.2012.2.16_v1.4(04.04.11) " xfId="12"/>
    <cellStyle name="_Расчет RAB_22072008_Книга2_PR.PROG.WARM.NOTCOMBI.2012.2.16_v1.4(04.04.11) " xfId="13"/>
    <cellStyle name="_Расчет RAB_Лен и МОЭСК_с 2010 года_14.04.2009_со сглаж_version 3.0_без ФСК_PR.PROG.WARM.NOTCOMBI.2012.2.16_v1.4(04.04.11) " xfId="14"/>
    <cellStyle name="_Расчет RAB_Лен и МОЭСК_с 2010 года_14.04.2009_со сглаж_version 3.0_без ФСК_Книга2_PR.PROG.WARM.NOTCOMBI.2012.2.16_v1.4(04.04.11) " xfId="15"/>
    <cellStyle name="20% - Акцент1" xfId="52" builtinId="30" hidden="1"/>
    <cellStyle name="20% - Акцент2" xfId="56" builtinId="34" hidden="1"/>
    <cellStyle name="20% - Акцент3" xfId="60" builtinId="38" hidden="1"/>
    <cellStyle name="20% - Акцент4" xfId="64" builtinId="42" hidden="1"/>
    <cellStyle name="20% - Акцент5" xfId="68" builtinId="46" hidden="1"/>
    <cellStyle name="20% - Акцент6" xfId="72" builtinId="50" hidden="1"/>
    <cellStyle name="40% - Акцент1" xfId="53" builtinId="31" hidden="1"/>
    <cellStyle name="40% - Акцент2" xfId="57" builtinId="35" hidden="1"/>
    <cellStyle name="40% - Акцент3" xfId="61" builtinId="39" hidden="1"/>
    <cellStyle name="40% - Акцент4" xfId="65" builtinId="43" hidden="1"/>
    <cellStyle name="40% - Акцент5" xfId="69" builtinId="47" hidden="1"/>
    <cellStyle name="40% - Акцент6" xfId="73" builtinId="51" hidden="1"/>
    <cellStyle name="60% - Акцент1" xfId="54" builtinId="32" hidden="1"/>
    <cellStyle name="60% - Акцент2" xfId="58" builtinId="36" hidden="1"/>
    <cellStyle name="60% - Акцент3" xfId="62" builtinId="40" hidden="1"/>
    <cellStyle name="60% - Акцент4" xfId="66" builtinId="44" hidden="1"/>
    <cellStyle name="60% - Акцент5" xfId="70" builtinId="48" hidden="1"/>
    <cellStyle name="60% - Акцент6" xfId="74" builtinId="52" hidden="1"/>
    <cellStyle name="Currency [0]" xfId="16"/>
    <cellStyle name="Currency2" xfId="17"/>
    <cellStyle name="Followed Hyperlink" xfId="18"/>
    <cellStyle name="Hyperlink" xfId="19"/>
    <cellStyle name="normal" xfId="20"/>
    <cellStyle name="Normal1" xfId="21"/>
    <cellStyle name="Normal2" xfId="22"/>
    <cellStyle name="Percent1" xfId="23"/>
    <cellStyle name="Акцент1" xfId="51" builtinId="29" hidden="1"/>
    <cellStyle name="Акцент2" xfId="55" builtinId="33" hidden="1"/>
    <cellStyle name="Акцент3" xfId="59" builtinId="37" hidden="1"/>
    <cellStyle name="Акцент4" xfId="63" builtinId="41" hidden="1"/>
    <cellStyle name="Акцент5" xfId="67" builtinId="45" hidden="1"/>
    <cellStyle name="Акцент6" xfId="71" builtinId="49" hidden="1"/>
    <cellStyle name="Ввод " xfId="24" builtinId="20" customBuiltin="1"/>
    <cellStyle name="Вывод" xfId="43" builtinId="21" hidden="1"/>
    <cellStyle name="Вычисление" xfId="44" builtinId="22" hidden="1"/>
    <cellStyle name="Гиперссылка" xfId="25" builtinId="8"/>
    <cellStyle name="Заголовок 1" xfId="36" builtinId="16" hidden="1"/>
    <cellStyle name="Заголовок 2" xfId="37" builtinId="17" hidden="1"/>
    <cellStyle name="Заголовок 3" xfId="38" builtinId="18" hidden="1"/>
    <cellStyle name="Заголовок 4" xfId="39" builtinId="19" hidden="1"/>
    <cellStyle name="Значение" xfId="26"/>
    <cellStyle name="Итог" xfId="50" builtinId="25" hidden="1"/>
    <cellStyle name="Контрольная ячейка" xfId="46" builtinId="23" hidden="1"/>
    <cellStyle name="Название" xfId="35" builtinId="15" hidden="1"/>
    <cellStyle name="Нейтральный" xfId="42" builtinId="28" hidden="1"/>
    <cellStyle name="Обычный" xfId="0" builtinId="0"/>
    <cellStyle name="Обычный 10" xfId="27"/>
    <cellStyle name="Обычный 20" xfId="28"/>
    <cellStyle name="Обычный 21" xfId="29"/>
    <cellStyle name="Обычный 22" xfId="30"/>
    <cellStyle name="Обычный 23" xfId="31"/>
    <cellStyle name="Обычный 3" xfId="32"/>
    <cellStyle name="Обычный_13 12 11_1 затраты+" xfId="33"/>
    <cellStyle name="Обычный_ЖКУ_проект3" xfId="34"/>
    <cellStyle name="Плохой" xfId="41" builtinId="27" hidden="1"/>
    <cellStyle name="Пояснение" xfId="49" builtinId="53" hidden="1"/>
    <cellStyle name="Примечание" xfId="48" builtinId="10" hidden="1"/>
    <cellStyle name="Связанная ячейка" xfId="45" builtinId="24" hidden="1"/>
    <cellStyle name="Текст предупреждения" xfId="47" builtinId="11" hidden="1"/>
    <cellStyle name="Хороший" xfId="40" builtinId="26" hidde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FFFFEB"/>
      <rgbColor rgb="000000FF"/>
      <rgbColor rgb="00FFFF00"/>
      <rgbColor rgb="00FF00FF"/>
      <rgbColor rgb="0000FFFF"/>
      <rgbColor rgb="00800000"/>
      <rgbColor rgb="00FF9966"/>
      <rgbColor rgb="00000080"/>
      <rgbColor rgb="00808000"/>
      <rgbColor rgb="00800080"/>
      <rgbColor rgb="00008080"/>
      <rgbColor rgb="00BCBCBC"/>
      <rgbColor rgb="00999999"/>
      <rgbColor rgb="009999FF"/>
      <rgbColor rgb="00993366"/>
      <rgbColor rgb="00FFFFCC"/>
      <rgbColor rgb="00CCFFFF"/>
      <rgbColor rgb="00660066"/>
      <rgbColor rgb="00FF8080"/>
      <rgbColor rgb="000066CC"/>
      <rgbColor rgb="00D3DBD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3FAFD"/>
      <rgbColor rgb="00D7EAD3"/>
      <rgbColor rgb="00FFFFC0"/>
      <rgbColor rgb="00EAEBEE"/>
      <rgbColor rgb="00FF99CC"/>
      <rgbColor rgb="00CC99FF"/>
      <rgbColor rgb="00FFCC99"/>
      <rgbColor rgb="003366FF"/>
      <rgbColor rgb="0033CCCC"/>
      <rgbColor rgb="00CCFF99"/>
      <rgbColor rgb="00FFCC00"/>
      <rgbColor rgb="00FF9900"/>
      <rgbColor rgb="00FF6600"/>
      <rgbColor rgb="00666699"/>
      <rgbColor rgb="00D9D9D9"/>
      <rgbColor rgb="00003366"/>
      <rgbColor rgb="00FF5050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1.png"/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425448</xdr:rowOff>
    </xdr:from>
    <xdr:to>
      <xdr:col>3</xdr:col>
      <xdr:colOff>0</xdr:colOff>
      <xdr:row>107</xdr:row>
      <xdr:rowOff>165098</xdr:rowOff>
    </xdr:to>
    <xdr:sp macro="[0]!Instruction.BlockClick" textlink="">
      <xdr:nvSpPr>
        <xdr:cNvPr id="2" name="InstrBlock_8"/>
        <xdr:cNvSpPr txBox="1">
          <a:spLocks noChangeArrowheads="1"/>
        </xdr:cNvSpPr>
      </xdr:nvSpPr>
      <xdr:spPr bwMode="auto">
        <a:xfrm>
          <a:off x="219075" y="42925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Обновление</a:t>
          </a:r>
        </a:p>
      </xdr:txBody>
    </xdr:sp>
    <xdr:clientData/>
  </xdr:twoCellAnchor>
  <xdr:twoCellAnchor editAs="oneCell">
    <xdr:from>
      <xdr:col>1</xdr:col>
      <xdr:colOff>0</xdr:colOff>
      <xdr:row>17</xdr:row>
      <xdr:rowOff>152398</xdr:rowOff>
    </xdr:from>
    <xdr:to>
      <xdr:col>3</xdr:col>
      <xdr:colOff>0</xdr:colOff>
      <xdr:row>18</xdr:row>
      <xdr:rowOff>425448</xdr:rowOff>
    </xdr:to>
    <xdr:sp macro="[0]!Instruction.BlockClick" textlink="">
      <xdr:nvSpPr>
        <xdr:cNvPr id="3" name="InstrBlock_7"/>
        <xdr:cNvSpPr txBox="1">
          <a:spLocks noChangeArrowheads="1"/>
        </xdr:cNvSpPr>
      </xdr:nvSpPr>
      <xdr:spPr bwMode="auto">
        <a:xfrm>
          <a:off x="219075" y="38290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Консультация по методологии заполнения</a:t>
          </a:r>
        </a:p>
      </xdr:txBody>
    </xdr:sp>
    <xdr:clientData/>
  </xdr:twoCellAnchor>
  <xdr:twoCellAnchor editAs="oneCell">
    <xdr:from>
      <xdr:col>1</xdr:col>
      <xdr:colOff>0</xdr:colOff>
      <xdr:row>15</xdr:row>
      <xdr:rowOff>69848</xdr:rowOff>
    </xdr:from>
    <xdr:to>
      <xdr:col>3</xdr:col>
      <xdr:colOff>0</xdr:colOff>
      <xdr:row>17</xdr:row>
      <xdr:rowOff>152398</xdr:rowOff>
    </xdr:to>
    <xdr:sp macro="[0]!Instruction.BlockClick" textlink="">
      <xdr:nvSpPr>
        <xdr:cNvPr id="4" name="InstrBlock_6"/>
        <xdr:cNvSpPr txBox="1">
          <a:spLocks noChangeArrowheads="1"/>
        </xdr:cNvSpPr>
      </xdr:nvSpPr>
      <xdr:spPr bwMode="auto">
        <a:xfrm>
          <a:off x="219075" y="33654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Методология заполнения</a:t>
          </a:r>
        </a:p>
      </xdr:txBody>
    </xdr:sp>
    <xdr:clientData/>
  </xdr:twoCellAnchor>
  <xdr:twoCellAnchor editAs="oneCell">
    <xdr:from>
      <xdr:col>1</xdr:col>
      <xdr:colOff>0</xdr:colOff>
      <xdr:row>12</xdr:row>
      <xdr:rowOff>473073</xdr:rowOff>
    </xdr:from>
    <xdr:to>
      <xdr:col>3</xdr:col>
      <xdr:colOff>0</xdr:colOff>
      <xdr:row>15</xdr:row>
      <xdr:rowOff>69848</xdr:rowOff>
    </xdr:to>
    <xdr:sp macro="[0]!Instruction.BlockClick" textlink="">
      <xdr:nvSpPr>
        <xdr:cNvPr id="5" name="InstrBlock_5"/>
        <xdr:cNvSpPr txBox="1">
          <a:spLocks noChangeArrowheads="1"/>
        </xdr:cNvSpPr>
      </xdr:nvSpPr>
      <xdr:spPr bwMode="auto">
        <a:xfrm>
          <a:off x="219075" y="29019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Организационно-технические консультации</a:t>
          </a:r>
        </a:p>
      </xdr:txBody>
    </xdr:sp>
    <xdr:clientData/>
  </xdr:twoCellAnchor>
  <xdr:twoCellAnchor editAs="oneCell">
    <xdr:from>
      <xdr:col>1</xdr:col>
      <xdr:colOff>0</xdr:colOff>
      <xdr:row>12</xdr:row>
      <xdr:rowOff>9523</xdr:rowOff>
    </xdr:from>
    <xdr:to>
      <xdr:col>3</xdr:col>
      <xdr:colOff>0</xdr:colOff>
      <xdr:row>12</xdr:row>
      <xdr:rowOff>473073</xdr:rowOff>
    </xdr:to>
    <xdr:sp macro="[0]!Instruction.BlockClick" textlink="">
      <xdr:nvSpPr>
        <xdr:cNvPr id="6" name="InstrBlock_4"/>
        <xdr:cNvSpPr txBox="1">
          <a:spLocks noChangeArrowheads="1"/>
        </xdr:cNvSpPr>
      </xdr:nvSpPr>
      <xdr:spPr bwMode="auto">
        <a:xfrm>
          <a:off x="219075" y="24383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Проверка отчёта</a:t>
          </a:r>
        </a:p>
      </xdr:txBody>
    </xdr:sp>
    <xdr:clientData/>
  </xdr:twoCellAnchor>
  <xdr:twoCellAnchor editAs="oneCell">
    <xdr:from>
      <xdr:col>1</xdr:col>
      <xdr:colOff>0</xdr:colOff>
      <xdr:row>10</xdr:row>
      <xdr:rowOff>41273</xdr:rowOff>
    </xdr:from>
    <xdr:to>
      <xdr:col>3</xdr:col>
      <xdr:colOff>0</xdr:colOff>
      <xdr:row>12</xdr:row>
      <xdr:rowOff>9523</xdr:rowOff>
    </xdr:to>
    <xdr:sp macro="[0]!Instruction.BlockClick" textlink="">
      <xdr:nvSpPr>
        <xdr:cNvPr id="7" name="InstrBlock_3"/>
        <xdr:cNvSpPr txBox="1">
          <a:spLocks noChangeArrowheads="1"/>
        </xdr:cNvSpPr>
      </xdr:nvSpPr>
      <xdr:spPr bwMode="auto">
        <a:xfrm>
          <a:off x="219075" y="197484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Работа с реестрами</a:t>
          </a:r>
        </a:p>
      </xdr:txBody>
    </xdr:sp>
    <xdr:clientData/>
  </xdr:twoCellAnchor>
  <xdr:twoCellAnchor editAs="oneCell">
    <xdr:from>
      <xdr:col>1</xdr:col>
      <xdr:colOff>0</xdr:colOff>
      <xdr:row>7</xdr:row>
      <xdr:rowOff>92073</xdr:rowOff>
    </xdr:from>
    <xdr:to>
      <xdr:col>3</xdr:col>
      <xdr:colOff>0</xdr:colOff>
      <xdr:row>10</xdr:row>
      <xdr:rowOff>41273</xdr:rowOff>
    </xdr:to>
    <xdr:sp macro="[0]!Instruction.BlockClick" textlink="">
      <xdr:nvSpPr>
        <xdr:cNvPr id="8" name="InstrBlock_2"/>
        <xdr:cNvSpPr txBox="1">
          <a:spLocks noChangeArrowheads="1"/>
        </xdr:cNvSpPr>
      </xdr:nvSpPr>
      <xdr:spPr bwMode="auto">
        <a:xfrm>
          <a:off x="219075" y="1511298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Условные обозначения</a:t>
          </a:r>
        </a:p>
      </xdr:txBody>
    </xdr:sp>
    <xdr:clientData/>
  </xdr:twoCellAnchor>
  <xdr:twoCellAnchor>
    <xdr:from>
      <xdr:col>4</xdr:col>
      <xdr:colOff>0</xdr:colOff>
      <xdr:row>98</xdr:row>
      <xdr:rowOff>0</xdr:rowOff>
    </xdr:from>
    <xdr:to>
      <xdr:col>9</xdr:col>
      <xdr:colOff>182879</xdr:colOff>
      <xdr:row>100</xdr:row>
      <xdr:rowOff>38100</xdr:rowOff>
    </xdr:to>
    <xdr:sp macro="[0]!Instruction.cmdGetUpdate_Click" textlink="">
      <xdr:nvSpPr>
        <xdr:cNvPr id="13" name="cmdGetUpdate" hidden="1"/>
        <xdr:cNvSpPr txBox="1">
          <a:spLocks noChangeArrowheads="1"/>
        </xdr:cNvSpPr>
      </xdr:nvSpPr>
      <xdr:spPr bwMode="auto">
        <a:xfrm>
          <a:off x="2571750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</a:t>
          </a:r>
        </a:p>
      </xdr:txBody>
    </xdr:sp>
    <xdr:clientData/>
  </xdr:twoCellAnchor>
  <xdr:twoCellAnchor>
    <xdr:from>
      <xdr:col>10</xdr:col>
      <xdr:colOff>0</xdr:colOff>
      <xdr:row>98</xdr:row>
      <xdr:rowOff>0</xdr:rowOff>
    </xdr:from>
    <xdr:to>
      <xdr:col>15</xdr:col>
      <xdr:colOff>192404</xdr:colOff>
      <xdr:row>100</xdr:row>
      <xdr:rowOff>38100</xdr:rowOff>
    </xdr:to>
    <xdr:sp macro="[0]!Instruction.cmdShowHideUpdateLog_Click" textlink="">
      <xdr:nvSpPr>
        <xdr:cNvPr id="14" name="cmdShowHideUpdateLog" hidden="1"/>
        <xdr:cNvSpPr txBox="1">
          <a:spLocks noChangeArrowheads="1"/>
        </xdr:cNvSpPr>
      </xdr:nvSpPr>
      <xdr:spPr bwMode="auto">
        <a:xfrm>
          <a:off x="4352925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Показать / скрыть лог обновления</a:t>
          </a:r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54731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54732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54733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400048</xdr:rowOff>
    </xdr:from>
    <xdr:to>
      <xdr:col>3</xdr:col>
      <xdr:colOff>0</xdr:colOff>
      <xdr:row>7</xdr:row>
      <xdr:rowOff>92073</xdr:rowOff>
    </xdr:to>
    <xdr:sp macro="[0]!Instruction.BlockClick" textlink="">
      <xdr:nvSpPr>
        <xdr:cNvPr id="18" name="InstrBlock_1"/>
        <xdr:cNvSpPr txBox="1">
          <a:spLocks noChangeArrowheads="1"/>
        </xdr:cNvSpPr>
      </xdr:nvSpPr>
      <xdr:spPr bwMode="auto">
        <a:xfrm>
          <a:off x="219075" y="1047748"/>
          <a:ext cx="2066925" cy="463550"/>
        </a:xfrm>
        <a:prstGeom prst="rect">
          <a:avLst/>
        </a:prstGeom>
        <a:solidFill>
          <a:srgbClr val="FFC17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Технические требования</a:t>
          </a:r>
        </a:p>
      </xdr:txBody>
    </xdr:sp>
    <xdr:clientData/>
  </xdr:twoCellAnchor>
  <xdr:twoCellAnchor editAs="absolute">
    <xdr:from>
      <xdr:col>1</xdr:col>
      <xdr:colOff>25400</xdr:colOff>
      <xdr:row>5</xdr:row>
      <xdr:rowOff>38098</xdr:rowOff>
    </xdr:from>
    <xdr:to>
      <xdr:col>1</xdr:col>
      <xdr:colOff>454025</xdr:colOff>
      <xdr:row>7</xdr:row>
      <xdr:rowOff>85723</xdr:rowOff>
    </xdr:to>
    <xdr:pic macro="[0]!Instruction.BlockClick">
      <xdr:nvPicPr>
        <xdr:cNvPr id="1954735" name="InstrImg_1" descr="icon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475" y="1085848"/>
          <a:ext cx="428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7</xdr:row>
      <xdr:rowOff>130173</xdr:rowOff>
    </xdr:from>
    <xdr:to>
      <xdr:col>1</xdr:col>
      <xdr:colOff>444500</xdr:colOff>
      <xdr:row>10</xdr:row>
      <xdr:rowOff>34923</xdr:rowOff>
    </xdr:to>
    <xdr:pic macro="[0]!Instruction.BlockClick">
      <xdr:nvPicPr>
        <xdr:cNvPr id="1954736" name="InstrImg_2" descr="icon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475" y="1549398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10</xdr:row>
      <xdr:rowOff>79373</xdr:rowOff>
    </xdr:from>
    <xdr:to>
      <xdr:col>1</xdr:col>
      <xdr:colOff>406400</xdr:colOff>
      <xdr:row>12</xdr:row>
      <xdr:rowOff>3173</xdr:rowOff>
    </xdr:to>
    <xdr:pic macro="[0]!Instruction.BlockClick">
      <xdr:nvPicPr>
        <xdr:cNvPr id="1954737" name="InstrImg_3" descr="icon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475" y="2012948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12</xdr:row>
      <xdr:rowOff>47623</xdr:rowOff>
    </xdr:from>
    <xdr:to>
      <xdr:col>1</xdr:col>
      <xdr:colOff>406400</xdr:colOff>
      <xdr:row>12</xdr:row>
      <xdr:rowOff>466723</xdr:rowOff>
    </xdr:to>
    <xdr:pic macro="[0]!Instruction.BlockClick">
      <xdr:nvPicPr>
        <xdr:cNvPr id="1954738" name="InstrImg_4" descr="icon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475" y="2476498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13</xdr:row>
      <xdr:rowOff>25398</xdr:rowOff>
    </xdr:from>
    <xdr:to>
      <xdr:col>1</xdr:col>
      <xdr:colOff>444500</xdr:colOff>
      <xdr:row>15</xdr:row>
      <xdr:rowOff>63498</xdr:rowOff>
    </xdr:to>
    <xdr:pic macro="[0]!Instruction.BlockClick">
      <xdr:nvPicPr>
        <xdr:cNvPr id="1954739" name="InstrImg_5" descr="icon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475" y="2940048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15</xdr:row>
      <xdr:rowOff>107948</xdr:rowOff>
    </xdr:from>
    <xdr:to>
      <xdr:col>1</xdr:col>
      <xdr:colOff>415925</xdr:colOff>
      <xdr:row>17</xdr:row>
      <xdr:rowOff>146048</xdr:rowOff>
    </xdr:to>
    <xdr:pic macro="[0]!Instruction.BlockClick">
      <xdr:nvPicPr>
        <xdr:cNvPr id="1954740" name="InstrImg_6" descr="icon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475" y="3403598"/>
          <a:ext cx="390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17</xdr:row>
      <xdr:rowOff>190498</xdr:rowOff>
    </xdr:from>
    <xdr:to>
      <xdr:col>1</xdr:col>
      <xdr:colOff>425450</xdr:colOff>
      <xdr:row>18</xdr:row>
      <xdr:rowOff>419098</xdr:rowOff>
    </xdr:to>
    <xdr:pic macro="[0]!Instruction.BlockClick">
      <xdr:nvPicPr>
        <xdr:cNvPr id="1954741" name="InstrImg_7" descr="icon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475" y="3867148"/>
          <a:ext cx="400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0</xdr:rowOff>
    </xdr:to>
    <xdr:pic>
      <xdr:nvPicPr>
        <xdr:cNvPr id="1954742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3867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0</xdr:colOff>
      <xdr:row>32</xdr:row>
      <xdr:rowOff>0</xdr:rowOff>
    </xdr:to>
    <xdr:pic>
      <xdr:nvPicPr>
        <xdr:cNvPr id="1954743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4591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18</xdr:row>
      <xdr:rowOff>463548</xdr:rowOff>
    </xdr:from>
    <xdr:to>
      <xdr:col>1</xdr:col>
      <xdr:colOff>434975</xdr:colOff>
      <xdr:row>107</xdr:row>
      <xdr:rowOff>158748</xdr:rowOff>
    </xdr:to>
    <xdr:pic macro="[0]!Instruction.BlockClick">
      <xdr:nvPicPr>
        <xdr:cNvPr id="1954744" name="InstrImg_8" descr="icon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475" y="4330698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54745" name="chkGetUpdatesTrue" descr="check_yes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54746" name="chkNoUpdatesFalse" descr="check_no.pn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54747" name="chkNoUpdatesTrue" descr="check_yes.jpg" hidden="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54748" name="chkGetUpdatesFalse" descr="check_no.png" hidden="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5</xdr:col>
      <xdr:colOff>123825</xdr:colOff>
      <xdr:row>100</xdr:row>
      <xdr:rowOff>38100</xdr:rowOff>
    </xdr:to>
    <xdr:pic macro="[0]!Instruction.cmdGetUpdate_Click">
      <xdr:nvPicPr>
        <xdr:cNvPr id="1954749" name="cmdGetUpdateImg" descr="icon11.png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0" y="45910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98</xdr:row>
      <xdr:rowOff>0</xdr:rowOff>
    </xdr:from>
    <xdr:to>
      <xdr:col>11</xdr:col>
      <xdr:colOff>123825</xdr:colOff>
      <xdr:row>100</xdr:row>
      <xdr:rowOff>38100</xdr:rowOff>
    </xdr:to>
    <xdr:pic macro="[0]!Instruction.cmdShowHideUpdateLog_Click">
      <xdr:nvPicPr>
        <xdr:cNvPr id="1954750" name="cmdShowHideUpdateLogImg" descr="icon13.png" hidden="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52925" y="45910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371780</xdr:colOff>
      <xdr:row>2</xdr:row>
      <xdr:rowOff>9392</xdr:rowOff>
    </xdr:from>
    <xdr:to>
      <xdr:col>2</xdr:col>
      <xdr:colOff>1467906</xdr:colOff>
      <xdr:row>2</xdr:row>
      <xdr:rowOff>223955</xdr:rowOff>
    </xdr:to>
    <xdr:sp macro="" textlink="">
      <xdr:nvSpPr>
        <xdr:cNvPr id="35" name="cmdAct_1"/>
        <xdr:cNvSpPr txBox="1">
          <a:spLocks noChangeArrowheads="1"/>
        </xdr:cNvSpPr>
      </xdr:nvSpPr>
      <xdr:spPr bwMode="auto">
        <a:xfrm>
          <a:off x="1171880" y="352292"/>
          <a:ext cx="1096126" cy="214563"/>
        </a:xfrm>
        <a:prstGeom prst="rect">
          <a:avLst/>
        </a:prstGeom>
        <a:solidFill>
          <a:srgbClr val="CCFFCC"/>
        </a:solidFill>
        <a:ln>
          <a:noFill/>
        </a:ln>
      </xdr:spPr>
      <xdr:txBody>
        <a:bodyPr vertOverflow="clip" wrap="square" lIns="360000" tIns="36000" rIns="36000" bIns="36000" anchor="ctr"/>
        <a:lstStyle/>
        <a:p>
          <a:pPr marL="0" indent="0"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Актуальна</a:t>
          </a:r>
        </a:p>
      </xdr:txBody>
    </xdr:sp>
    <xdr:clientData/>
  </xdr:twoCellAnchor>
  <xdr:twoCellAnchor>
    <xdr:from>
      <xdr:col>2</xdr:col>
      <xdr:colOff>352425</xdr:colOff>
      <xdr:row>1</xdr:row>
      <xdr:rowOff>114300</xdr:rowOff>
    </xdr:from>
    <xdr:to>
      <xdr:col>2</xdr:col>
      <xdr:colOff>638175</xdr:colOff>
      <xdr:row>3</xdr:row>
      <xdr:rowOff>57150</xdr:rowOff>
    </xdr:to>
    <xdr:pic>
      <xdr:nvPicPr>
        <xdr:cNvPr id="1954752" name="cmdAct_2" descr="icon15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2525" y="247650"/>
          <a:ext cx="285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403860</xdr:colOff>
      <xdr:row>2</xdr:row>
      <xdr:rowOff>9525</xdr:rowOff>
    </xdr:from>
    <xdr:to>
      <xdr:col>4</xdr:col>
      <xdr:colOff>272150</xdr:colOff>
      <xdr:row>2</xdr:row>
      <xdr:rowOff>219075</xdr:rowOff>
    </xdr:to>
    <xdr:sp macro="[0]!Instruction.cmdGetUpdate_Click" textlink="">
      <xdr:nvSpPr>
        <xdr:cNvPr id="37" name="cmdNoAct_1" hidden="1"/>
        <xdr:cNvSpPr txBox="1">
          <a:spLocks noChangeArrowheads="1"/>
        </xdr:cNvSpPr>
      </xdr:nvSpPr>
      <xdr:spPr bwMode="auto">
        <a:xfrm>
          <a:off x="1203960" y="352425"/>
          <a:ext cx="1639940" cy="209550"/>
        </a:xfrm>
        <a:prstGeom prst="rect">
          <a:avLst/>
        </a:prstGeom>
        <a:solidFill>
          <a:srgbClr val="FF5050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Tahoma"/>
              <a:ea typeface="Tahoma"/>
              <a:cs typeface="Tahoma"/>
            </a:rPr>
            <a:t>Требуется обновление</a:t>
          </a:r>
        </a:p>
      </xdr:txBody>
    </xdr:sp>
    <xdr:clientData/>
  </xdr:twoCellAnchor>
  <xdr:twoCellAnchor editAs="oneCell">
    <xdr:from>
      <xdr:col>2</xdr:col>
      <xdr:colOff>419100</xdr:colOff>
      <xdr:row>1</xdr:row>
      <xdr:rowOff>200025</xdr:rowOff>
    </xdr:from>
    <xdr:to>
      <xdr:col>2</xdr:col>
      <xdr:colOff>666750</xdr:colOff>
      <xdr:row>3</xdr:row>
      <xdr:rowOff>9525</xdr:rowOff>
    </xdr:to>
    <xdr:pic>
      <xdr:nvPicPr>
        <xdr:cNvPr id="1954754" name="cmdNoAct_2" descr="icon16.png" hidden="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3333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250916</xdr:colOff>
      <xdr:row>2</xdr:row>
      <xdr:rowOff>3612</xdr:rowOff>
    </xdr:from>
    <xdr:to>
      <xdr:col>4</xdr:col>
      <xdr:colOff>179635</xdr:colOff>
      <xdr:row>2</xdr:row>
      <xdr:rowOff>219612</xdr:rowOff>
    </xdr:to>
    <xdr:sp macro="" textlink="">
      <xdr:nvSpPr>
        <xdr:cNvPr id="39" name="cmdNoInet_1" hidden="1"/>
        <xdr:cNvSpPr txBox="1">
          <a:spLocks noChangeArrowheads="1"/>
        </xdr:cNvSpPr>
      </xdr:nvSpPr>
      <xdr:spPr bwMode="auto">
        <a:xfrm>
          <a:off x="1051016" y="346512"/>
          <a:ext cx="1700369" cy="216000"/>
        </a:xfrm>
        <a:prstGeom prst="rect">
          <a:avLst/>
        </a:prstGeom>
        <a:solidFill>
          <a:srgbClr val="FFCC66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Tahoma"/>
              <a:ea typeface="Tahoma"/>
              <a:cs typeface="Tahoma"/>
            </a:rPr>
            <a:t>Ошибка подключения</a:t>
          </a:r>
        </a:p>
      </xdr:txBody>
    </xdr:sp>
    <xdr:clientData/>
  </xdr:twoCellAnchor>
  <xdr:oneCellAnchor>
    <xdr:from>
      <xdr:col>2</xdr:col>
      <xdr:colOff>247650</xdr:colOff>
      <xdr:row>1</xdr:row>
      <xdr:rowOff>136963</xdr:rowOff>
    </xdr:from>
    <xdr:ext cx="233236" cy="374141"/>
    <xdr:sp macro="" textlink="">
      <xdr:nvSpPr>
        <xdr:cNvPr id="40" name="cmdNoInet_2" hidden="1"/>
        <xdr:cNvSpPr txBox="1"/>
      </xdr:nvSpPr>
      <xdr:spPr>
        <a:xfrm>
          <a:off x="1047750" y="270313"/>
          <a:ext cx="23323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800" b="1">
              <a:solidFill>
                <a:schemeClr val="bg1"/>
              </a:solidFill>
            </a:rPr>
            <a:t>!</a:t>
          </a:r>
        </a:p>
      </xdr:txBody>
    </xdr:sp>
    <xdr:clientData/>
  </xdr:oneCellAnchor>
  <xdr:twoCellAnchor>
    <xdr:from>
      <xdr:col>0</xdr:col>
      <xdr:colOff>76200</xdr:colOff>
      <xdr:row>0</xdr:row>
      <xdr:rowOff>68580</xdr:rowOff>
    </xdr:from>
    <xdr:to>
      <xdr:col>25</xdr:col>
      <xdr:colOff>346718</xdr:colOff>
      <xdr:row>109</xdr:row>
      <xdr:rowOff>76200</xdr:rowOff>
    </xdr:to>
    <xdr:sp macro="" textlink="">
      <xdr:nvSpPr>
        <xdr:cNvPr id="42" name="Скругленный прямоугольник 41"/>
        <xdr:cNvSpPr/>
      </xdr:nvSpPr>
      <xdr:spPr>
        <a:xfrm>
          <a:off x="76200" y="68580"/>
          <a:ext cx="9052568" cy="5008245"/>
        </a:xfrm>
        <a:prstGeom prst="roundRect">
          <a:avLst>
            <a:gd name="adj" fmla="val 0"/>
          </a:avLst>
        </a:prstGeom>
        <a:noFill/>
        <a:ln w="317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18</xdr:col>
      <xdr:colOff>47625</xdr:colOff>
      <xdr:row>1</xdr:row>
      <xdr:rowOff>47625</xdr:rowOff>
    </xdr:from>
    <xdr:to>
      <xdr:col>25</xdr:col>
      <xdr:colOff>6821</xdr:colOff>
      <xdr:row>2</xdr:row>
      <xdr:rowOff>152400</xdr:rowOff>
    </xdr:to>
    <xdr:sp macro="[0]!Instruction.cmdRegionChange_Click" textlink="">
      <xdr:nvSpPr>
        <xdr:cNvPr id="47" name="cmdRegionChange" hidden="1"/>
        <xdr:cNvSpPr/>
      </xdr:nvSpPr>
      <xdr:spPr>
        <a:xfrm>
          <a:off x="6762750" y="180975"/>
          <a:ext cx="2026121" cy="31432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Перейти к заполнению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55006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55007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5008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5009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55010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55011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55012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55013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55014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8538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18539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6491" name="FREEZE_PANES" descr="update_org.png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6492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50977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50978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0979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0980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50981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50982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0983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0984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50985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51983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51984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1985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1986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51987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51988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1989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1990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51991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9562" name="FREEZE_PANES" descr="update_org.png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9563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20586" name="FREEZE_PANES" descr="update_org.png" hidden="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20587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53010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53011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3012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3013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53014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53015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3016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3017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53018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44383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44384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44385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44386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44387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44388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44389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44390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44391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287655</xdr:colOff>
      <xdr:row>0</xdr:row>
      <xdr:rowOff>106680</xdr:rowOff>
    </xdr:from>
    <xdr:to>
      <xdr:col>6</xdr:col>
      <xdr:colOff>240030</xdr:colOff>
      <xdr:row>1</xdr:row>
      <xdr:rowOff>289560</xdr:rowOff>
    </xdr:to>
    <xdr:sp macro="[0]!modUpdTemplLogger.cmdClearLog_Click" textlink="">
      <xdr:nvSpPr>
        <xdr:cNvPr id="2" name="cmdClearLog"/>
        <xdr:cNvSpPr/>
      </xdr:nvSpPr>
      <xdr:spPr>
        <a:xfrm>
          <a:off x="10622280" y="106680"/>
          <a:ext cx="1323975" cy="32575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Очистить историю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13</xdr:row>
      <xdr:rowOff>9525</xdr:rowOff>
    </xdr:from>
    <xdr:to>
      <xdr:col>4</xdr:col>
      <xdr:colOff>333375</xdr:colOff>
      <xdr:row>13</xdr:row>
      <xdr:rowOff>333375</xdr:rowOff>
    </xdr:to>
    <xdr:pic macro="[0]!SHEET_TITLE.cmdUpdateReestrOrganization_Click">
      <xdr:nvPicPr>
        <xdr:cNvPr id="1923853" name="UPDATE_PLAN1X_DATA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4573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36</xdr:row>
      <xdr:rowOff>47625</xdr:rowOff>
    </xdr:from>
    <xdr:to>
      <xdr:col>4</xdr:col>
      <xdr:colOff>333375</xdr:colOff>
      <xdr:row>38</xdr:row>
      <xdr:rowOff>104775</xdr:rowOff>
    </xdr:to>
    <xdr:pic>
      <xdr:nvPicPr>
        <xdr:cNvPr id="1923854" name="PHONE_PIC" descr="update_org.png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750570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19050</xdr:rowOff>
    </xdr:from>
    <xdr:to>
      <xdr:col>4</xdr:col>
      <xdr:colOff>323850</xdr:colOff>
      <xdr:row>4</xdr:row>
      <xdr:rowOff>190500</xdr:rowOff>
    </xdr:to>
    <xdr:pic macro="[0]!SHEET_TITLE.cmdUpdateValidationIndicators_Click">
      <xdr:nvPicPr>
        <xdr:cNvPr id="1923855" name="UPDATE_RESTRICTIONS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28575</xdr:rowOff>
    </xdr:from>
    <xdr:to>
      <xdr:col>5</xdr:col>
      <xdr:colOff>371475</xdr:colOff>
      <xdr:row>4</xdr:row>
      <xdr:rowOff>104775</xdr:rowOff>
    </xdr:to>
    <xdr:pic macro="[0]!LIST_MO.UPDATE_AREAS_HANDLER">
      <xdr:nvPicPr>
        <xdr:cNvPr id="1922980" name="UPDATE_REESTR_MO" descr="update_mo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22981" name="UN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22982" name="FREEZE_PANES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2</xdr:row>
      <xdr:rowOff>28575</xdr:rowOff>
    </xdr:from>
    <xdr:to>
      <xdr:col>6</xdr:col>
      <xdr:colOff>352425</xdr:colOff>
      <xdr:row>4</xdr:row>
      <xdr:rowOff>104775</xdr:rowOff>
    </xdr:to>
    <xdr:pic macro="[0]!LIST_MO.CHECKOUT_PLAN1X_DATA_HANDLER">
      <xdr:nvPicPr>
        <xdr:cNvPr id="1922983" name="CHECKOUT_PLAN1X_DATA" descr="preload.png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896386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896387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6830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6831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</xdr:row>
      <xdr:rowOff>28575</xdr:rowOff>
    </xdr:from>
    <xdr:to>
      <xdr:col>6</xdr:col>
      <xdr:colOff>9525</xdr:colOff>
      <xdr:row>4</xdr:row>
      <xdr:rowOff>38100</xdr:rowOff>
    </xdr:to>
    <xdr:pic macro="[0]!LIST_CNCSN.cmdUpdateData">
      <xdr:nvPicPr>
        <xdr:cNvPr id="1946832" name="UPDATE_DICTIONARIES" descr="preload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66675</xdr:rowOff>
    </xdr:to>
    <xdr:pic macro="[0]!modUIButtons.FREEZE_PANES">
      <xdr:nvPicPr>
        <xdr:cNvPr id="1917514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47625</xdr:rowOff>
    </xdr:to>
    <xdr:pic macro="[0]!modUIButtons.FREEZE_PANES">
      <xdr:nvPicPr>
        <xdr:cNvPr id="1917515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116</xdr:row>
      <xdr:rowOff>19050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448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400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116</xdr:row>
      <xdr:rowOff>28575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449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43433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288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43434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43435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43436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43437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43275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43438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180975</xdr:colOff>
      <xdr:row>11</xdr:row>
      <xdr:rowOff>133350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43439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5619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43440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43441" name="UNFREEZE_PANES" descr="update_org.png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\&#1057;&#1077;&#1090;&#1077;&#1074;&#1086;&#1081;%20&#1076;&#1080;&#1089;&#1082;%20&#1055;&#1069;&#1054;\&#1041;&#1044;&#1056;\&#1060;&#1040;&#1050;&#1058;%202019\&#1043;&#1086;&#1076;\&#1043;&#1086;&#1090;&#1086;&#1074;&#1099;&#1077;%20&#1082;%20&#1086;&#1090;&#1087;&#1088;&#1072;&#1074;&#1082;&#1077;%20&#1092;&#1086;&#1088;&#1084;&#1099;\&#1054;&#1090;&#1088;&#1072;&#1073;&#1086;&#1090;&#1082;&#1072;%20&#1079;&#1072;&#1084;&#1077;&#1095;&#1072;&#1085;&#1080;&#1081;%20&#1087;&#1086;%20&#1060;&#1061;&#1044;_&#1043;&#1055;&#1058;&#1069;%20&#1080;%20%20&#1050;&#1055;&#1069;_&#1052;&#1056;&#1043;_02.03.2020\&#1041;&#1044;&#1056;%20&#1092;&#1072;&#1082;&#1090;%202019_&#1050;&#1080;&#1089;&#1083;&#1086;&#1074;&#1086;&#1076;&#1089;&#1082;-%20&#1080;&#1079;&#1084;%2027%2003%202020_&#1087;&#1088;&#1080;&#1085;&#1103;&#1090;&#1086;%20&#1043;&#1055;&#1058;&#1069;!!!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ьный"/>
      <sheetName val="БДР отч.пер."/>
      <sheetName val="ПрДр отч.пер."/>
      <sheetName val="КВ 1 кв."/>
      <sheetName val="ПКВ"/>
      <sheetName val="КВ 1 плг"/>
      <sheetName val="КВ год"/>
      <sheetName val="Лист1"/>
      <sheetName val=" БДР по кот.год"/>
      <sheetName val="ПКВ 9 мес."/>
      <sheetName val="КВ 9 мес."/>
      <sheetName val="ОСВ 91.01"/>
      <sheetName val="ОСВ 91.02"/>
      <sheetName val="ОСВ 90.01"/>
      <sheetName val="ОСВ 90.02"/>
      <sheetName val="Ф-17 помесячный с фактом"/>
      <sheetName val="Ф7_год"/>
      <sheetName val="Ф7 Год Пок"/>
      <sheetName val="Лист2"/>
      <sheetName val="БДДС отч.пер."/>
      <sheetName val="Лист3"/>
    </sheetNames>
    <sheetDataSet>
      <sheetData sheetId="0"/>
      <sheetData sheetId="1">
        <row r="177">
          <cell r="O177">
            <v>1571.13</v>
          </cell>
          <cell r="AA177">
            <v>400.536</v>
          </cell>
          <cell r="AG177">
            <v>397.96</v>
          </cell>
        </row>
        <row r="305">
          <cell r="O305">
            <v>19.655000000000001</v>
          </cell>
          <cell r="AA305">
            <v>4.9850000000000003</v>
          </cell>
          <cell r="AG305">
            <v>4.96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eias.ru/files/shablon/manual_loading_through_monitoring.pdf" TargetMode="External"/><Relationship Id="rId1" Type="http://schemas.openxmlformats.org/officeDocument/2006/relationships/hyperlink" Target="http://eias.ru/files/shablon/manual_loading_through_monitoring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Instruction"/>
  <dimension ref="A1:AC108"/>
  <sheetViews>
    <sheetView showGridLines="0" zoomScaleNormal="100" workbookViewId="0"/>
  </sheetViews>
  <sheetFormatPr defaultRowHeight="14.25"/>
  <cols>
    <col min="1" max="1" width="3.28515625" style="90" customWidth="1"/>
    <col min="2" max="2" width="8.7109375" style="90" customWidth="1"/>
    <col min="3" max="3" width="22.28515625" style="90" customWidth="1"/>
    <col min="4" max="4" width="4.28515625" style="90" customWidth="1"/>
    <col min="5" max="6" width="4.42578125" style="90" customWidth="1"/>
    <col min="7" max="7" width="4.5703125" style="90" customWidth="1"/>
    <col min="8" max="24" width="4.42578125" style="90" customWidth="1"/>
    <col min="25" max="25" width="4.42578125" style="91" customWidth="1"/>
    <col min="26" max="26" width="9.140625" style="90"/>
    <col min="27" max="27" width="9.140625" style="92"/>
    <col min="28" max="16384" width="9.140625" style="90"/>
  </cols>
  <sheetData>
    <row r="1" spans="1:29" ht="10.5" customHeight="1">
      <c r="A1"/>
      <c r="AA1" s="92" t="s">
        <v>238</v>
      </c>
    </row>
    <row r="2" spans="1:29" ht="16.5" customHeight="1">
      <c r="B2" s="705" t="str">
        <f>"Код отчёта: " &amp; GetCode()</f>
        <v>Код отчёта: BALANCE.CALC.TARIFF.WARM.2019.FACT</v>
      </c>
      <c r="C2" s="705"/>
      <c r="D2" s="705"/>
      <c r="E2" s="705"/>
      <c r="F2" s="705"/>
      <c r="G2" s="705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4"/>
      <c r="W2" s="93"/>
      <c r="X2" s="93"/>
    </row>
    <row r="3" spans="1:29" ht="18" customHeight="1">
      <c r="B3" s="706" t="str">
        <f>"Версия " &amp; GetVersion()</f>
        <v>Версия 1.0</v>
      </c>
      <c r="C3" s="706"/>
      <c r="D3" s="95"/>
      <c r="E3" s="95"/>
      <c r="F3" s="95"/>
      <c r="G3" s="95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3"/>
      <c r="T3" s="93"/>
      <c r="U3" s="93"/>
      <c r="V3" s="94"/>
      <c r="W3" s="94"/>
      <c r="X3" s="94"/>
      <c r="Y3" s="94"/>
    </row>
    <row r="4" spans="1:29" ht="6" customHeight="1">
      <c r="B4" s="96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</row>
    <row r="5" spans="1:29" ht="31.9" customHeight="1">
      <c r="A5" s="97"/>
      <c r="B5" s="707" t="s">
        <v>2484</v>
      </c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9"/>
      <c r="Z5" s="97"/>
      <c r="AB5" s="97"/>
      <c r="AC5" s="97"/>
    </row>
    <row r="6" spans="1:29" ht="11.45" customHeight="1">
      <c r="A6" s="98"/>
      <c r="B6" s="99"/>
      <c r="C6" s="100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101"/>
    </row>
    <row r="7" spans="1:29" ht="18" customHeight="1">
      <c r="A7" s="98"/>
      <c r="B7" s="98"/>
      <c r="C7" s="102"/>
      <c r="D7" s="99"/>
      <c r="E7" s="710" t="s">
        <v>2438</v>
      </c>
      <c r="F7" s="710"/>
      <c r="G7" s="710"/>
      <c r="H7" s="710"/>
      <c r="I7" s="710"/>
      <c r="J7" s="710"/>
      <c r="K7" s="710"/>
      <c r="L7" s="710"/>
      <c r="M7" s="710"/>
      <c r="N7" s="710"/>
      <c r="O7" s="710"/>
      <c r="P7" s="710"/>
      <c r="Q7" s="710"/>
      <c r="R7" s="710"/>
      <c r="S7" s="710"/>
      <c r="T7" s="710"/>
      <c r="U7" s="710"/>
      <c r="V7" s="710"/>
      <c r="W7" s="710"/>
      <c r="X7" s="710"/>
      <c r="Y7" s="101"/>
    </row>
    <row r="8" spans="1:29" ht="15" customHeight="1">
      <c r="A8" s="98"/>
      <c r="B8" s="98"/>
      <c r="C8" s="102"/>
      <c r="D8" s="99"/>
      <c r="E8" s="710"/>
      <c r="F8" s="710"/>
      <c r="G8" s="710"/>
      <c r="H8" s="710"/>
      <c r="I8" s="710"/>
      <c r="J8" s="710"/>
      <c r="K8" s="710"/>
      <c r="L8" s="710"/>
      <c r="M8" s="710"/>
      <c r="N8" s="710"/>
      <c r="O8" s="710"/>
      <c r="P8" s="710"/>
      <c r="Q8" s="710"/>
      <c r="R8" s="710"/>
      <c r="S8" s="710"/>
      <c r="T8" s="710"/>
      <c r="U8" s="710"/>
      <c r="V8" s="710"/>
      <c r="W8" s="710"/>
      <c r="X8" s="710"/>
      <c r="Y8" s="101"/>
    </row>
    <row r="9" spans="1:29" ht="15" customHeight="1">
      <c r="A9" s="98"/>
      <c r="B9" s="98"/>
      <c r="C9" s="102"/>
      <c r="D9" s="99"/>
      <c r="E9" s="710"/>
      <c r="F9" s="710"/>
      <c r="G9" s="710"/>
      <c r="H9" s="710"/>
      <c r="I9" s="710"/>
      <c r="J9" s="710"/>
      <c r="K9" s="710"/>
      <c r="L9" s="710"/>
      <c r="M9" s="710"/>
      <c r="N9" s="710"/>
      <c r="O9" s="710"/>
      <c r="P9" s="710"/>
      <c r="Q9" s="710"/>
      <c r="R9" s="710"/>
      <c r="S9" s="710"/>
      <c r="T9" s="710"/>
      <c r="U9" s="710"/>
      <c r="V9" s="710"/>
      <c r="W9" s="710"/>
      <c r="X9" s="710"/>
      <c r="Y9" s="101"/>
    </row>
    <row r="10" spans="1:29" ht="10.5" customHeight="1">
      <c r="A10" s="98"/>
      <c r="B10" s="98"/>
      <c r="C10" s="102"/>
      <c r="D10" s="99"/>
      <c r="E10" s="710"/>
      <c r="F10" s="710"/>
      <c r="G10" s="710"/>
      <c r="H10" s="710"/>
      <c r="I10" s="710"/>
      <c r="J10" s="710"/>
      <c r="K10" s="710"/>
      <c r="L10" s="710"/>
      <c r="M10" s="710"/>
      <c r="N10" s="710"/>
      <c r="O10" s="710"/>
      <c r="P10" s="710"/>
      <c r="Q10" s="710"/>
      <c r="R10" s="710"/>
      <c r="S10" s="710"/>
      <c r="T10" s="710"/>
      <c r="U10" s="710"/>
      <c r="V10" s="710"/>
      <c r="W10" s="710"/>
      <c r="X10" s="710"/>
      <c r="Y10" s="101"/>
    </row>
    <row r="11" spans="1:29" ht="27" customHeight="1">
      <c r="A11" s="98"/>
      <c r="B11" s="98"/>
      <c r="C11" s="102"/>
      <c r="D11" s="99"/>
      <c r="E11" s="710"/>
      <c r="F11" s="710"/>
      <c r="G11" s="710"/>
      <c r="H11" s="710"/>
      <c r="I11" s="710"/>
      <c r="J11" s="710"/>
      <c r="K11" s="710"/>
      <c r="L11" s="710"/>
      <c r="M11" s="710"/>
      <c r="N11" s="710"/>
      <c r="O11" s="710"/>
      <c r="P11" s="710"/>
      <c r="Q11" s="710"/>
      <c r="R11" s="710"/>
      <c r="S11" s="710"/>
      <c r="T11" s="710"/>
      <c r="U11" s="710"/>
      <c r="V11" s="710"/>
      <c r="W11" s="710"/>
      <c r="X11" s="710"/>
      <c r="Y11" s="101"/>
    </row>
    <row r="12" spans="1:29" ht="12" customHeight="1">
      <c r="A12" s="98"/>
      <c r="B12" s="98"/>
      <c r="C12" s="102"/>
      <c r="D12" s="99"/>
      <c r="E12" s="710"/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101"/>
    </row>
    <row r="13" spans="1:29" ht="38.25" customHeight="1">
      <c r="A13" s="98"/>
      <c r="B13" s="98"/>
      <c r="C13" s="102"/>
      <c r="D13" s="99"/>
      <c r="E13" s="710"/>
      <c r="F13" s="710"/>
      <c r="G13" s="710"/>
      <c r="H13" s="710"/>
      <c r="I13" s="710"/>
      <c r="J13" s="710"/>
      <c r="K13" s="710"/>
      <c r="L13" s="710"/>
      <c r="M13" s="710"/>
      <c r="N13" s="710"/>
      <c r="O13" s="710"/>
      <c r="P13" s="710"/>
      <c r="Q13" s="710"/>
      <c r="R13" s="710"/>
      <c r="S13" s="710"/>
      <c r="T13" s="710"/>
      <c r="U13" s="710"/>
      <c r="V13" s="710"/>
      <c r="W13" s="710"/>
      <c r="X13" s="710"/>
      <c r="Y13" s="103"/>
    </row>
    <row r="14" spans="1:29" ht="15" customHeight="1">
      <c r="A14" s="98"/>
      <c r="B14" s="98"/>
      <c r="C14" s="102"/>
      <c r="D14" s="99"/>
      <c r="E14" s="710"/>
      <c r="F14" s="710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0"/>
      <c r="S14" s="710"/>
      <c r="T14" s="710"/>
      <c r="U14" s="710"/>
      <c r="V14" s="710"/>
      <c r="W14" s="710"/>
      <c r="X14" s="710"/>
      <c r="Y14" s="101"/>
    </row>
    <row r="15" spans="1:29" ht="15">
      <c r="A15" s="98"/>
      <c r="B15" s="98"/>
      <c r="C15" s="102"/>
      <c r="D15" s="99"/>
      <c r="E15" s="710"/>
      <c r="F15" s="710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0"/>
      <c r="S15" s="710"/>
      <c r="T15" s="710"/>
      <c r="U15" s="710"/>
      <c r="V15" s="710"/>
      <c r="W15" s="710"/>
      <c r="X15" s="710"/>
      <c r="Y15" s="101"/>
    </row>
    <row r="16" spans="1:29" ht="15">
      <c r="A16" s="98"/>
      <c r="B16" s="98"/>
      <c r="C16" s="102"/>
      <c r="D16" s="99"/>
      <c r="E16" s="710"/>
      <c r="F16" s="710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0"/>
      <c r="S16" s="710"/>
      <c r="T16" s="710"/>
      <c r="U16" s="710"/>
      <c r="V16" s="710"/>
      <c r="W16" s="710"/>
      <c r="X16" s="710"/>
      <c r="Y16" s="101"/>
    </row>
    <row r="17" spans="1:25" ht="15" customHeight="1">
      <c r="A17" s="98"/>
      <c r="B17" s="98"/>
      <c r="C17" s="102"/>
      <c r="D17" s="99"/>
      <c r="E17" s="710"/>
      <c r="F17" s="710"/>
      <c r="G17" s="710"/>
      <c r="H17" s="710"/>
      <c r="I17" s="710"/>
      <c r="J17" s="710"/>
      <c r="K17" s="710"/>
      <c r="L17" s="710"/>
      <c r="M17" s="710"/>
      <c r="N17" s="710"/>
      <c r="O17" s="710"/>
      <c r="P17" s="710"/>
      <c r="Q17" s="710"/>
      <c r="R17" s="710"/>
      <c r="S17" s="710"/>
      <c r="T17" s="710"/>
      <c r="U17" s="710"/>
      <c r="V17" s="710"/>
      <c r="W17" s="710"/>
      <c r="X17" s="710"/>
      <c r="Y17" s="101"/>
    </row>
    <row r="18" spans="1:25" ht="15">
      <c r="A18" s="98"/>
      <c r="B18" s="98"/>
      <c r="C18" s="102"/>
      <c r="D18" s="99"/>
      <c r="E18" s="710"/>
      <c r="F18" s="710"/>
      <c r="G18" s="710"/>
      <c r="H18" s="710"/>
      <c r="I18" s="710"/>
      <c r="J18" s="710"/>
      <c r="K18" s="710"/>
      <c r="L18" s="710"/>
      <c r="M18" s="710"/>
      <c r="N18" s="710"/>
      <c r="O18" s="710"/>
      <c r="P18" s="710"/>
      <c r="Q18" s="710"/>
      <c r="R18" s="710"/>
      <c r="S18" s="710"/>
      <c r="T18" s="710"/>
      <c r="U18" s="710"/>
      <c r="V18" s="710"/>
      <c r="W18" s="710"/>
      <c r="X18" s="710"/>
      <c r="Y18" s="101"/>
    </row>
    <row r="19" spans="1:25" ht="57" customHeight="1">
      <c r="A19" s="98"/>
      <c r="B19" s="98"/>
      <c r="C19" s="102"/>
      <c r="D19" s="102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710"/>
      <c r="P19" s="710"/>
      <c r="Q19" s="710"/>
      <c r="R19" s="710"/>
      <c r="S19" s="710"/>
      <c r="T19" s="710"/>
      <c r="U19" s="710"/>
      <c r="V19" s="710"/>
      <c r="W19" s="710"/>
      <c r="X19" s="710"/>
      <c r="Y19" s="101"/>
    </row>
    <row r="20" spans="1:25" ht="15" hidden="1">
      <c r="A20" s="98"/>
      <c r="B20" s="98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1"/>
    </row>
    <row r="21" spans="1:25" ht="14.25" hidden="1" customHeight="1">
      <c r="A21" s="98"/>
      <c r="B21" s="98"/>
      <c r="C21" s="102"/>
      <c r="D21" s="99"/>
      <c r="E21" s="104" t="s">
        <v>702</v>
      </c>
      <c r="F21" s="711" t="s">
        <v>120</v>
      </c>
      <c r="G21" s="712"/>
      <c r="H21" s="712"/>
      <c r="I21" s="712"/>
      <c r="J21" s="712"/>
      <c r="K21" s="712"/>
      <c r="L21" s="712"/>
      <c r="M21" s="712"/>
      <c r="N21" s="99"/>
      <c r="O21" s="105" t="s">
        <v>702</v>
      </c>
      <c r="P21" s="714" t="s">
        <v>634</v>
      </c>
      <c r="Q21" s="715"/>
      <c r="R21" s="715"/>
      <c r="S21" s="715"/>
      <c r="T21" s="715"/>
      <c r="U21" s="715"/>
      <c r="V21" s="715"/>
      <c r="W21" s="715"/>
      <c r="X21" s="715"/>
      <c r="Y21" s="101"/>
    </row>
    <row r="22" spans="1:25" ht="14.45" hidden="1" customHeight="1">
      <c r="A22" s="98"/>
      <c r="B22" s="98"/>
      <c r="C22" s="102"/>
      <c r="D22" s="99"/>
      <c r="E22" s="106" t="s">
        <v>702</v>
      </c>
      <c r="F22" s="711" t="s">
        <v>635</v>
      </c>
      <c r="G22" s="712"/>
      <c r="H22" s="712"/>
      <c r="I22" s="712"/>
      <c r="J22" s="712"/>
      <c r="K22" s="712"/>
      <c r="L22" s="712"/>
      <c r="M22" s="712"/>
      <c r="N22" s="99"/>
      <c r="O22" s="107" t="s">
        <v>702</v>
      </c>
      <c r="P22" s="714" t="s">
        <v>239</v>
      </c>
      <c r="Q22" s="715"/>
      <c r="R22" s="715"/>
      <c r="S22" s="715"/>
      <c r="T22" s="715"/>
      <c r="U22" s="715"/>
      <c r="V22" s="715"/>
      <c r="W22" s="715"/>
      <c r="X22" s="715"/>
      <c r="Y22" s="101"/>
    </row>
    <row r="23" spans="1:25" ht="27" hidden="1" customHeight="1">
      <c r="A23" s="98"/>
      <c r="B23" s="98"/>
      <c r="C23" s="102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101"/>
    </row>
    <row r="24" spans="1:25" ht="10.5" hidden="1" customHeight="1">
      <c r="A24" s="98"/>
      <c r="B24" s="98"/>
      <c r="C24" s="102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101"/>
    </row>
    <row r="25" spans="1:25" ht="27" hidden="1" customHeight="1">
      <c r="A25" s="98"/>
      <c r="B25" s="98"/>
      <c r="C25" s="102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101"/>
    </row>
    <row r="26" spans="1:25" ht="12" hidden="1" customHeight="1">
      <c r="A26" s="98"/>
      <c r="B26" s="98"/>
      <c r="C26" s="102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101"/>
    </row>
    <row r="27" spans="1:25" ht="31.5" hidden="1" customHeight="1">
      <c r="A27" s="98"/>
      <c r="B27" s="98"/>
      <c r="C27" s="10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101"/>
    </row>
    <row r="28" spans="1:25" ht="15" hidden="1">
      <c r="A28" s="98"/>
      <c r="B28" s="98"/>
      <c r="C28" s="102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101"/>
    </row>
    <row r="29" spans="1:25" ht="15" hidden="1">
      <c r="A29" s="98"/>
      <c r="B29" s="98"/>
      <c r="C29" s="102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101"/>
    </row>
    <row r="30" spans="1:25" ht="15" hidden="1">
      <c r="A30" s="98"/>
      <c r="B30" s="98"/>
      <c r="C30" s="102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101"/>
    </row>
    <row r="31" spans="1:25" ht="15" hidden="1">
      <c r="A31" s="98"/>
      <c r="B31" s="98"/>
      <c r="C31" s="102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101"/>
    </row>
    <row r="32" spans="1:25" ht="15" hidden="1">
      <c r="A32" s="98"/>
      <c r="B32" s="98"/>
      <c r="C32" s="102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101"/>
    </row>
    <row r="33" spans="1:25" ht="26.45" hidden="1" customHeight="1">
      <c r="A33" s="98"/>
      <c r="B33" s="98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1"/>
    </row>
    <row r="34" spans="1:25" ht="15" hidden="1">
      <c r="A34" s="98"/>
      <c r="B34" s="98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1"/>
    </row>
    <row r="35" spans="1:25" ht="24" hidden="1" customHeight="1">
      <c r="A35" s="98"/>
      <c r="B35" s="98"/>
      <c r="C35" s="102"/>
      <c r="D35" s="99"/>
      <c r="E35" s="713" t="s">
        <v>770</v>
      </c>
      <c r="F35" s="713"/>
      <c r="G35" s="713"/>
      <c r="H35" s="713"/>
      <c r="I35" s="713"/>
      <c r="J35" s="713"/>
      <c r="K35" s="713"/>
      <c r="L35" s="713"/>
      <c r="M35" s="713"/>
      <c r="N35" s="713"/>
      <c r="O35" s="713"/>
      <c r="P35" s="713"/>
      <c r="Q35" s="713"/>
      <c r="R35" s="713"/>
      <c r="S35" s="713"/>
      <c r="T35" s="713"/>
      <c r="U35" s="713"/>
      <c r="V35" s="713"/>
      <c r="W35" s="713"/>
      <c r="X35" s="713"/>
      <c r="Y35" s="101"/>
    </row>
    <row r="36" spans="1:25" ht="38.25" hidden="1" customHeight="1">
      <c r="A36" s="98"/>
      <c r="B36" s="98"/>
      <c r="C36" s="102"/>
      <c r="D36" s="99"/>
      <c r="E36" s="713"/>
      <c r="F36" s="713"/>
      <c r="G36" s="713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101"/>
    </row>
    <row r="37" spans="1:25" ht="9.75" hidden="1" customHeight="1">
      <c r="A37" s="98"/>
      <c r="B37" s="98"/>
      <c r="C37" s="102"/>
      <c r="D37" s="99"/>
      <c r="E37" s="713"/>
      <c r="F37" s="713"/>
      <c r="G37" s="713"/>
      <c r="H37" s="713"/>
      <c r="I37" s="713"/>
      <c r="J37" s="713"/>
      <c r="K37" s="713"/>
      <c r="L37" s="713"/>
      <c r="M37" s="713"/>
      <c r="N37" s="713"/>
      <c r="O37" s="713"/>
      <c r="P37" s="713"/>
      <c r="Q37" s="713"/>
      <c r="R37" s="713"/>
      <c r="S37" s="713"/>
      <c r="T37" s="713"/>
      <c r="U37" s="713"/>
      <c r="V37" s="713"/>
      <c r="W37" s="713"/>
      <c r="X37" s="713"/>
      <c r="Y37" s="101"/>
    </row>
    <row r="38" spans="1:25" ht="51" hidden="1" customHeight="1">
      <c r="A38" s="98"/>
      <c r="B38" s="98"/>
      <c r="C38" s="102"/>
      <c r="D38" s="99"/>
      <c r="E38" s="713"/>
      <c r="F38" s="713"/>
      <c r="G38" s="713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101"/>
    </row>
    <row r="39" spans="1:25" ht="15" hidden="1" customHeight="1">
      <c r="A39" s="98"/>
      <c r="B39" s="98"/>
      <c r="C39" s="102"/>
      <c r="D39" s="99"/>
      <c r="E39" s="713"/>
      <c r="F39" s="713"/>
      <c r="G39" s="713"/>
      <c r="H39" s="713"/>
      <c r="I39" s="713"/>
      <c r="J39" s="713"/>
      <c r="K39" s="713"/>
      <c r="L39" s="713"/>
      <c r="M39" s="713"/>
      <c r="N39" s="713"/>
      <c r="O39" s="713"/>
      <c r="P39" s="713"/>
      <c r="Q39" s="713"/>
      <c r="R39" s="713"/>
      <c r="S39" s="713"/>
      <c r="T39" s="713"/>
      <c r="U39" s="713"/>
      <c r="V39" s="713"/>
      <c r="W39" s="713"/>
      <c r="X39" s="713"/>
      <c r="Y39" s="101"/>
    </row>
    <row r="40" spans="1:25" ht="12" hidden="1" customHeight="1">
      <c r="A40" s="98"/>
      <c r="B40" s="98"/>
      <c r="C40" s="102"/>
      <c r="D40" s="99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101"/>
    </row>
    <row r="41" spans="1:25" ht="36.75" hidden="1" customHeight="1">
      <c r="A41" s="98"/>
      <c r="B41" s="98"/>
      <c r="C41" s="102"/>
      <c r="D41" s="99"/>
      <c r="E41" s="694" t="s">
        <v>774</v>
      </c>
      <c r="F41" s="694"/>
      <c r="G41" s="694"/>
      <c r="H41" s="694"/>
      <c r="I41" s="694"/>
      <c r="J41" s="694"/>
      <c r="K41" s="694"/>
      <c r="L41" s="694"/>
      <c r="M41" s="694"/>
      <c r="N41" s="694"/>
      <c r="O41" s="694"/>
      <c r="P41" s="694"/>
      <c r="Q41" s="694"/>
      <c r="R41" s="716" t="s">
        <v>2354</v>
      </c>
      <c r="S41" s="717"/>
      <c r="T41" s="717"/>
      <c r="U41" s="717"/>
      <c r="V41" s="717"/>
      <c r="W41" s="717"/>
      <c r="X41" s="717"/>
      <c r="Y41" s="718"/>
    </row>
    <row r="42" spans="1:25" ht="15" hidden="1">
      <c r="A42" s="98"/>
      <c r="B42" s="98"/>
      <c r="C42" s="102"/>
      <c r="D42" s="99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101"/>
    </row>
    <row r="43" spans="1:25" ht="15" hidden="1">
      <c r="A43" s="98"/>
      <c r="B43" s="98"/>
      <c r="C43" s="102"/>
      <c r="D43" s="99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101"/>
    </row>
    <row r="44" spans="1:25" ht="36.6" hidden="1" customHeight="1">
      <c r="A44" s="98"/>
      <c r="B44" s="98"/>
      <c r="C44" s="102"/>
      <c r="D44" s="102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101"/>
    </row>
    <row r="45" spans="1:25" ht="15" hidden="1">
      <c r="A45" s="98"/>
      <c r="B45" s="98"/>
      <c r="C45" s="102"/>
      <c r="D45" s="102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101"/>
    </row>
    <row r="46" spans="1:25" ht="24" hidden="1" customHeight="1">
      <c r="A46" s="98"/>
      <c r="B46" s="98"/>
      <c r="C46" s="102"/>
      <c r="D46" s="99"/>
      <c r="E46" s="710" t="s">
        <v>408</v>
      </c>
      <c r="F46" s="710"/>
      <c r="G46" s="710"/>
      <c r="H46" s="710"/>
      <c r="I46" s="710"/>
      <c r="J46" s="710"/>
      <c r="K46" s="710"/>
      <c r="L46" s="710"/>
      <c r="M46" s="710"/>
      <c r="N46" s="710"/>
      <c r="O46" s="710"/>
      <c r="P46" s="710"/>
      <c r="Q46" s="710"/>
      <c r="R46" s="710"/>
      <c r="S46" s="710"/>
      <c r="T46" s="710"/>
      <c r="U46" s="710"/>
      <c r="V46" s="710"/>
      <c r="W46" s="710"/>
      <c r="X46" s="710"/>
      <c r="Y46" s="101"/>
    </row>
    <row r="47" spans="1:25" ht="37.5" hidden="1" customHeight="1">
      <c r="A47" s="98"/>
      <c r="B47" s="98"/>
      <c r="C47" s="102"/>
      <c r="D47" s="99"/>
      <c r="E47" s="710"/>
      <c r="F47" s="710"/>
      <c r="G47" s="710"/>
      <c r="H47" s="710"/>
      <c r="I47" s="710"/>
      <c r="J47" s="710"/>
      <c r="K47" s="710"/>
      <c r="L47" s="710"/>
      <c r="M47" s="710"/>
      <c r="N47" s="710"/>
      <c r="O47" s="710"/>
      <c r="P47" s="710"/>
      <c r="Q47" s="710"/>
      <c r="R47" s="710"/>
      <c r="S47" s="710"/>
      <c r="T47" s="710"/>
      <c r="U47" s="710"/>
      <c r="V47" s="710"/>
      <c r="W47" s="710"/>
      <c r="X47" s="710"/>
      <c r="Y47" s="101"/>
    </row>
    <row r="48" spans="1:25" ht="24" hidden="1" customHeight="1">
      <c r="A48" s="98"/>
      <c r="B48" s="98"/>
      <c r="C48" s="102"/>
      <c r="D48" s="99"/>
      <c r="E48" s="710"/>
      <c r="F48" s="710"/>
      <c r="G48" s="710"/>
      <c r="H48" s="710"/>
      <c r="I48" s="710"/>
      <c r="J48" s="710"/>
      <c r="K48" s="710"/>
      <c r="L48" s="710"/>
      <c r="M48" s="710"/>
      <c r="N48" s="710"/>
      <c r="O48" s="710"/>
      <c r="P48" s="710"/>
      <c r="Q48" s="710"/>
      <c r="R48" s="710"/>
      <c r="S48" s="710"/>
      <c r="T48" s="710"/>
      <c r="U48" s="710"/>
      <c r="V48" s="710"/>
      <c r="W48" s="710"/>
      <c r="X48" s="710"/>
      <c r="Y48" s="101"/>
    </row>
    <row r="49" spans="1:25" ht="51" hidden="1" customHeight="1">
      <c r="A49" s="98"/>
      <c r="B49" s="98"/>
      <c r="C49" s="102"/>
      <c r="D49" s="99"/>
      <c r="E49" s="710"/>
      <c r="F49" s="710"/>
      <c r="G49" s="710"/>
      <c r="H49" s="710"/>
      <c r="I49" s="710"/>
      <c r="J49" s="710"/>
      <c r="K49" s="710"/>
      <c r="L49" s="710"/>
      <c r="M49" s="710"/>
      <c r="N49" s="710"/>
      <c r="O49" s="710"/>
      <c r="P49" s="710"/>
      <c r="Q49" s="710"/>
      <c r="R49" s="710"/>
      <c r="S49" s="710"/>
      <c r="T49" s="710"/>
      <c r="U49" s="710"/>
      <c r="V49" s="710"/>
      <c r="W49" s="710"/>
      <c r="X49" s="710"/>
      <c r="Y49" s="101"/>
    </row>
    <row r="50" spans="1:25" ht="15" hidden="1">
      <c r="A50" s="98"/>
      <c r="B50" s="98"/>
      <c r="C50" s="102"/>
      <c r="D50" s="99"/>
      <c r="E50" s="710"/>
      <c r="F50" s="710"/>
      <c r="G50" s="710"/>
      <c r="H50" s="710"/>
      <c r="I50" s="710"/>
      <c r="J50" s="710"/>
      <c r="K50" s="710"/>
      <c r="L50" s="710"/>
      <c r="M50" s="710"/>
      <c r="N50" s="710"/>
      <c r="O50" s="710"/>
      <c r="P50" s="710"/>
      <c r="Q50" s="710"/>
      <c r="R50" s="710"/>
      <c r="S50" s="710"/>
      <c r="T50" s="710"/>
      <c r="U50" s="710"/>
      <c r="V50" s="710"/>
      <c r="W50" s="710"/>
      <c r="X50" s="710"/>
      <c r="Y50" s="101"/>
    </row>
    <row r="51" spans="1:25" ht="15" hidden="1">
      <c r="A51" s="98"/>
      <c r="B51" s="98"/>
      <c r="C51" s="102"/>
      <c r="D51" s="99"/>
      <c r="E51" s="710"/>
      <c r="F51" s="710"/>
      <c r="G51" s="710"/>
      <c r="H51" s="710"/>
      <c r="I51" s="710"/>
      <c r="J51" s="710"/>
      <c r="K51" s="710"/>
      <c r="L51" s="710"/>
      <c r="M51" s="710"/>
      <c r="N51" s="710"/>
      <c r="O51" s="710"/>
      <c r="P51" s="710"/>
      <c r="Q51" s="710"/>
      <c r="R51" s="710"/>
      <c r="S51" s="710"/>
      <c r="T51" s="710"/>
      <c r="U51" s="710"/>
      <c r="V51" s="710"/>
      <c r="W51" s="710"/>
      <c r="X51" s="710"/>
      <c r="Y51" s="101"/>
    </row>
    <row r="52" spans="1:25" ht="15" hidden="1">
      <c r="A52" s="98"/>
      <c r="B52" s="98"/>
      <c r="C52" s="102"/>
      <c r="D52" s="99"/>
      <c r="E52" s="710"/>
      <c r="F52" s="710"/>
      <c r="G52" s="710"/>
      <c r="H52" s="710"/>
      <c r="I52" s="710"/>
      <c r="J52" s="710"/>
      <c r="K52" s="710"/>
      <c r="L52" s="710"/>
      <c r="M52" s="710"/>
      <c r="N52" s="710"/>
      <c r="O52" s="710"/>
      <c r="P52" s="710"/>
      <c r="Q52" s="710"/>
      <c r="R52" s="710"/>
      <c r="S52" s="710"/>
      <c r="T52" s="710"/>
      <c r="U52" s="710"/>
      <c r="V52" s="710"/>
      <c r="W52" s="710"/>
      <c r="X52" s="710"/>
      <c r="Y52" s="101"/>
    </row>
    <row r="53" spans="1:25" ht="15" hidden="1">
      <c r="A53" s="98"/>
      <c r="B53" s="98"/>
      <c r="C53" s="102"/>
      <c r="D53" s="99"/>
      <c r="E53" s="710"/>
      <c r="F53" s="710"/>
      <c r="G53" s="710"/>
      <c r="H53" s="710"/>
      <c r="I53" s="710"/>
      <c r="J53" s="710"/>
      <c r="K53" s="710"/>
      <c r="L53" s="710"/>
      <c r="M53" s="710"/>
      <c r="N53" s="710"/>
      <c r="O53" s="710"/>
      <c r="P53" s="710"/>
      <c r="Q53" s="710"/>
      <c r="R53" s="710"/>
      <c r="S53" s="710"/>
      <c r="T53" s="710"/>
      <c r="U53" s="710"/>
      <c r="V53" s="710"/>
      <c r="W53" s="710"/>
      <c r="X53" s="710"/>
      <c r="Y53" s="101"/>
    </row>
    <row r="54" spans="1:25" ht="15" hidden="1">
      <c r="A54" s="98"/>
      <c r="B54" s="98"/>
      <c r="C54" s="102"/>
      <c r="D54" s="99"/>
      <c r="E54" s="710"/>
      <c r="F54" s="710"/>
      <c r="G54" s="710"/>
      <c r="H54" s="710"/>
      <c r="I54" s="710"/>
      <c r="J54" s="710"/>
      <c r="K54" s="710"/>
      <c r="L54" s="710"/>
      <c r="M54" s="710"/>
      <c r="N54" s="710"/>
      <c r="O54" s="710"/>
      <c r="P54" s="710"/>
      <c r="Q54" s="710"/>
      <c r="R54" s="710"/>
      <c r="S54" s="710"/>
      <c r="T54" s="710"/>
      <c r="U54" s="710"/>
      <c r="V54" s="710"/>
      <c r="W54" s="710"/>
      <c r="X54" s="710"/>
      <c r="Y54" s="101"/>
    </row>
    <row r="55" spans="1:25" ht="15" hidden="1">
      <c r="A55" s="98"/>
      <c r="B55" s="98"/>
      <c r="C55" s="102"/>
      <c r="D55" s="99"/>
      <c r="E55" s="710"/>
      <c r="F55" s="710"/>
      <c r="G55" s="710"/>
      <c r="H55" s="710"/>
      <c r="I55" s="710"/>
      <c r="J55" s="710"/>
      <c r="K55" s="710"/>
      <c r="L55" s="710"/>
      <c r="M55" s="710"/>
      <c r="N55" s="710"/>
      <c r="O55" s="710"/>
      <c r="P55" s="710"/>
      <c r="Q55" s="710"/>
      <c r="R55" s="710"/>
      <c r="S55" s="710"/>
      <c r="T55" s="710"/>
      <c r="U55" s="710"/>
      <c r="V55" s="710"/>
      <c r="W55" s="710"/>
      <c r="X55" s="710"/>
      <c r="Y55" s="101"/>
    </row>
    <row r="56" spans="1:25" ht="26.25" hidden="1" customHeight="1">
      <c r="A56" s="98"/>
      <c r="B56" s="98"/>
      <c r="C56" s="102"/>
      <c r="D56" s="102"/>
      <c r="E56" s="710"/>
      <c r="F56" s="710"/>
      <c r="G56" s="710"/>
      <c r="H56" s="710"/>
      <c r="I56" s="710"/>
      <c r="J56" s="710"/>
      <c r="K56" s="710"/>
      <c r="L56" s="710"/>
      <c r="M56" s="710"/>
      <c r="N56" s="710"/>
      <c r="O56" s="710"/>
      <c r="P56" s="710"/>
      <c r="Q56" s="710"/>
      <c r="R56" s="710"/>
      <c r="S56" s="710"/>
      <c r="T56" s="710"/>
      <c r="U56" s="710"/>
      <c r="V56" s="710"/>
      <c r="W56" s="710"/>
      <c r="X56" s="710"/>
      <c r="Y56" s="101"/>
    </row>
    <row r="57" spans="1:25" ht="15" hidden="1">
      <c r="A57" s="98"/>
      <c r="B57" s="98"/>
      <c r="C57" s="102"/>
      <c r="D57" s="102"/>
      <c r="E57" s="710"/>
      <c r="F57" s="710"/>
      <c r="G57" s="710"/>
      <c r="H57" s="710"/>
      <c r="I57" s="710"/>
      <c r="J57" s="710"/>
      <c r="K57" s="710"/>
      <c r="L57" s="710"/>
      <c r="M57" s="710"/>
      <c r="N57" s="710"/>
      <c r="O57" s="710"/>
      <c r="P57" s="710"/>
      <c r="Q57" s="710"/>
      <c r="R57" s="710"/>
      <c r="S57" s="710"/>
      <c r="T57" s="710"/>
      <c r="U57" s="710"/>
      <c r="V57" s="710"/>
      <c r="W57" s="710"/>
      <c r="X57" s="710"/>
      <c r="Y57" s="101"/>
    </row>
    <row r="58" spans="1:25" ht="15" hidden="1" customHeight="1">
      <c r="A58" s="98"/>
      <c r="B58" s="98"/>
      <c r="C58" s="102"/>
      <c r="D58" s="99"/>
      <c r="E58" s="185"/>
      <c r="F58" s="185"/>
      <c r="G58" s="185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01"/>
    </row>
    <row r="59" spans="1:25" ht="15" hidden="1" customHeight="1">
      <c r="A59" s="98"/>
      <c r="B59" s="98"/>
      <c r="C59" s="102"/>
      <c r="D59" s="99"/>
      <c r="E59" s="700" t="s">
        <v>16</v>
      </c>
      <c r="F59" s="700"/>
      <c r="G59" s="700"/>
      <c r="H59" s="700"/>
      <c r="I59" s="700"/>
      <c r="J59" s="700"/>
      <c r="K59" s="701" t="s">
        <v>11</v>
      </c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101"/>
    </row>
    <row r="60" spans="1:25" ht="15" hidden="1" customHeight="1">
      <c r="A60" s="98"/>
      <c r="B60" s="98"/>
      <c r="C60" s="102"/>
      <c r="D60" s="99"/>
      <c r="E60" s="704" t="s">
        <v>117</v>
      </c>
      <c r="F60" s="704"/>
      <c r="G60" s="704"/>
      <c r="H60" s="704"/>
      <c r="I60" s="704"/>
      <c r="J60" s="704"/>
      <c r="K60" s="702" t="s">
        <v>13</v>
      </c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101"/>
    </row>
    <row r="61" spans="1:25" ht="15" hidden="1" customHeight="1">
      <c r="A61" s="98"/>
      <c r="B61" s="98"/>
      <c r="C61" s="102"/>
      <c r="D61" s="99"/>
      <c r="E61" s="108"/>
      <c r="F61" s="1"/>
      <c r="G61" s="109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01"/>
    </row>
    <row r="62" spans="1:25" ht="27.75" hidden="1" customHeight="1">
      <c r="A62" s="98"/>
      <c r="B62" s="98"/>
      <c r="C62" s="102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101"/>
    </row>
    <row r="63" spans="1:25" ht="15" hidden="1">
      <c r="A63" s="98"/>
      <c r="B63" s="98"/>
      <c r="C63" s="102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101"/>
    </row>
    <row r="64" spans="1:25" ht="15" hidden="1">
      <c r="A64" s="98"/>
      <c r="B64" s="98"/>
      <c r="C64" s="102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101"/>
    </row>
    <row r="65" spans="1:25" ht="15" hidden="1">
      <c r="A65" s="98"/>
      <c r="B65" s="98"/>
      <c r="C65" s="102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101"/>
    </row>
    <row r="66" spans="1:25" ht="15" hidden="1">
      <c r="A66" s="98"/>
      <c r="B66" s="98"/>
      <c r="C66" s="102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101"/>
    </row>
    <row r="67" spans="1:25" ht="15" hidden="1">
      <c r="A67" s="98"/>
      <c r="B67" s="98"/>
      <c r="C67" s="102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101"/>
    </row>
    <row r="68" spans="1:25" ht="90" hidden="1" customHeight="1">
      <c r="A68" s="98"/>
      <c r="B68" s="98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1"/>
    </row>
    <row r="69" spans="1:25" ht="15" hidden="1">
      <c r="A69" s="98"/>
      <c r="B69" s="98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1"/>
    </row>
    <row r="70" spans="1:25" ht="26.25" hidden="1" customHeight="1">
      <c r="A70" s="98"/>
      <c r="B70" s="98"/>
      <c r="C70" s="102"/>
      <c r="D70" s="99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01"/>
    </row>
    <row r="71" spans="1:25" ht="29.25" hidden="1" customHeight="1">
      <c r="A71" s="98"/>
      <c r="B71" s="98"/>
      <c r="C71" s="102"/>
      <c r="D71" s="99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01"/>
    </row>
    <row r="72" spans="1:25" ht="27" hidden="1" customHeight="1">
      <c r="A72" s="98"/>
      <c r="B72" s="98"/>
      <c r="C72" s="102"/>
      <c r="D72" s="9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01"/>
    </row>
    <row r="73" spans="1:25" ht="38.25" hidden="1" customHeight="1">
      <c r="A73" s="98"/>
      <c r="B73" s="98"/>
      <c r="C73" s="102"/>
      <c r="D73" s="99"/>
      <c r="E73" s="720" t="s">
        <v>2355</v>
      </c>
      <c r="F73" s="721"/>
      <c r="G73" s="721"/>
      <c r="H73" s="721"/>
      <c r="I73" s="721"/>
      <c r="J73" s="721"/>
      <c r="K73" s="701" t="s">
        <v>2356</v>
      </c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101"/>
    </row>
    <row r="74" spans="1:25" ht="15" hidden="1">
      <c r="A74" s="98"/>
      <c r="B74" s="98"/>
      <c r="C74" s="102"/>
      <c r="D74" s="99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01"/>
    </row>
    <row r="75" spans="1:25" ht="132" hidden="1" customHeight="1">
      <c r="A75" s="98"/>
      <c r="B75" s="98"/>
      <c r="C75" s="102"/>
      <c r="D75" s="99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01"/>
    </row>
    <row r="76" spans="1:25" ht="15" hidden="1">
      <c r="A76" s="98"/>
      <c r="B76" s="98"/>
      <c r="C76" s="102"/>
      <c r="D76" s="99"/>
      <c r="E76" s="697"/>
      <c r="F76" s="697"/>
      <c r="G76" s="697"/>
      <c r="H76" s="698"/>
      <c r="I76" s="699"/>
      <c r="J76" s="699"/>
      <c r="K76" s="699"/>
      <c r="L76" s="699"/>
      <c r="M76" s="699"/>
      <c r="N76" s="699"/>
      <c r="O76" s="699"/>
      <c r="P76" s="699"/>
      <c r="Q76" s="699"/>
      <c r="R76" s="699"/>
      <c r="S76" s="699"/>
      <c r="T76" s="699"/>
      <c r="U76" s="699"/>
      <c r="V76" s="699"/>
      <c r="W76" s="699"/>
      <c r="X76" s="699"/>
      <c r="Y76" s="101"/>
    </row>
    <row r="77" spans="1:25" ht="15" hidden="1" customHeight="1">
      <c r="A77" s="98"/>
      <c r="B77" s="98"/>
      <c r="C77" s="102"/>
      <c r="D77" s="99"/>
      <c r="E77" s="700" t="s">
        <v>10</v>
      </c>
      <c r="F77" s="700"/>
      <c r="G77" s="700"/>
      <c r="H77" s="700"/>
      <c r="I77" s="700"/>
      <c r="J77" s="700"/>
      <c r="K77" s="701" t="s">
        <v>11</v>
      </c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101"/>
    </row>
    <row r="78" spans="1:25" ht="15" hidden="1" customHeight="1">
      <c r="A78" s="98"/>
      <c r="B78" s="98"/>
      <c r="C78" s="102"/>
      <c r="D78" s="99"/>
      <c r="E78" s="704" t="s">
        <v>12</v>
      </c>
      <c r="F78" s="704"/>
      <c r="G78" s="704"/>
      <c r="H78" s="704"/>
      <c r="I78" s="704"/>
      <c r="J78" s="704"/>
      <c r="K78" s="702" t="s">
        <v>767</v>
      </c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101"/>
    </row>
    <row r="79" spans="1:25" ht="15" hidden="1" customHeight="1">
      <c r="A79" s="98"/>
      <c r="B79" s="98"/>
      <c r="C79" s="102"/>
      <c r="D79" s="99"/>
      <c r="E79" s="703" t="s">
        <v>14</v>
      </c>
      <c r="F79" s="703"/>
      <c r="G79" s="703"/>
      <c r="H79" s="703"/>
      <c r="I79" s="703"/>
      <c r="J79" s="703"/>
      <c r="K79" s="702" t="s">
        <v>15</v>
      </c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101"/>
    </row>
    <row r="80" spans="1:25" ht="15" hidden="1">
      <c r="A80" s="98"/>
      <c r="B80" s="98"/>
      <c r="C80" s="102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1"/>
    </row>
    <row r="81" spans="1:27" ht="15" hidden="1">
      <c r="A81" s="98"/>
      <c r="B81" s="98"/>
      <c r="C81" s="102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1"/>
    </row>
    <row r="82" spans="1:27" ht="15" hidden="1">
      <c r="A82" s="98"/>
      <c r="B82" s="98"/>
      <c r="C82" s="102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101"/>
    </row>
    <row r="83" spans="1:27" ht="15" hidden="1">
      <c r="A83" s="98"/>
      <c r="B83" s="98"/>
      <c r="C83" s="102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101"/>
    </row>
    <row r="84" spans="1:27" ht="15" hidden="1">
      <c r="A84" s="98"/>
      <c r="B84" s="98"/>
      <c r="C84" s="102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101"/>
    </row>
    <row r="85" spans="1:27" ht="15" hidden="1">
      <c r="A85" s="98"/>
      <c r="B85" s="98"/>
      <c r="C85" s="102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101"/>
    </row>
    <row r="86" spans="1:27" ht="15" hidden="1">
      <c r="A86" s="98"/>
      <c r="B86" s="98"/>
      <c r="C86" s="102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101"/>
    </row>
    <row r="87" spans="1:27" ht="15" hidden="1">
      <c r="A87" s="98"/>
      <c r="B87" s="98"/>
      <c r="C87" s="102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101"/>
    </row>
    <row r="88" spans="1:27" ht="15" hidden="1">
      <c r="A88" s="98"/>
      <c r="B88" s="98"/>
      <c r="C88" s="102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101"/>
    </row>
    <row r="89" spans="1:27" ht="15" hidden="1">
      <c r="A89" s="98"/>
      <c r="B89" s="98"/>
      <c r="C89" s="102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101"/>
    </row>
    <row r="90" spans="1:27" ht="15" hidden="1">
      <c r="A90" s="98"/>
      <c r="B90" s="98"/>
      <c r="C90" s="102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101"/>
    </row>
    <row r="91" spans="1:27" ht="27.75" hidden="1" customHeight="1">
      <c r="A91" s="98"/>
      <c r="B91" s="98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1"/>
    </row>
    <row r="92" spans="1:27" ht="15" hidden="1">
      <c r="A92" s="98"/>
      <c r="B92" s="98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1"/>
    </row>
    <row r="93" spans="1:27" ht="25.5" hidden="1" customHeight="1">
      <c r="A93" s="98"/>
      <c r="B93" s="98"/>
      <c r="C93" s="102"/>
      <c r="D93" s="99"/>
      <c r="E93" s="719" t="s">
        <v>409</v>
      </c>
      <c r="F93" s="719"/>
      <c r="G93" s="719"/>
      <c r="H93" s="719"/>
      <c r="I93" s="719"/>
      <c r="J93" s="719"/>
      <c r="K93" s="719"/>
      <c r="L93" s="719"/>
      <c r="M93" s="719"/>
      <c r="N93" s="719"/>
      <c r="O93" s="719"/>
      <c r="P93" s="719"/>
      <c r="Q93" s="719"/>
      <c r="R93" s="719"/>
      <c r="S93" s="719"/>
      <c r="T93" s="719"/>
      <c r="U93" s="719"/>
      <c r="V93" s="719"/>
      <c r="W93" s="719"/>
      <c r="X93" s="719"/>
      <c r="Y93" s="101"/>
    </row>
    <row r="94" spans="1:27" ht="15" hidden="1" customHeight="1">
      <c r="A94" s="98"/>
      <c r="B94" s="98"/>
      <c r="C94" s="102"/>
      <c r="D94" s="99"/>
      <c r="E94" s="99"/>
      <c r="F94" s="99"/>
      <c r="G94" s="99"/>
      <c r="H94" s="112"/>
      <c r="I94" s="112"/>
      <c r="J94" s="112"/>
      <c r="K94" s="112"/>
      <c r="L94" s="112"/>
      <c r="M94" s="112"/>
      <c r="N94" s="112"/>
      <c r="O94" s="113"/>
      <c r="P94" s="113"/>
      <c r="Q94" s="113"/>
      <c r="R94" s="113"/>
      <c r="S94" s="113"/>
      <c r="T94" s="113"/>
      <c r="U94" s="99"/>
      <c r="V94" s="99"/>
      <c r="W94" s="99"/>
      <c r="X94" s="99"/>
      <c r="Y94" s="101"/>
    </row>
    <row r="95" spans="1:27" ht="15" hidden="1" customHeight="1">
      <c r="A95" s="98"/>
      <c r="B95" s="98"/>
      <c r="C95" s="102"/>
      <c r="D95" s="99"/>
      <c r="E95" s="114"/>
      <c r="F95" s="696" t="s">
        <v>410</v>
      </c>
      <c r="G95" s="696"/>
      <c r="H95" s="696"/>
      <c r="I95" s="696"/>
      <c r="J95" s="696"/>
      <c r="K95" s="696"/>
      <c r="L95" s="696"/>
      <c r="M95" s="696"/>
      <c r="N95" s="696"/>
      <c r="O95" s="696"/>
      <c r="P95" s="696"/>
      <c r="Q95" s="696"/>
      <c r="R95" s="696"/>
      <c r="S95" s="696"/>
      <c r="T95" s="113"/>
      <c r="U95" s="99"/>
      <c r="V95" s="99"/>
      <c r="W95" s="99"/>
      <c r="X95" s="99"/>
      <c r="Y95" s="101"/>
      <c r="AA95" s="92" t="s">
        <v>411</v>
      </c>
    </row>
    <row r="96" spans="1:27" ht="15" hidden="1" customHeight="1">
      <c r="A96" s="98"/>
      <c r="B96" s="98"/>
      <c r="C96" s="102"/>
      <c r="D96" s="99"/>
      <c r="E96" s="99"/>
      <c r="F96" s="99"/>
      <c r="G96" s="99"/>
      <c r="H96" s="112"/>
      <c r="I96" s="112"/>
      <c r="J96" s="112"/>
      <c r="K96" s="112"/>
      <c r="L96" s="112"/>
      <c r="M96" s="112"/>
      <c r="N96" s="112"/>
      <c r="O96" s="113"/>
      <c r="P96" s="113"/>
      <c r="Q96" s="113"/>
      <c r="R96" s="113"/>
      <c r="S96" s="113"/>
      <c r="T96" s="113"/>
      <c r="U96" s="99"/>
      <c r="V96" s="99"/>
      <c r="W96" s="99"/>
      <c r="X96" s="99"/>
      <c r="Y96" s="101"/>
    </row>
    <row r="97" spans="1:25" ht="15" hidden="1">
      <c r="A97" s="98"/>
      <c r="B97" s="98"/>
      <c r="C97" s="102"/>
      <c r="D97" s="99"/>
      <c r="E97" s="99"/>
      <c r="F97" s="696" t="s">
        <v>412</v>
      </c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6"/>
      <c r="Y97" s="101"/>
    </row>
    <row r="98" spans="1:25" ht="15" hidden="1">
      <c r="A98" s="98"/>
      <c r="B98" s="98"/>
      <c r="C98" s="102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101"/>
    </row>
    <row r="99" spans="1:25" ht="15" hidden="1">
      <c r="A99" s="98"/>
      <c r="B99" s="98"/>
      <c r="C99" s="102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101"/>
    </row>
    <row r="100" spans="1:25" ht="15" hidden="1">
      <c r="A100" s="98"/>
      <c r="B100" s="98"/>
      <c r="C100" s="102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101"/>
    </row>
    <row r="101" spans="1:25" ht="15" hidden="1">
      <c r="A101" s="98"/>
      <c r="B101" s="98"/>
      <c r="C101" s="102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101"/>
    </row>
    <row r="102" spans="1:25" ht="15" hidden="1">
      <c r="A102" s="98"/>
      <c r="B102" s="98"/>
      <c r="C102" s="102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101"/>
    </row>
    <row r="103" spans="1:25" hidden="1">
      <c r="A103" s="98"/>
      <c r="B103" s="98"/>
      <c r="C103" s="102"/>
      <c r="D103" s="99"/>
      <c r="E103" s="694" t="s">
        <v>771</v>
      </c>
      <c r="F103" s="694"/>
      <c r="G103" s="694"/>
      <c r="H103" s="694"/>
      <c r="I103" s="694"/>
      <c r="J103" s="694"/>
      <c r="K103" s="694"/>
      <c r="L103" s="694"/>
      <c r="M103" s="694"/>
      <c r="N103" s="694"/>
      <c r="O103" s="694"/>
      <c r="P103" s="694"/>
      <c r="Q103" s="694"/>
      <c r="R103" s="695" t="s">
        <v>129</v>
      </c>
      <c r="S103" s="695"/>
      <c r="T103" s="695"/>
      <c r="U103" s="695"/>
      <c r="V103" s="695"/>
      <c r="W103" s="695"/>
      <c r="X103" s="695"/>
      <c r="Y103" s="695"/>
    </row>
    <row r="104" spans="1:25" hidden="1">
      <c r="A104" s="98"/>
      <c r="B104" s="98"/>
      <c r="C104" s="102"/>
      <c r="D104" s="99"/>
      <c r="E104" s="694" t="s">
        <v>772</v>
      </c>
      <c r="F104" s="694"/>
      <c r="G104" s="694"/>
      <c r="H104" s="694"/>
      <c r="I104" s="694"/>
      <c r="J104" s="694"/>
      <c r="K104" s="694"/>
      <c r="L104" s="694"/>
      <c r="M104" s="694"/>
      <c r="N104" s="694"/>
      <c r="O104" s="694"/>
      <c r="P104" s="694"/>
      <c r="Q104" s="694"/>
      <c r="R104" s="695"/>
      <c r="S104" s="695"/>
      <c r="T104" s="695"/>
      <c r="U104" s="695"/>
      <c r="V104" s="695"/>
      <c r="W104" s="695"/>
      <c r="X104" s="695"/>
      <c r="Y104" s="695"/>
    </row>
    <row r="105" spans="1:25" hidden="1">
      <c r="A105" s="98"/>
      <c r="B105" s="98"/>
      <c r="C105" s="102"/>
      <c r="D105" s="99"/>
      <c r="E105" s="694" t="s">
        <v>773</v>
      </c>
      <c r="F105" s="694"/>
      <c r="G105" s="694"/>
      <c r="H105" s="694"/>
      <c r="I105" s="694"/>
      <c r="J105" s="694"/>
      <c r="K105" s="694"/>
      <c r="L105" s="694"/>
      <c r="M105" s="694"/>
      <c r="N105" s="694"/>
      <c r="O105" s="694"/>
      <c r="P105" s="694"/>
      <c r="Q105" s="694"/>
      <c r="R105" s="695"/>
      <c r="S105" s="695"/>
      <c r="T105" s="695"/>
      <c r="U105" s="695"/>
      <c r="V105" s="695"/>
      <c r="W105" s="695"/>
      <c r="X105" s="695"/>
      <c r="Y105" s="695"/>
    </row>
    <row r="106" spans="1:25" ht="30" hidden="1" customHeight="1">
      <c r="A106" s="98"/>
      <c r="B106" s="98"/>
      <c r="C106" s="102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101"/>
    </row>
    <row r="107" spans="1:25" ht="32.25" hidden="1" customHeight="1">
      <c r="A107" s="98"/>
      <c r="B107" s="98"/>
      <c r="C107" s="102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101"/>
    </row>
    <row r="108" spans="1:25" ht="18" customHeight="1">
      <c r="A108" s="98"/>
      <c r="B108" s="98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1"/>
    </row>
  </sheetData>
  <sheetProtection password="BBC5" sheet="1" objects="1" scenarios="1" formatColumns="0" formatRows="0"/>
  <dataConsolidate link="1"/>
  <mergeCells count="35">
    <mergeCell ref="E93:X93"/>
    <mergeCell ref="E73:J73"/>
    <mergeCell ref="K73:X73"/>
    <mergeCell ref="E46:X57"/>
    <mergeCell ref="E59:J59"/>
    <mergeCell ref="K59:X59"/>
    <mergeCell ref="E35:X39"/>
    <mergeCell ref="E60:J60"/>
    <mergeCell ref="K60:X60"/>
    <mergeCell ref="F21:M21"/>
    <mergeCell ref="P21:X21"/>
    <mergeCell ref="P22:X22"/>
    <mergeCell ref="E41:Q41"/>
    <mergeCell ref="R41:Y41"/>
    <mergeCell ref="B2:G2"/>
    <mergeCell ref="B3:C3"/>
    <mergeCell ref="B5:Y5"/>
    <mergeCell ref="E7:X19"/>
    <mergeCell ref="F22:M22"/>
    <mergeCell ref="E105:Q105"/>
    <mergeCell ref="R105:Y105"/>
    <mergeCell ref="F97:X97"/>
    <mergeCell ref="E76:G76"/>
    <mergeCell ref="H76:X76"/>
    <mergeCell ref="E77:J77"/>
    <mergeCell ref="K77:X77"/>
    <mergeCell ref="K79:X79"/>
    <mergeCell ref="E103:Q103"/>
    <mergeCell ref="R103:Y103"/>
    <mergeCell ref="E104:Q104"/>
    <mergeCell ref="R104:Y104"/>
    <mergeCell ref="E79:J79"/>
    <mergeCell ref="E78:J78"/>
    <mergeCell ref="F95:S95"/>
    <mergeCell ref="K78:X78"/>
  </mergeCells>
  <phoneticPr fontId="0" type="noConversion"/>
  <dataValidations count="1">
    <dataValidation type="list" allowBlank="1" showInputMessage="1" showErrorMessage="1" sqref="R103">
      <formula1>YES_NO</formula1>
    </dataValidation>
  </dataValidations>
  <hyperlinks>
    <hyperlink ref="K59:X59" location="'Инструкция'!A1" tooltip="Обратиться за помощью" display="Обратиться за помощью"/>
    <hyperlink ref="K60:X60" location="'Инструкция'!A1" tooltip="Перейти" display="Перейти"/>
    <hyperlink ref="K79" r:id="rId1" location="'Инструкция'!A1" display="http://eias.ru/files/shablon/manual_loading_through_monitoring.pdf"/>
    <hyperlink ref="K79:X79" location="'Инструкция'!A1" tooltip="Руководство по загрузке документов" display="Руководство по загрузке документов"/>
    <hyperlink ref="K77:X77" location="'Инструкция'!A1" tooltip="Обратиться за помощью" display="Обратиться за помощью"/>
    <hyperlink ref="K78:X78" location="'Инструкция'!A1" tooltip="Перейти к отчётным формам" display="Перейти к разделу"/>
    <hyperlink ref="K73" r:id="rId2" location="'Инструкция'!A1" display="http://eias.ru/files/shablon/manual_loading_through_monitoring.pdf"/>
    <hyperlink ref="K73:X73" location="Инструкция!A1" tooltip="Перейти к руководству по заполнению" display="Перейти к руководству по заполнению"/>
  </hyperlinks>
  <pageMargins left="0.7" right="0.7" top="0.75" bottom="0.75" header="0.3" footer="0.3"/>
  <pageSetup paperSize="9" orientation="portrait" horizontalDpi="180" verticalDpi="18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TECH_VERTICAL">
    <tabColor indexed="47"/>
  </sheetPr>
  <dimension ref="A1:DA3258"/>
  <sheetViews>
    <sheetView zoomScale="85" zoomScaleNormal="85" workbookViewId="0"/>
  </sheetViews>
  <sheetFormatPr defaultRowHeight="11.25" customHeight="1"/>
  <cols>
    <col min="1" max="11" width="0.85546875" customWidth="1"/>
    <col min="12" max="12" width="2.7109375" style="2" customWidth="1"/>
    <col min="13" max="13" width="12.7109375" style="2" customWidth="1"/>
    <col min="14" max="14" width="48.85546875" style="2" customWidth="1"/>
    <col min="15" max="15" width="10.7109375" style="2" customWidth="1"/>
    <col min="16" max="28" width="0.85546875" customWidth="1"/>
    <col min="29" max="32" width="2.7109375" style="2" customWidth="1"/>
    <col min="33" max="34" width="2.5703125" style="2" customWidth="1"/>
    <col min="35" max="91" width="2.7109375" style="2" customWidth="1"/>
    <col min="92" max="92" width="3.5703125" style="2" customWidth="1"/>
    <col min="93" max="93" width="5.7109375" style="2" customWidth="1"/>
    <col min="94" max="94" width="17.7109375" style="2" customWidth="1"/>
    <col min="95" max="96" width="5.7109375" style="2" customWidth="1"/>
    <col min="97" max="97" width="17.7109375" style="2" customWidth="1"/>
    <col min="98" max="99" width="9.140625" style="2"/>
    <col min="100" max="100" width="17.7109375" style="2" customWidth="1"/>
    <col min="101" max="102" width="9.140625" style="2"/>
    <col min="103" max="103" width="17.7109375" style="2" customWidth="1"/>
    <col min="104" max="16384" width="9.140625" style="2"/>
  </cols>
  <sheetData>
    <row r="1" spans="1:91" s="6" customFormat="1" ht="11.25" customHeight="1">
      <c r="A1"/>
      <c r="B1"/>
      <c r="C1"/>
      <c r="D1"/>
      <c r="E1"/>
      <c r="F1"/>
      <c r="G1"/>
      <c r="H1"/>
      <c r="I1"/>
      <c r="J1"/>
      <c r="K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</row>
    <row r="2" spans="1:91" ht="11.25" customHeight="1">
      <c r="AC2" s="827" t="s">
        <v>395</v>
      </c>
      <c r="AD2" s="827"/>
      <c r="AE2" s="827"/>
      <c r="AF2" s="31"/>
      <c r="AG2" s="31"/>
      <c r="AH2" s="31"/>
    </row>
    <row r="3" spans="1:91" customFormat="1" ht="11.25" customHeight="1">
      <c r="AF3" s="31"/>
      <c r="AG3" s="31"/>
      <c r="AH3" s="31"/>
    </row>
    <row r="4" spans="1:91" customFormat="1" ht="11.25" customHeight="1">
      <c r="AF4" s="31"/>
      <c r="AG4" s="31"/>
      <c r="AH4" s="31"/>
    </row>
    <row r="5" spans="1:91" ht="11.25" customHeight="1">
      <c r="AC5" s="158"/>
      <c r="AD5" s="158"/>
      <c r="AE5" s="158"/>
      <c r="AF5" s="31"/>
      <c r="AG5" s="31"/>
      <c r="AH5" s="31"/>
    </row>
    <row r="6" spans="1:91" ht="11.25" customHeight="1">
      <c r="AC6" s="158">
        <v>12</v>
      </c>
      <c r="AD6" s="158">
        <v>6</v>
      </c>
      <c r="AE6" s="158">
        <v>6</v>
      </c>
      <c r="AF6" s="31"/>
      <c r="AG6" s="31"/>
      <c r="AH6" s="31"/>
    </row>
    <row r="7" spans="1:91" ht="11.25" customHeight="1">
      <c r="AC7" s="148"/>
      <c r="AD7" s="148"/>
      <c r="AE7" s="148"/>
      <c r="AF7" s="31"/>
      <c r="AG7" s="31"/>
      <c r="AH7" s="31"/>
    </row>
    <row r="8" spans="1:91" customFormat="1" ht="11.25" customHeight="1">
      <c r="AC8" s="173"/>
      <c r="AD8" s="173"/>
      <c r="AE8" s="173"/>
      <c r="AF8" s="31"/>
      <c r="AG8" s="31"/>
      <c r="AH8" s="31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</row>
    <row r="9" spans="1:91" customFormat="1" ht="11.25" customHeight="1">
      <c r="AC9" s="144" t="s">
        <v>275</v>
      </c>
      <c r="AD9" s="144" t="s">
        <v>194</v>
      </c>
      <c r="AE9" s="144" t="s">
        <v>609</v>
      </c>
      <c r="AF9" s="31"/>
      <c r="AG9" s="31"/>
      <c r="AH9" s="31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</row>
    <row r="10" spans="1:91" customFormat="1" ht="11.25" customHeight="1">
      <c r="AC10" s="217"/>
      <c r="AD10" s="217"/>
      <c r="AE10" s="217"/>
      <c r="AF10" s="31"/>
      <c r="AG10" s="31"/>
      <c r="AH10" s="31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</row>
    <row r="11" spans="1:91" customFormat="1" ht="11.25" customHeight="1">
      <c r="AC11" s="144"/>
      <c r="AD11" s="144"/>
      <c r="AE11" s="144"/>
      <c r="AF11" s="31"/>
      <c r="AG11" s="31"/>
      <c r="AH11" s="31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</row>
    <row r="12" spans="1:91" customFormat="1" ht="11.25" customHeight="1">
      <c r="AC12" s="148"/>
      <c r="AD12" s="148"/>
      <c r="AE12" s="148"/>
      <c r="AF12" s="31"/>
      <c r="AG12" s="31"/>
      <c r="AH12" s="31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</row>
    <row r="13" spans="1:91" customFormat="1" ht="11.25" customHeight="1">
      <c r="AC13" s="216" t="s">
        <v>20</v>
      </c>
      <c r="AD13" s="216" t="s">
        <v>273</v>
      </c>
      <c r="AE13" s="216" t="s">
        <v>274</v>
      </c>
      <c r="AF13" s="31"/>
      <c r="AG13" s="31"/>
      <c r="AH13" s="31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</row>
    <row r="14" spans="1:91" ht="11.25" customHeight="1">
      <c r="AC14" s="830"/>
      <c r="AD14" s="831"/>
      <c r="AE14" s="831"/>
      <c r="AF14" s="31"/>
      <c r="AG14" s="31"/>
      <c r="AH14" s="31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</row>
    <row r="15" spans="1:91" ht="11.25" customHeight="1">
      <c r="AC15" s="168" t="str">
        <f>AC17 &amp; "_" &amp; AC9</f>
        <v>0_Y</v>
      </c>
      <c r="AD15" s="168" t="str">
        <f>AD17 &amp; "_" &amp; AD9</f>
        <v>0_I</v>
      </c>
      <c r="AE15" s="168" t="str">
        <f>AE17 &amp; "_" &amp; AE9</f>
        <v>0_II</v>
      </c>
      <c r="AF15" s="31"/>
      <c r="AG15" s="31"/>
      <c r="AH15" s="31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20"/>
    </row>
    <row r="16" spans="1:91" customFormat="1" ht="11.25" customHeight="1">
      <c r="AC16" s="159"/>
      <c r="AD16" s="159"/>
      <c r="AE16" s="159"/>
      <c r="AF16" s="31"/>
      <c r="AG16" s="31"/>
      <c r="AH16" s="31"/>
    </row>
    <row r="17" spans="12:81" customFormat="1" ht="11.25" customHeight="1">
      <c r="AC17" s="168">
        <f>AC19</f>
        <v>0</v>
      </c>
      <c r="AD17" s="168">
        <f>AC19</f>
        <v>0</v>
      </c>
      <c r="AE17" s="168">
        <f>AC19</f>
        <v>0</v>
      </c>
      <c r="AF17" s="31"/>
      <c r="AG17" s="31"/>
      <c r="AH17" s="31"/>
    </row>
    <row r="18" spans="12:81" customFormat="1" ht="11.25" customHeight="1">
      <c r="AC18" s="841" t="s">
        <v>134</v>
      </c>
      <c r="AD18" s="841"/>
      <c r="AE18" s="841"/>
      <c r="AF18" s="31"/>
      <c r="AG18" s="31"/>
      <c r="AH18" s="31"/>
    </row>
    <row r="19" spans="12:81" ht="11.25" customHeight="1">
      <c r="L19" s="119"/>
      <c r="M19" s="842" t="s">
        <v>104</v>
      </c>
      <c r="N19" s="844" t="s">
        <v>196</v>
      </c>
      <c r="O19" s="846" t="s">
        <v>683</v>
      </c>
      <c r="AC19" s="834"/>
      <c r="AD19" s="834"/>
      <c r="AE19" s="834"/>
      <c r="AF19" s="31"/>
      <c r="AG19" s="31"/>
      <c r="AH19" s="31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</row>
    <row r="20" spans="12:81" ht="11.25" customHeight="1">
      <c r="L20" s="119"/>
      <c r="M20" s="843"/>
      <c r="N20" s="845"/>
      <c r="O20" s="847"/>
      <c r="AC20" s="828"/>
      <c r="AD20" s="829"/>
      <c r="AE20" s="829"/>
      <c r="AF20" s="31"/>
      <c r="AG20" s="31"/>
      <c r="AH20" s="31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</row>
    <row r="21" spans="12:81" ht="11.25" customHeight="1">
      <c r="L21" s="9"/>
      <c r="M21" s="176"/>
      <c r="N21" s="177" t="s">
        <v>197</v>
      </c>
      <c r="O21" s="178"/>
      <c r="AC21" s="828"/>
      <c r="AD21" s="829"/>
      <c r="AE21" s="829"/>
      <c r="AF21" s="31"/>
      <c r="AG21" s="31"/>
      <c r="AH21" s="31"/>
      <c r="AI21" s="827" t="s">
        <v>590</v>
      </c>
      <c r="AJ21" s="827"/>
      <c r="AK21" s="827"/>
      <c r="AL21" s="827"/>
      <c r="AM21" s="827"/>
      <c r="AN21" s="827"/>
      <c r="AO21" s="827"/>
      <c r="AP21" s="827"/>
      <c r="AQ21" s="827"/>
      <c r="AR21" s="827"/>
      <c r="AS21" s="827"/>
      <c r="AT21" s="827"/>
      <c r="AU21" s="827"/>
      <c r="AV21" s="827"/>
      <c r="AW21" s="827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</row>
    <row r="22" spans="12:81" ht="11.25" customHeight="1">
      <c r="L22" s="151"/>
      <c r="M22" s="222"/>
      <c r="N22" s="547"/>
      <c r="O22" s="194"/>
      <c r="AC22" s="828"/>
      <c r="AD22" s="829"/>
      <c r="AE22" s="829"/>
      <c r="AF22" s="31"/>
      <c r="AG22" s="31"/>
      <c r="AH22" s="31"/>
      <c r="AI22" s="827" t="s">
        <v>22</v>
      </c>
      <c r="AJ22" s="827"/>
      <c r="AK22" s="827"/>
      <c r="AL22" s="827"/>
      <c r="AM22" s="827"/>
      <c r="AN22" s="827"/>
      <c r="AO22" s="827"/>
      <c r="AP22" s="827"/>
      <c r="AQ22" s="827"/>
      <c r="AR22" s="827"/>
      <c r="AS22" s="827"/>
      <c r="AT22" s="827"/>
      <c r="AU22" s="827"/>
      <c r="AV22" s="827"/>
      <c r="AW22" s="827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</row>
    <row r="23" spans="12:81" ht="11.25" customHeight="1">
      <c r="L23" s="151"/>
      <c r="M23" s="618"/>
      <c r="N23" s="166"/>
      <c r="O23" s="161"/>
      <c r="AC23" s="253"/>
      <c r="AD23" s="253"/>
      <c r="AE23" s="253"/>
      <c r="AF23" s="243"/>
      <c r="AG23" s="243"/>
      <c r="AH23" s="243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/>
      <c r="CC23"/>
    </row>
    <row r="24" spans="12:81" ht="11.25" hidden="1" customHeight="1">
      <c r="L24" s="151"/>
      <c r="M24" s="235"/>
      <c r="N24" s="166"/>
      <c r="O24" s="161"/>
      <c r="AC24" s="253"/>
      <c r="AD24" s="253"/>
      <c r="AE24" s="253"/>
      <c r="AF24" s="243"/>
      <c r="AG24" s="243"/>
      <c r="AH24" s="243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/>
      <c r="CC24"/>
    </row>
    <row r="25" spans="12:81" ht="11.25" hidden="1" customHeight="1">
      <c r="L25" s="151"/>
      <c r="M25" s="235"/>
      <c r="N25" s="166"/>
      <c r="O25" s="161"/>
      <c r="AC25" s="253"/>
      <c r="AD25" s="253"/>
      <c r="AE25" s="253"/>
      <c r="AF25" s="243"/>
      <c r="AG25" s="243"/>
      <c r="AH25" s="243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/>
      <c r="CC25"/>
    </row>
    <row r="26" spans="12:81" ht="11.25" hidden="1" customHeight="1">
      <c r="L26" s="151"/>
      <c r="M26" s="235"/>
      <c r="N26" s="166"/>
      <c r="O26" s="161"/>
      <c r="AC26" s="253"/>
      <c r="AD26" s="253"/>
      <c r="AE26" s="253"/>
      <c r="AF26" s="243"/>
      <c r="AG26" s="243"/>
      <c r="AH26" s="243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/>
      <c r="CC26"/>
    </row>
    <row r="27" spans="12:81" ht="11.25" hidden="1" customHeight="1">
      <c r="L27" s="151"/>
      <c r="M27" s="235"/>
      <c r="N27" s="166"/>
      <c r="O27" s="161"/>
      <c r="AC27" s="253"/>
      <c r="AD27" s="253"/>
      <c r="AE27" s="253"/>
      <c r="AF27" s="243"/>
      <c r="AG27" s="243"/>
      <c r="AH27" s="243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/>
      <c r="CC27"/>
    </row>
    <row r="28" spans="12:81" ht="11.25" hidden="1" customHeight="1">
      <c r="L28" s="151"/>
      <c r="M28" s="235"/>
      <c r="N28" s="166"/>
      <c r="O28" s="161"/>
      <c r="AC28" s="253"/>
      <c r="AD28" s="253"/>
      <c r="AE28" s="253"/>
      <c r="AF28" s="243"/>
      <c r="AG28" s="243"/>
      <c r="AH28" s="243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/>
      <c r="CC28"/>
    </row>
    <row r="29" spans="12:81" ht="11.25" hidden="1" customHeight="1">
      <c r="L29" s="151"/>
      <c r="M29" s="235"/>
      <c r="N29" s="166"/>
      <c r="O29" s="161"/>
      <c r="AC29" s="253"/>
      <c r="AD29" s="253"/>
      <c r="AE29" s="253"/>
      <c r="AF29" s="243"/>
      <c r="AG29" s="243"/>
      <c r="AH29" s="243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/>
      <c r="CC29"/>
    </row>
    <row r="30" spans="12:81" ht="11.25" hidden="1" customHeight="1">
      <c r="L30" s="151"/>
      <c r="M30" s="235"/>
      <c r="N30" s="166"/>
      <c r="O30" s="161"/>
      <c r="AC30" s="253"/>
      <c r="AD30" s="253"/>
      <c r="AE30" s="253"/>
      <c r="AF30" s="243"/>
      <c r="AG30" s="243"/>
      <c r="AH30" s="243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/>
      <c r="CC30"/>
    </row>
    <row r="31" spans="12:81" ht="11.25" hidden="1" customHeight="1">
      <c r="L31" s="151"/>
      <c r="M31" s="235"/>
      <c r="N31" s="166"/>
      <c r="O31" s="161"/>
      <c r="AC31" s="253"/>
      <c r="AD31" s="253"/>
      <c r="AE31" s="253"/>
      <c r="AF31" s="243"/>
      <c r="AG31" s="243"/>
      <c r="AH31" s="243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/>
      <c r="CC31"/>
    </row>
    <row r="32" spans="12:81" ht="11.25" hidden="1" customHeight="1">
      <c r="L32" s="151"/>
      <c r="M32" s="235"/>
      <c r="N32" s="166"/>
      <c r="O32" s="161"/>
      <c r="AC32" s="253"/>
      <c r="AD32" s="253"/>
      <c r="AE32" s="253"/>
      <c r="AF32" s="243"/>
      <c r="AG32" s="243"/>
      <c r="AH32" s="243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/>
      <c r="CC32"/>
    </row>
    <row r="33" spans="12:105" ht="11.25" hidden="1" customHeight="1">
      <c r="L33" s="151"/>
      <c r="M33" s="235"/>
      <c r="N33" s="166"/>
      <c r="O33" s="161"/>
      <c r="AC33" s="253"/>
      <c r="AD33" s="253"/>
      <c r="AE33" s="253"/>
      <c r="AF33" s="243"/>
      <c r="AG33" s="243"/>
      <c r="AH33" s="243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/>
      <c r="CC33"/>
    </row>
    <row r="34" spans="12:105" ht="11.25" hidden="1" customHeight="1">
      <c r="L34" s="151"/>
      <c r="M34" s="235"/>
      <c r="N34" s="166"/>
      <c r="O34" s="161"/>
      <c r="AC34" s="253"/>
      <c r="AD34" s="253"/>
      <c r="AE34" s="253"/>
      <c r="AF34" s="243"/>
      <c r="AG34" s="243"/>
      <c r="AH34" s="243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/>
      <c r="CC34"/>
    </row>
    <row r="35" spans="12:105" ht="11.25" customHeight="1">
      <c r="L35" s="151"/>
      <c r="M35" s="450"/>
      <c r="N35" s="166"/>
      <c r="O35" s="161"/>
      <c r="AC35" s="253"/>
      <c r="AD35" s="253"/>
      <c r="AE35" s="253"/>
      <c r="AF35" s="243"/>
      <c r="AG35" s="243"/>
      <c r="AH35" s="243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/>
      <c r="CC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</row>
    <row r="36" spans="12:105" ht="11.25" customHeight="1">
      <c r="L36" s="151"/>
      <c r="M36" s="514" t="s">
        <v>166</v>
      </c>
      <c r="N36" s="523" t="s">
        <v>748</v>
      </c>
      <c r="O36" s="164" t="s">
        <v>195</v>
      </c>
      <c r="AC36" s="253"/>
      <c r="AD36" s="253"/>
      <c r="AE36" s="253"/>
      <c r="AF36" s="254">
        <f>Т!AF36</f>
        <v>0</v>
      </c>
      <c r="AG36" s="254">
        <f>Т!AG36</f>
        <v>0</v>
      </c>
      <c r="AH36" s="254">
        <f>Т!AH36</f>
        <v>0</v>
      </c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/>
      <c r="CC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</row>
    <row r="37" spans="12:105" ht="11.25" customHeight="1">
      <c r="L37" s="151"/>
      <c r="M37" s="515" t="s">
        <v>1392</v>
      </c>
      <c r="N37" s="459" t="s">
        <v>1311</v>
      </c>
      <c r="O37" s="191" t="s">
        <v>195</v>
      </c>
      <c r="AC37" s="253"/>
      <c r="AD37" s="253"/>
      <c r="AE37" s="253"/>
      <c r="AF37" s="254" t="str">
        <f>Т!AF37</f>
        <v>NG</v>
      </c>
      <c r="AG37" s="254">
        <f>Т!AG37</f>
        <v>0</v>
      </c>
      <c r="AH37" s="254">
        <f>Т!AH37</f>
        <v>0</v>
      </c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/>
      <c r="CC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</row>
    <row r="38" spans="12:105" ht="11.25" customHeight="1">
      <c r="L38" s="151"/>
      <c r="M38" s="515" t="s">
        <v>1393</v>
      </c>
      <c r="N38" s="463" t="s">
        <v>713</v>
      </c>
      <c r="O38" s="191" t="s">
        <v>195</v>
      </c>
      <c r="AC38" s="253"/>
      <c r="AD38" s="253"/>
      <c r="AE38" s="253"/>
      <c r="AF38" s="254" t="str">
        <f>Т!AF38</f>
        <v>NGL</v>
      </c>
      <c r="AG38" s="254">
        <f>Т!AG38</f>
        <v>0</v>
      </c>
      <c r="AH38" s="254">
        <f>Т!AH38</f>
        <v>0</v>
      </c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/>
      <c r="CC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</row>
    <row r="39" spans="12:105">
      <c r="L39" s="151"/>
      <c r="M39" s="515" t="s">
        <v>1394</v>
      </c>
      <c r="N39" s="463" t="s">
        <v>715</v>
      </c>
      <c r="O39" s="191" t="s">
        <v>195</v>
      </c>
      <c r="AC39" s="253"/>
      <c r="AD39" s="253"/>
      <c r="AE39" s="253"/>
      <c r="AF39" s="254" t="str">
        <f>Т!AF39</f>
        <v>NGU</v>
      </c>
      <c r="AG39" s="254">
        <f>Т!AG39</f>
        <v>0</v>
      </c>
      <c r="AH39" s="254">
        <f>Т!AH39</f>
        <v>0</v>
      </c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/>
      <c r="CC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</row>
    <row r="40" spans="12:105">
      <c r="L40" s="151"/>
      <c r="M40" s="515" t="s">
        <v>1395</v>
      </c>
      <c r="N40" s="463" t="s">
        <v>716</v>
      </c>
      <c r="O40" s="191" t="s">
        <v>195</v>
      </c>
      <c r="AC40" s="253"/>
      <c r="AD40" s="253"/>
      <c r="AE40" s="253"/>
      <c r="AF40" s="254" t="str">
        <f>Т!AF40</f>
        <v>NGC</v>
      </c>
      <c r="AG40" s="254">
        <f>Т!AG40</f>
        <v>0</v>
      </c>
      <c r="AH40" s="254">
        <f>Т!AH40</f>
        <v>0</v>
      </c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/>
      <c r="CC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</row>
    <row r="41" spans="12:105">
      <c r="L41" s="151"/>
      <c r="M41" s="515" t="s">
        <v>1396</v>
      </c>
      <c r="N41" s="464" t="s">
        <v>1312</v>
      </c>
      <c r="O41" s="191" t="s">
        <v>195</v>
      </c>
      <c r="AC41" s="253"/>
      <c r="AD41" s="253"/>
      <c r="AE41" s="253"/>
      <c r="AF41" s="254" t="str">
        <f>Т!AF41</f>
        <v>GBL</v>
      </c>
      <c r="AG41" s="254">
        <f>Т!AG41</f>
        <v>0</v>
      </c>
      <c r="AH41" s="254">
        <f>Т!AH41</f>
        <v>0</v>
      </c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/>
      <c r="CC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</row>
    <row r="42" spans="12:105">
      <c r="L42" s="151"/>
      <c r="M42" s="515" t="s">
        <v>1397</v>
      </c>
      <c r="N42" s="464" t="s">
        <v>1313</v>
      </c>
      <c r="O42" s="191" t="s">
        <v>195</v>
      </c>
      <c r="AC42" s="253"/>
      <c r="AD42" s="253"/>
      <c r="AE42" s="253"/>
      <c r="AF42" s="254" t="str">
        <f>Т!AF42</f>
        <v>GCK</v>
      </c>
      <c r="AG42" s="254">
        <f>Т!AG42</f>
        <v>0</v>
      </c>
      <c r="AH42" s="254">
        <f>Т!AH42</f>
        <v>0</v>
      </c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/>
      <c r="CC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</row>
    <row r="43" spans="12:105">
      <c r="L43" s="151"/>
      <c r="M43" s="515" t="s">
        <v>1398</v>
      </c>
      <c r="N43" s="464" t="s">
        <v>1314</v>
      </c>
      <c r="O43" s="191" t="s">
        <v>195</v>
      </c>
      <c r="AC43" s="253"/>
      <c r="AD43" s="253"/>
      <c r="AE43" s="253"/>
      <c r="AF43" s="254" t="str">
        <f>Т!AF43</f>
        <v>GOA</v>
      </c>
      <c r="AG43" s="254">
        <f>Т!AG43</f>
        <v>0</v>
      </c>
      <c r="AH43" s="254">
        <f>Т!AH43</f>
        <v>0</v>
      </c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/>
      <c r="CC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</row>
    <row r="44" spans="12:105">
      <c r="L44" s="151"/>
      <c r="M44" s="515" t="s">
        <v>1399</v>
      </c>
      <c r="N44" s="464" t="s">
        <v>1315</v>
      </c>
      <c r="O44" s="191" t="s">
        <v>195</v>
      </c>
      <c r="AC44" s="253"/>
      <c r="AD44" s="253"/>
      <c r="AE44" s="253"/>
      <c r="AF44" s="254" t="str">
        <f>Т!AF44</f>
        <v>DSG</v>
      </c>
      <c r="AG44" s="254">
        <f>Т!AG44</f>
        <v>0</v>
      </c>
      <c r="AH44" s="254">
        <f>Т!AH44</f>
        <v>0</v>
      </c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/>
      <c r="CC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</row>
    <row r="45" spans="12:105">
      <c r="L45" s="151"/>
      <c r="M45" s="515" t="s">
        <v>1400</v>
      </c>
      <c r="N45" s="465" t="s">
        <v>684</v>
      </c>
      <c r="O45" s="191" t="s">
        <v>195</v>
      </c>
      <c r="AC45" s="253"/>
      <c r="AD45" s="253"/>
      <c r="AE45" s="253"/>
      <c r="AF45" s="254" t="str">
        <f>Т!AF45</f>
        <v>GCN</v>
      </c>
      <c r="AG45" s="254">
        <f>Т!AG45</f>
        <v>0</v>
      </c>
      <c r="AH45" s="254">
        <f>Т!AH45</f>
        <v>0</v>
      </c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/>
      <c r="CC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</row>
    <row r="46" spans="12:105">
      <c r="L46" s="151"/>
      <c r="M46" s="515" t="s">
        <v>1401</v>
      </c>
      <c r="N46" s="466" t="s">
        <v>718</v>
      </c>
      <c r="O46" s="191" t="s">
        <v>195</v>
      </c>
      <c r="AC46" s="253"/>
      <c r="AD46" s="253"/>
      <c r="AE46" s="253"/>
      <c r="AF46" s="254" t="str">
        <f>Т!AF46</f>
        <v>LNG</v>
      </c>
      <c r="AG46" s="254">
        <f>Т!AG46</f>
        <v>0</v>
      </c>
      <c r="AH46" s="254">
        <f>Т!AH46</f>
        <v>0</v>
      </c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/>
      <c r="CC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</row>
    <row r="47" spans="12:105">
      <c r="L47" s="151"/>
      <c r="M47" s="515" t="s">
        <v>1402</v>
      </c>
      <c r="N47" s="460" t="s">
        <v>722</v>
      </c>
      <c r="O47" s="191" t="s">
        <v>195</v>
      </c>
      <c r="AC47" s="253"/>
      <c r="AD47" s="253"/>
      <c r="AE47" s="253"/>
      <c r="AF47" s="254" t="str">
        <f>Т!AF47</f>
        <v>DSL</v>
      </c>
      <c r="AG47" s="254">
        <f>Т!AG47</f>
        <v>0</v>
      </c>
      <c r="AH47" s="254">
        <f>Т!AH47</f>
        <v>0</v>
      </c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/>
      <c r="CC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</row>
    <row r="48" spans="12:105">
      <c r="L48" s="151"/>
      <c r="M48" s="515" t="s">
        <v>1403</v>
      </c>
      <c r="N48" s="467" t="s">
        <v>1316</v>
      </c>
      <c r="O48" s="191" t="s">
        <v>195</v>
      </c>
      <c r="AC48" s="253"/>
      <c r="AD48" s="253"/>
      <c r="AE48" s="253"/>
      <c r="AF48" s="254" t="str">
        <f>Т!AF48</f>
        <v>DSLA</v>
      </c>
      <c r="AG48" s="254">
        <f>Т!AG48</f>
        <v>0</v>
      </c>
      <c r="AH48" s="254">
        <f>Т!AH48</f>
        <v>0</v>
      </c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/>
      <c r="CC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</row>
    <row r="49" spans="12:105">
      <c r="L49" s="151"/>
      <c r="M49" s="515" t="s">
        <v>1404</v>
      </c>
      <c r="N49" s="467" t="s">
        <v>1317</v>
      </c>
      <c r="O49" s="191" t="s">
        <v>195</v>
      </c>
      <c r="AC49" s="253"/>
      <c r="AD49" s="253"/>
      <c r="AE49" s="253"/>
      <c r="AF49" s="254" t="str">
        <f>Т!AF49</f>
        <v>DSLW</v>
      </c>
      <c r="AG49" s="254">
        <f>Т!AG49</f>
        <v>0</v>
      </c>
      <c r="AH49" s="254">
        <f>Т!AH49</f>
        <v>0</v>
      </c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/>
      <c r="CC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</row>
    <row r="50" spans="12:105">
      <c r="L50" s="151"/>
      <c r="M50" s="515" t="s">
        <v>1405</v>
      </c>
      <c r="N50" s="467" t="s">
        <v>1318</v>
      </c>
      <c r="O50" s="191" t="s">
        <v>195</v>
      </c>
      <c r="AC50" s="253"/>
      <c r="AD50" s="253"/>
      <c r="AE50" s="253"/>
      <c r="AF50" s="254" t="str">
        <f>Т!AF50</f>
        <v>DSLS</v>
      </c>
      <c r="AG50" s="254">
        <f>Т!AG50</f>
        <v>0</v>
      </c>
      <c r="AH50" s="254">
        <f>Т!AH50</f>
        <v>0</v>
      </c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/>
      <c r="CC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</row>
    <row r="51" spans="12:105">
      <c r="L51" s="151"/>
      <c r="M51" s="515" t="s">
        <v>1406</v>
      </c>
      <c r="N51" s="467" t="s">
        <v>1319</v>
      </c>
      <c r="O51" s="191" t="s">
        <v>195</v>
      </c>
      <c r="AC51" s="253"/>
      <c r="AD51" s="253"/>
      <c r="AE51" s="253"/>
      <c r="AF51" s="254" t="str">
        <f>Т!AF51</f>
        <v>DSLO</v>
      </c>
      <c r="AG51" s="254">
        <f>Т!AG51</f>
        <v>0</v>
      </c>
      <c r="AH51" s="254">
        <f>Т!AH51</f>
        <v>0</v>
      </c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/>
      <c r="CC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</row>
    <row r="52" spans="12:105">
      <c r="L52" s="151"/>
      <c r="M52" s="515" t="s">
        <v>1407</v>
      </c>
      <c r="N52" s="461" t="s">
        <v>720</v>
      </c>
      <c r="O52" s="191" t="s">
        <v>195</v>
      </c>
      <c r="AC52" s="253"/>
      <c r="AD52" s="253"/>
      <c r="AE52" s="253"/>
      <c r="AF52" s="254" t="str">
        <f>Т!AF52</f>
        <v>MST</v>
      </c>
      <c r="AG52" s="254">
        <f>Т!AG52</f>
        <v>0</v>
      </c>
      <c r="AH52" s="254">
        <f>Т!AH52</f>
        <v>0</v>
      </c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/>
      <c r="CC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</row>
    <row r="53" spans="12:105">
      <c r="L53" s="151"/>
      <c r="M53" s="515" t="s">
        <v>2043</v>
      </c>
      <c r="N53" s="468" t="s">
        <v>1320</v>
      </c>
      <c r="O53" s="191" t="s">
        <v>195</v>
      </c>
      <c r="AC53" s="253"/>
      <c r="AD53" s="253"/>
      <c r="AE53" s="253"/>
      <c r="AF53" s="254" t="str">
        <f>Т!AF53</f>
        <v>MSTM40</v>
      </c>
      <c r="AG53" s="254">
        <f>Т!AG53</f>
        <v>0</v>
      </c>
      <c r="AH53" s="254">
        <f>Т!AH53</f>
        <v>0</v>
      </c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/>
      <c r="CC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</row>
    <row r="54" spans="12:105">
      <c r="L54" s="151"/>
      <c r="M54" s="515" t="s">
        <v>2024</v>
      </c>
      <c r="N54" s="468" t="s">
        <v>1321</v>
      </c>
      <c r="O54" s="191" t="s">
        <v>195</v>
      </c>
      <c r="AC54" s="253"/>
      <c r="AD54" s="253"/>
      <c r="AE54" s="253"/>
      <c r="AF54" s="254" t="str">
        <f>Т!AF54</f>
        <v>MSTM100</v>
      </c>
      <c r="AG54" s="254">
        <f>Т!AG54</f>
        <v>0</v>
      </c>
      <c r="AH54" s="254">
        <f>Т!AH54</f>
        <v>0</v>
      </c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/>
      <c r="CC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</row>
    <row r="55" spans="12:105">
      <c r="L55" s="151"/>
      <c r="M55" s="515" t="s">
        <v>2006</v>
      </c>
      <c r="N55" s="468" t="s">
        <v>1322</v>
      </c>
      <c r="O55" s="191" t="s">
        <v>195</v>
      </c>
      <c r="AC55" s="253"/>
      <c r="AD55" s="253"/>
      <c r="AE55" s="253"/>
      <c r="AF55" s="254" t="str">
        <f>Т!AF55</f>
        <v>MSTM200</v>
      </c>
      <c r="AG55" s="254">
        <f>Т!AG55</f>
        <v>0</v>
      </c>
      <c r="AH55" s="254">
        <f>Т!AH55</f>
        <v>0</v>
      </c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/>
      <c r="CC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</row>
    <row r="56" spans="12:105">
      <c r="L56" s="151"/>
      <c r="M56" s="515" t="s">
        <v>1408</v>
      </c>
      <c r="N56" s="468" t="s">
        <v>1323</v>
      </c>
      <c r="O56" s="191" t="s">
        <v>195</v>
      </c>
      <c r="AC56" s="253"/>
      <c r="AD56" s="253"/>
      <c r="AE56" s="253"/>
      <c r="AF56" s="254" t="str">
        <f>Т!AF56</f>
        <v>MSTT</v>
      </c>
      <c r="AG56" s="254">
        <f>Т!AG56</f>
        <v>0</v>
      </c>
      <c r="AH56" s="254">
        <f>Т!AH56</f>
        <v>0</v>
      </c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/>
      <c r="CC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</row>
    <row r="57" spans="12:105" ht="11.25" customHeight="1">
      <c r="L57" s="151"/>
      <c r="M57" s="515" t="s">
        <v>1409</v>
      </c>
      <c r="N57" s="468" t="s">
        <v>1324</v>
      </c>
      <c r="O57" s="191" t="s">
        <v>195</v>
      </c>
      <c r="AC57" s="253"/>
      <c r="AD57" s="253"/>
      <c r="AE57" s="253"/>
      <c r="AF57" s="254" t="str">
        <f>Т!AF57</f>
        <v>MSTF5</v>
      </c>
      <c r="AG57" s="254">
        <f>Т!AG57</f>
        <v>0</v>
      </c>
      <c r="AH57" s="254">
        <f>Т!AH57</f>
        <v>0</v>
      </c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/>
      <c r="CC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</row>
    <row r="58" spans="12:105" ht="11.25" customHeight="1">
      <c r="L58" s="151"/>
      <c r="M58" s="515" t="s">
        <v>1410</v>
      </c>
      <c r="N58" s="468" t="s">
        <v>1325</v>
      </c>
      <c r="O58" s="191" t="s">
        <v>195</v>
      </c>
      <c r="AC58" s="253"/>
      <c r="AD58" s="253"/>
      <c r="AE58" s="253"/>
      <c r="AF58" s="254" t="str">
        <f>Т!AF58</f>
        <v>MSTF12</v>
      </c>
      <c r="AG58" s="254">
        <f>Т!AG58</f>
        <v>0</v>
      </c>
      <c r="AH58" s="254">
        <f>Т!AH58</f>
        <v>0</v>
      </c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/>
      <c r="CC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</row>
    <row r="59" spans="12:105" ht="11.25" customHeight="1">
      <c r="L59" s="151"/>
      <c r="M59" s="515" t="s">
        <v>1411</v>
      </c>
      <c r="N59" s="469" t="s">
        <v>721</v>
      </c>
      <c r="O59" s="191" t="s">
        <v>195</v>
      </c>
      <c r="AC59" s="253"/>
      <c r="AD59" s="253"/>
      <c r="AE59" s="253"/>
      <c r="AF59" s="254" t="str">
        <f>Т!AF59</f>
        <v>OIL</v>
      </c>
      <c r="AG59" s="254">
        <f>Т!AG59</f>
        <v>0</v>
      </c>
      <c r="AH59" s="254">
        <f>Т!AH59</f>
        <v>0</v>
      </c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/>
      <c r="CC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</row>
    <row r="60" spans="12:105" ht="11.25" customHeight="1">
      <c r="L60" s="151"/>
      <c r="M60" s="515" t="s">
        <v>1412</v>
      </c>
      <c r="N60" s="462" t="s">
        <v>712</v>
      </c>
      <c r="O60" s="191" t="s">
        <v>195</v>
      </c>
      <c r="AC60" s="253"/>
      <c r="AD60" s="253"/>
      <c r="AE60" s="253"/>
      <c r="AF60" s="254" t="str">
        <f>Т!AF60</f>
        <v>COA</v>
      </c>
      <c r="AG60" s="254">
        <f>Т!AG60</f>
        <v>0</v>
      </c>
      <c r="AH60" s="254">
        <f>Т!AH60</f>
        <v>0</v>
      </c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/>
      <c r="CC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</row>
    <row r="61" spans="12:105" ht="11.25" customHeight="1">
      <c r="L61" s="151"/>
      <c r="M61" s="515" t="s">
        <v>1413</v>
      </c>
      <c r="N61" s="470" t="s">
        <v>1326</v>
      </c>
      <c r="O61" s="191" t="s">
        <v>195</v>
      </c>
      <c r="AC61" s="253"/>
      <c r="AD61" s="253"/>
      <c r="AE61" s="253"/>
      <c r="AF61" s="254" t="str">
        <f>Т!AF61</f>
        <v>COAA</v>
      </c>
      <c r="AG61" s="254">
        <f>Т!AG61</f>
        <v>0</v>
      </c>
      <c r="AH61" s="254">
        <f>Т!AH61</f>
        <v>0</v>
      </c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/>
      <c r="CC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</row>
    <row r="62" spans="12:105" ht="11.25" customHeight="1">
      <c r="L62" s="151"/>
      <c r="M62" s="515" t="s">
        <v>1414</v>
      </c>
      <c r="N62" s="470" t="s">
        <v>1327</v>
      </c>
      <c r="O62" s="191" t="s">
        <v>195</v>
      </c>
      <c r="AC62" s="253"/>
      <c r="AD62" s="253"/>
      <c r="AE62" s="253"/>
      <c r="AF62" s="254" t="str">
        <f>Т!AF62</f>
        <v>COAB</v>
      </c>
      <c r="AG62" s="254">
        <f>Т!AG62</f>
        <v>0</v>
      </c>
      <c r="AH62" s="254">
        <f>Т!AH62</f>
        <v>0</v>
      </c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/>
      <c r="CC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</row>
    <row r="63" spans="12:105" ht="11.25" customHeight="1">
      <c r="L63" s="151"/>
      <c r="M63" s="515" t="s">
        <v>1415</v>
      </c>
      <c r="N63" s="470" t="s">
        <v>1328</v>
      </c>
      <c r="O63" s="191" t="s">
        <v>195</v>
      </c>
      <c r="AC63" s="253"/>
      <c r="AD63" s="253"/>
      <c r="AE63" s="253"/>
      <c r="AF63" s="254" t="str">
        <f>Т!AF63</f>
        <v>COAG</v>
      </c>
      <c r="AG63" s="254">
        <f>Т!AG63</f>
        <v>0</v>
      </c>
      <c r="AH63" s="254">
        <f>Т!AH63</f>
        <v>0</v>
      </c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/>
      <c r="CC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</row>
    <row r="64" spans="12:105" ht="11.25" customHeight="1">
      <c r="L64" s="151"/>
      <c r="M64" s="515" t="s">
        <v>1416</v>
      </c>
      <c r="N64" s="470" t="s">
        <v>1329</v>
      </c>
      <c r="O64" s="191" t="s">
        <v>195</v>
      </c>
      <c r="AC64" s="253"/>
      <c r="AD64" s="253"/>
      <c r="AE64" s="253"/>
      <c r="AF64" s="254" t="str">
        <f>Т!AF64</f>
        <v>COALF</v>
      </c>
      <c r="AG64" s="254">
        <f>Т!AG64</f>
        <v>0</v>
      </c>
      <c r="AH64" s="254">
        <f>Т!AH64</f>
        <v>0</v>
      </c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/>
      <c r="CC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</row>
    <row r="65" spans="12:105" ht="11.25" customHeight="1">
      <c r="L65" s="151"/>
      <c r="M65" s="515" t="s">
        <v>1417</v>
      </c>
      <c r="N65" s="470" t="s">
        <v>1330</v>
      </c>
      <c r="O65" s="191" t="s">
        <v>195</v>
      </c>
      <c r="AC65" s="253"/>
      <c r="AD65" s="253"/>
      <c r="AE65" s="253"/>
      <c r="AF65" s="254" t="str">
        <f>Т!AF65</f>
        <v>COAF</v>
      </c>
      <c r="AG65" s="254">
        <f>Т!AG65</f>
        <v>0</v>
      </c>
      <c r="AH65" s="254">
        <f>Т!AH65</f>
        <v>0</v>
      </c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/>
      <c r="CC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</row>
    <row r="66" spans="12:105" ht="11.25" customHeight="1">
      <c r="L66" s="151"/>
      <c r="M66" s="515" t="s">
        <v>1418</v>
      </c>
      <c r="N66" s="470" t="s">
        <v>1331</v>
      </c>
      <c r="O66" s="191" t="s">
        <v>195</v>
      </c>
      <c r="AC66" s="253"/>
      <c r="AD66" s="253"/>
      <c r="AE66" s="253"/>
      <c r="AF66" s="254" t="str">
        <f>Т!AF66</f>
        <v>COAC</v>
      </c>
      <c r="AG66" s="254">
        <f>Т!AG66</f>
        <v>0</v>
      </c>
      <c r="AH66" s="254">
        <f>Т!AH66</f>
        <v>0</v>
      </c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/>
      <c r="CC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</row>
    <row r="67" spans="12:105" ht="11.25" customHeight="1">
      <c r="L67" s="151"/>
      <c r="M67" s="515" t="s">
        <v>1419</v>
      </c>
      <c r="N67" s="470" t="s">
        <v>1332</v>
      </c>
      <c r="O67" s="191" t="s">
        <v>195</v>
      </c>
      <c r="AC67" s="253"/>
      <c r="AD67" s="253"/>
      <c r="AE67" s="253"/>
      <c r="AF67" s="254" t="str">
        <f>Т!AF67</f>
        <v>COASC</v>
      </c>
      <c r="AG67" s="254">
        <f>Т!AG67</f>
        <v>0</v>
      </c>
      <c r="AH67" s="254">
        <f>Т!AH67</f>
        <v>0</v>
      </c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/>
      <c r="CC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</row>
    <row r="68" spans="12:105" ht="11.25" customHeight="1">
      <c r="L68" s="151"/>
      <c r="M68" s="515" t="s">
        <v>1420</v>
      </c>
      <c r="N68" s="470" t="s">
        <v>1333</v>
      </c>
      <c r="O68" s="191" t="s">
        <v>195</v>
      </c>
      <c r="AC68" s="253"/>
      <c r="AD68" s="253"/>
      <c r="AE68" s="253"/>
      <c r="AF68" s="254" t="str">
        <f>Т!AF68</f>
        <v>COAWC</v>
      </c>
      <c r="AG68" s="254">
        <f>Т!AG68</f>
        <v>0</v>
      </c>
      <c r="AH68" s="254">
        <f>Т!AH68</f>
        <v>0</v>
      </c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/>
      <c r="CC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</row>
    <row r="69" spans="12:105" ht="11.25" customHeight="1">
      <c r="L69" s="151"/>
      <c r="M69" s="515" t="s">
        <v>1421</v>
      </c>
      <c r="N69" s="478" t="s">
        <v>1334</v>
      </c>
      <c r="O69" s="191" t="s">
        <v>195</v>
      </c>
      <c r="AC69" s="253"/>
      <c r="AD69" s="253"/>
      <c r="AE69" s="253"/>
      <c r="AF69" s="254" t="str">
        <f>Т!AF69</f>
        <v>COAS</v>
      </c>
      <c r="AG69" s="254">
        <f>Т!AG69</f>
        <v>0</v>
      </c>
      <c r="AH69" s="254">
        <f>Т!AH69</f>
        <v>0</v>
      </c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/>
      <c r="CC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</row>
    <row r="70" spans="12:105" ht="11.25" customHeight="1">
      <c r="L70" s="151"/>
      <c r="M70" s="515" t="s">
        <v>1422</v>
      </c>
      <c r="N70" s="480" t="s">
        <v>1380</v>
      </c>
      <c r="O70" s="191" t="s">
        <v>195</v>
      </c>
      <c r="AC70" s="253"/>
      <c r="AD70" s="253"/>
      <c r="AE70" s="253"/>
      <c r="AF70" s="254" t="str">
        <f>Т!AF70</f>
        <v>ENR</v>
      </c>
      <c r="AG70" s="254">
        <f>Т!AG70</f>
        <v>0</v>
      </c>
      <c r="AH70" s="254">
        <f>Т!AH70</f>
        <v>0</v>
      </c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/>
      <c r="CC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</row>
    <row r="71" spans="12:105" ht="11.25" customHeight="1">
      <c r="L71" s="151"/>
      <c r="M71" s="515" t="s">
        <v>1423</v>
      </c>
      <c r="N71" s="480" t="s">
        <v>1381</v>
      </c>
      <c r="O71" s="191" t="s">
        <v>195</v>
      </c>
      <c r="AC71" s="253"/>
      <c r="AD71" s="253"/>
      <c r="AE71" s="253"/>
      <c r="AF71" s="254" t="str">
        <f>Т!AF71</f>
        <v>PWR</v>
      </c>
      <c r="AG71" s="254">
        <f>Т!AG71</f>
        <v>0</v>
      </c>
      <c r="AH71" s="254">
        <f>Т!AH71</f>
        <v>0</v>
      </c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/>
      <c r="CC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</row>
    <row r="72" spans="12:105" ht="11.25" customHeight="1">
      <c r="L72" s="151"/>
      <c r="M72" s="515" t="s">
        <v>1424</v>
      </c>
      <c r="N72" s="479" t="s">
        <v>1335</v>
      </c>
      <c r="O72" s="191" t="s">
        <v>195</v>
      </c>
      <c r="AC72" s="253"/>
      <c r="AD72" s="253"/>
      <c r="AE72" s="253"/>
      <c r="AF72" s="254" t="str">
        <f>Т!AF72</f>
        <v>CWD</v>
      </c>
      <c r="AG72" s="254">
        <f>Т!AG72</f>
        <v>0</v>
      </c>
      <c r="AH72" s="254">
        <f>Т!AH72</f>
        <v>0</v>
      </c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/>
      <c r="CC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</row>
    <row r="73" spans="12:105" ht="11.25" customHeight="1">
      <c r="L73" s="151"/>
      <c r="M73" s="515" t="s">
        <v>1425</v>
      </c>
      <c r="N73" s="472" t="s">
        <v>723</v>
      </c>
      <c r="O73" s="191" t="s">
        <v>195</v>
      </c>
      <c r="AC73" s="253"/>
      <c r="AD73" s="253"/>
      <c r="AE73" s="253"/>
      <c r="AF73" s="254" t="str">
        <f>Т!AF73</f>
        <v>WDS</v>
      </c>
      <c r="AG73" s="254">
        <f>Т!AG73</f>
        <v>0</v>
      </c>
      <c r="AH73" s="254">
        <f>Т!AH73</f>
        <v>0</v>
      </c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/>
      <c r="CC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</row>
    <row r="74" spans="12:105" ht="11.25" customHeight="1">
      <c r="L74" s="151"/>
      <c r="M74" s="515" t="s">
        <v>1426</v>
      </c>
      <c r="N74" s="473" t="s">
        <v>749</v>
      </c>
      <c r="O74" s="191" t="s">
        <v>195</v>
      </c>
      <c r="AC74" s="253"/>
      <c r="AD74" s="253"/>
      <c r="AE74" s="253"/>
      <c r="AF74" s="254" t="str">
        <f>Т!AF74</f>
        <v>PLT</v>
      </c>
      <c r="AG74" s="254">
        <f>Т!AG74</f>
        <v>0</v>
      </c>
      <c r="AH74" s="254">
        <f>Т!AH74</f>
        <v>0</v>
      </c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/>
      <c r="CC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</row>
    <row r="75" spans="12:105" ht="11.25" customHeight="1">
      <c r="L75" s="151"/>
      <c r="M75" s="515" t="s">
        <v>1427</v>
      </c>
      <c r="N75" s="474" t="s">
        <v>315</v>
      </c>
      <c r="O75" s="191" t="s">
        <v>195</v>
      </c>
      <c r="AC75" s="253"/>
      <c r="AD75" s="253"/>
      <c r="AE75" s="253"/>
      <c r="AF75" s="254" t="str">
        <f>Т!AF75</f>
        <v>SAW</v>
      </c>
      <c r="AG75" s="254">
        <f>Т!AG75</f>
        <v>0</v>
      </c>
      <c r="AH75" s="254">
        <f>Т!AH75</f>
        <v>0</v>
      </c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/>
      <c r="CC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</row>
    <row r="76" spans="12:105" ht="11.25" customHeight="1">
      <c r="L76" s="151"/>
      <c r="M76" s="515" t="s">
        <v>1428</v>
      </c>
      <c r="N76" s="475" t="s">
        <v>316</v>
      </c>
      <c r="O76" s="191" t="s">
        <v>195</v>
      </c>
      <c r="AC76" s="253"/>
      <c r="AD76" s="253"/>
      <c r="AE76" s="253"/>
      <c r="AF76" s="254" t="str">
        <f>Т!AF76</f>
        <v>PEA</v>
      </c>
      <c r="AG76" s="254">
        <f>Т!AG76</f>
        <v>0</v>
      </c>
      <c r="AH76" s="254">
        <f>Т!AH76</f>
        <v>0</v>
      </c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/>
      <c r="CC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</row>
    <row r="77" spans="12:105" ht="11.25" customHeight="1">
      <c r="L77" s="151"/>
      <c r="M77" s="515" t="s">
        <v>1429</v>
      </c>
      <c r="N77" s="476" t="s">
        <v>317</v>
      </c>
      <c r="O77" s="191" t="s">
        <v>195</v>
      </c>
      <c r="AC77" s="253"/>
      <c r="AD77" s="253"/>
      <c r="AE77" s="253"/>
      <c r="AF77" s="254" t="str">
        <f>Т!AF77</f>
        <v>SHL</v>
      </c>
      <c r="AG77" s="254">
        <f>Т!AG77</f>
        <v>0</v>
      </c>
      <c r="AH77" s="254">
        <f>Т!AH77</f>
        <v>0</v>
      </c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/>
      <c r="CC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</row>
    <row r="78" spans="12:105" ht="11.25" customHeight="1">
      <c r="L78" s="151"/>
      <c r="M78" s="515" t="s">
        <v>1430</v>
      </c>
      <c r="N78" s="465" t="s">
        <v>318</v>
      </c>
      <c r="O78" s="191" t="s">
        <v>195</v>
      </c>
      <c r="AC78" s="253"/>
      <c r="AD78" s="253"/>
      <c r="AE78" s="253"/>
      <c r="AF78" s="254" t="str">
        <f>Т!AF78</f>
        <v>STF</v>
      </c>
      <c r="AG78" s="254">
        <f>Т!AG78</f>
        <v>0</v>
      </c>
      <c r="AH78" s="254">
        <f>Т!AH78</f>
        <v>0</v>
      </c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/>
      <c r="CC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</row>
    <row r="79" spans="12:105" ht="11.25" customHeight="1">
      <c r="L79" s="151"/>
      <c r="M79" s="515" t="s">
        <v>1431</v>
      </c>
      <c r="N79" s="477" t="s">
        <v>321</v>
      </c>
      <c r="O79" s="191" t="s">
        <v>195</v>
      </c>
      <c r="AC79" s="253"/>
      <c r="AD79" s="253"/>
      <c r="AE79" s="253"/>
      <c r="AF79" s="254" t="str">
        <f>Т!AF79</f>
        <v>OTH</v>
      </c>
      <c r="AG79" s="254">
        <f>Т!AG79</f>
        <v>0</v>
      </c>
      <c r="AH79" s="254">
        <f>Т!AH79</f>
        <v>0</v>
      </c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/>
      <c r="CC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</row>
    <row r="80" spans="12:105" ht="11.25" customHeight="1">
      <c r="L80" s="151"/>
      <c r="M80" s="524"/>
      <c r="N80" s="525"/>
      <c r="O80" s="167"/>
      <c r="AC80" s="253"/>
      <c r="AD80" s="253"/>
      <c r="AE80" s="253"/>
      <c r="AF80" s="243"/>
      <c r="AG80" s="243"/>
      <c r="AH80" s="243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/>
      <c r="CC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</row>
    <row r="81" spans="12:105" ht="11.25" customHeight="1">
      <c r="L81" s="151"/>
      <c r="M81" s="524"/>
      <c r="N81" s="525"/>
      <c r="O81" s="167"/>
      <c r="AC81" s="253"/>
      <c r="AD81" s="253"/>
      <c r="AE81" s="253"/>
      <c r="AF81" s="243"/>
      <c r="AG81" s="243"/>
      <c r="AH81" s="243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/>
      <c r="CC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</row>
    <row r="82" spans="12:105" ht="11.25" customHeight="1">
      <c r="L82" s="151"/>
      <c r="M82" s="524"/>
      <c r="N82" s="525"/>
      <c r="O82" s="167"/>
      <c r="AC82" s="253"/>
      <c r="AD82" s="253"/>
      <c r="AE82" s="253"/>
      <c r="AF82" s="243"/>
      <c r="AG82" s="243"/>
      <c r="AH82" s="243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/>
      <c r="CC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</row>
    <row r="83" spans="12:105" ht="11.25" customHeight="1">
      <c r="L83" s="151"/>
      <c r="M83" s="524"/>
      <c r="N83" s="525"/>
      <c r="O83" s="167"/>
      <c r="AC83" s="253"/>
      <c r="AD83" s="253"/>
      <c r="AE83" s="253"/>
      <c r="AF83" s="243"/>
      <c r="AG83" s="243"/>
      <c r="AH83" s="243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/>
      <c r="CC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</row>
    <row r="84" spans="12:105" ht="11.25" customHeight="1">
      <c r="L84" s="151"/>
      <c r="M84" s="524"/>
      <c r="N84" s="525"/>
      <c r="O84" s="167"/>
      <c r="AC84" s="253"/>
      <c r="AD84" s="253"/>
      <c r="AE84" s="253"/>
      <c r="AF84" s="243"/>
      <c r="AG84" s="243"/>
      <c r="AH84" s="243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/>
      <c r="CC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</row>
    <row r="85" spans="12:105" ht="11.25" customHeight="1">
      <c r="L85" s="151"/>
      <c r="M85" s="524"/>
      <c r="N85" s="525"/>
      <c r="O85" s="167"/>
      <c r="AC85" s="253"/>
      <c r="AD85" s="253"/>
      <c r="AE85" s="253"/>
      <c r="AF85" s="243"/>
      <c r="AG85" s="243"/>
      <c r="AH85" s="243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/>
      <c r="CC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</row>
    <row r="86" spans="12:105" ht="11.25" customHeight="1">
      <c r="L86" s="151"/>
      <c r="M86" s="524"/>
      <c r="N86" s="525"/>
      <c r="O86" s="167"/>
      <c r="AC86" s="253"/>
      <c r="AD86" s="253"/>
      <c r="AE86" s="253"/>
      <c r="AF86" s="243"/>
      <c r="AG86" s="243"/>
      <c r="AH86" s="243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/>
      <c r="CC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</row>
    <row r="87" spans="12:105" ht="11.25" customHeight="1">
      <c r="L87" s="151"/>
      <c r="M87" s="524"/>
      <c r="N87" s="525"/>
      <c r="O87" s="167"/>
      <c r="AC87" s="253"/>
      <c r="AD87" s="253"/>
      <c r="AE87" s="253"/>
      <c r="AF87" s="243"/>
      <c r="AG87" s="243"/>
      <c r="AH87" s="243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/>
      <c r="CC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</row>
    <row r="88" spans="12:105" ht="11.25" customHeight="1">
      <c r="L88" s="151"/>
      <c r="M88" s="524"/>
      <c r="N88" s="525"/>
      <c r="O88" s="167"/>
      <c r="AC88" s="253"/>
      <c r="AD88" s="253"/>
      <c r="AE88" s="253"/>
      <c r="AF88" s="243"/>
      <c r="AG88" s="243"/>
      <c r="AH88" s="243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/>
      <c r="CC88"/>
      <c r="CD88"/>
      <c r="CE88"/>
      <c r="CF88"/>
      <c r="CG88"/>
      <c r="CH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</row>
    <row r="89" spans="12:105" ht="11.25" customHeight="1">
      <c r="L89" s="151"/>
      <c r="M89" s="524"/>
      <c r="N89" s="525"/>
      <c r="O89" s="167"/>
      <c r="AC89" s="253"/>
      <c r="AD89" s="253"/>
      <c r="AE89" s="253"/>
      <c r="AF89" s="243"/>
      <c r="AG89" s="243"/>
      <c r="AH89" s="243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/>
      <c r="CC89"/>
      <c r="CD89"/>
      <c r="CE89"/>
      <c r="CF89"/>
      <c r="CG89"/>
      <c r="CH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</row>
    <row r="90" spans="12:105" ht="11.25" customHeight="1">
      <c r="L90" s="151"/>
      <c r="M90" s="514" t="s">
        <v>180</v>
      </c>
      <c r="N90" s="523" t="s">
        <v>322</v>
      </c>
      <c r="O90" s="164" t="s">
        <v>195</v>
      </c>
      <c r="AC90" s="253"/>
      <c r="AD90" s="253"/>
      <c r="AE90" s="253"/>
      <c r="AF90" s="249">
        <f>SUM(AF91,AF154)</f>
        <v>0</v>
      </c>
      <c r="AG90" s="249">
        <f>SUM(AG91,AG154)</f>
        <v>0</v>
      </c>
      <c r="AH90" s="249">
        <f>SUM(AH91,AH154)</f>
        <v>0</v>
      </c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/>
      <c r="CC90"/>
      <c r="CD90"/>
      <c r="CE90"/>
      <c r="CF90"/>
      <c r="CG90"/>
      <c r="CH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</row>
    <row r="91" spans="12:105" ht="11.25" customHeight="1">
      <c r="L91" s="151"/>
      <c r="M91" s="514" t="s">
        <v>181</v>
      </c>
      <c r="N91" s="526" t="s">
        <v>323</v>
      </c>
      <c r="O91" s="164" t="s">
        <v>195</v>
      </c>
      <c r="AC91" s="253"/>
      <c r="AD91" s="253"/>
      <c r="AE91" s="253"/>
      <c r="AF91" s="255">
        <f>SUM(AF92,AF126,AF127)</f>
        <v>0</v>
      </c>
      <c r="AG91" s="255">
        <f>SUM(AG92,AG126,AG127)</f>
        <v>0</v>
      </c>
      <c r="AH91" s="255">
        <f>SUM(AH92,AH126,AH127)</f>
        <v>0</v>
      </c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/>
      <c r="CC91"/>
      <c r="CD91"/>
      <c r="CE91"/>
      <c r="CF91"/>
      <c r="CG91"/>
      <c r="CH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</row>
    <row r="92" spans="12:105" ht="11.25" customHeight="1">
      <c r="L92" s="151"/>
      <c r="M92" s="514" t="s">
        <v>324</v>
      </c>
      <c r="N92" s="527" t="s">
        <v>325</v>
      </c>
      <c r="O92" s="164" t="s">
        <v>195</v>
      </c>
      <c r="AC92" s="253"/>
      <c r="AD92" s="253"/>
      <c r="AE92" s="253"/>
      <c r="AF92" s="249">
        <f>SUM(AF93,AF109)</f>
        <v>0</v>
      </c>
      <c r="AG92" s="249">
        <f>SUM(AG93,AG109)</f>
        <v>0</v>
      </c>
      <c r="AH92" s="249">
        <f>SUM(AH93,AH109)</f>
        <v>0</v>
      </c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/>
      <c r="CC92"/>
      <c r="CD92"/>
      <c r="CE92"/>
      <c r="CF92"/>
      <c r="CG92"/>
      <c r="CH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</row>
    <row r="93" spans="12:105" ht="11.25" customHeight="1">
      <c r="L93" s="151"/>
      <c r="M93" s="528" t="str">
        <f>M92 &amp; ".1"</f>
        <v>5.1.1.1</v>
      </c>
      <c r="N93" s="494" t="s">
        <v>294</v>
      </c>
      <c r="O93" s="164" t="s">
        <v>195</v>
      </c>
      <c r="AC93" s="253"/>
      <c r="AD93" s="253"/>
      <c r="AE93" s="253"/>
      <c r="AF93" s="256">
        <f>SUM(AF94,AF98,AF102)</f>
        <v>0</v>
      </c>
      <c r="AG93" s="257">
        <f>SUM(AG94,AG98,AG102)</f>
        <v>0</v>
      </c>
      <c r="AH93" s="258">
        <f>SUM(AH94,AH98,AH102)</f>
        <v>0</v>
      </c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/>
      <c r="CC93"/>
      <c r="CD93"/>
      <c r="CE93"/>
      <c r="CF93"/>
      <c r="CG93"/>
      <c r="CH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</row>
    <row r="94" spans="12:105" ht="11.25" customHeight="1">
      <c r="L94" s="151"/>
      <c r="M94" s="528" t="str">
        <f>M92 &amp; ".1.1"</f>
        <v>5.1.1.1.1</v>
      </c>
      <c r="N94" s="493" t="s">
        <v>738</v>
      </c>
      <c r="O94" s="164" t="s">
        <v>195</v>
      </c>
      <c r="AC94" s="253"/>
      <c r="AD94" s="253"/>
      <c r="AE94" s="253"/>
      <c r="AF94" s="258">
        <f>AG94+AH94</f>
        <v>0</v>
      </c>
      <c r="AG94" s="617"/>
      <c r="AH94" s="617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/>
      <c r="CC94"/>
      <c r="CD94"/>
      <c r="CE94"/>
      <c r="CF94"/>
      <c r="CG94"/>
      <c r="CH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</row>
    <row r="95" spans="12:105" ht="11.25" customHeight="1">
      <c r="L95" s="151"/>
      <c r="M95" s="528" t="str">
        <f>M92 &amp; ".1.1.0.1"</f>
        <v>5.1.1.1.1.0.1</v>
      </c>
      <c r="N95" s="495" t="s">
        <v>285</v>
      </c>
      <c r="O95" s="164" t="s">
        <v>286</v>
      </c>
      <c r="AC95" s="253"/>
      <c r="AD95" s="253"/>
      <c r="AE95" s="253"/>
      <c r="AF95" s="246">
        <f>AG95+AH95</f>
        <v>0</v>
      </c>
      <c r="AG95" s="617"/>
      <c r="AH95" s="224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/>
      <c r="CC95"/>
      <c r="CD95"/>
      <c r="CE95"/>
      <c r="CF95"/>
      <c r="CG95"/>
      <c r="CH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</row>
    <row r="96" spans="12:105" ht="11.25" customHeight="1">
      <c r="L96" s="151"/>
      <c r="M96" s="528" t="str">
        <f>M92 &amp; ".1.1.0.2"</f>
        <v>5.1.1.1.1.0.2</v>
      </c>
      <c r="N96" s="495" t="s">
        <v>287</v>
      </c>
      <c r="O96" s="164" t="s">
        <v>288</v>
      </c>
      <c r="AC96" s="253"/>
      <c r="AD96" s="253"/>
      <c r="AE96" s="253"/>
      <c r="AF96" s="246">
        <f>IF(AF95=0,0,AF94/AF95)</f>
        <v>0</v>
      </c>
      <c r="AG96" s="246">
        <f>IF(AG95=0,0,AG94/AG95)</f>
        <v>0</v>
      </c>
      <c r="AH96" s="246">
        <f>IF(AH95=0,0,AH94/AH95)</f>
        <v>0</v>
      </c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/>
      <c r="CC96"/>
      <c r="CD96"/>
      <c r="CE96"/>
      <c r="CF96"/>
      <c r="CG96"/>
      <c r="CH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</row>
    <row r="97" spans="12:105" ht="11.25" customHeight="1">
      <c r="L97" s="151"/>
      <c r="M97" s="529"/>
      <c r="N97" s="496"/>
      <c r="O97" s="167"/>
      <c r="AC97" s="253"/>
      <c r="AD97" s="253"/>
      <c r="AE97" s="253"/>
      <c r="AF97" s="244"/>
      <c r="AG97" s="262"/>
      <c r="AH97" s="243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/>
      <c r="CC97"/>
      <c r="CD97"/>
      <c r="CE97"/>
      <c r="CF97"/>
      <c r="CG97"/>
      <c r="CH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</row>
    <row r="98" spans="12:105" ht="11.25" customHeight="1">
      <c r="L98" s="151"/>
      <c r="M98" s="528" t="str">
        <f>M92 &amp; ".1.2"</f>
        <v>5.1.1.1.2</v>
      </c>
      <c r="N98" s="493" t="s">
        <v>739</v>
      </c>
      <c r="O98" s="164" t="s">
        <v>195</v>
      </c>
      <c r="AC98" s="253"/>
      <c r="AD98" s="253"/>
      <c r="AE98" s="253"/>
      <c r="AF98" s="258">
        <f>AG98+AH98</f>
        <v>0</v>
      </c>
      <c r="AG98" s="617"/>
      <c r="AH98" s="617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/>
      <c r="CC98"/>
      <c r="CD98"/>
      <c r="CE98"/>
      <c r="CF98"/>
      <c r="CG98"/>
      <c r="CH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</row>
    <row r="99" spans="12:105" ht="11.25" customHeight="1">
      <c r="L99" s="151"/>
      <c r="M99" s="528" t="str">
        <f>M92 &amp; ".1.2.0.1"</f>
        <v>5.1.1.1.2.0.1</v>
      </c>
      <c r="N99" s="495" t="s">
        <v>285</v>
      </c>
      <c r="O99" s="164" t="s">
        <v>286</v>
      </c>
      <c r="AC99" s="253"/>
      <c r="AD99" s="253"/>
      <c r="AE99" s="253"/>
      <c r="AF99" s="246">
        <f>AG99+AH99</f>
        <v>0</v>
      </c>
      <c r="AG99" s="617"/>
      <c r="AH99" s="224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/>
      <c r="CC99"/>
      <c r="CD99"/>
      <c r="CE99"/>
      <c r="CF99"/>
      <c r="CG99"/>
      <c r="CH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</row>
    <row r="100" spans="12:105" ht="11.25" customHeight="1">
      <c r="L100" s="151"/>
      <c r="M100" s="528" t="str">
        <f>M92 &amp; ".1.2.0.2"</f>
        <v>5.1.1.1.2.0.2</v>
      </c>
      <c r="N100" s="495" t="s">
        <v>287</v>
      </c>
      <c r="O100" s="164" t="s">
        <v>288</v>
      </c>
      <c r="AC100" s="253"/>
      <c r="AD100" s="253"/>
      <c r="AE100" s="253"/>
      <c r="AF100" s="246">
        <f>IF(AF99=0,0,AF98/AF99)</f>
        <v>0</v>
      </c>
      <c r="AG100" s="246">
        <f>IF(AG99=0,0,AG98/AG99)</f>
        <v>0</v>
      </c>
      <c r="AH100" s="246">
        <f>IF(AH99=0,0,AH98/AH99)</f>
        <v>0</v>
      </c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/>
      <c r="CC100"/>
      <c r="CD100"/>
      <c r="CE100"/>
      <c r="CF100"/>
      <c r="CG100"/>
      <c r="CH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</row>
    <row r="101" spans="12:105" ht="11.25" customHeight="1">
      <c r="L101" s="151"/>
      <c r="M101" s="529"/>
      <c r="N101" s="496"/>
      <c r="O101" s="167"/>
      <c r="AC101" s="253"/>
      <c r="AD101" s="253"/>
      <c r="AE101" s="253"/>
      <c r="AF101" s="244"/>
      <c r="AG101" s="262"/>
      <c r="AH101" s="243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/>
      <c r="CC101"/>
      <c r="CD101"/>
      <c r="CE101"/>
      <c r="CF101"/>
      <c r="CG101"/>
      <c r="CH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</row>
    <row r="102" spans="12:105" ht="11.25" customHeight="1">
      <c r="L102" s="151"/>
      <c r="M102" s="528" t="str">
        <f>M92 &amp; ".1.3"</f>
        <v>5.1.1.1.3</v>
      </c>
      <c r="N102" s="493" t="s">
        <v>2402</v>
      </c>
      <c r="O102" s="164" t="s">
        <v>195</v>
      </c>
      <c r="AC102" s="253"/>
      <c r="AD102" s="253"/>
      <c r="AE102" s="253"/>
      <c r="AF102" s="258">
        <f>AG102+AH102</f>
        <v>0</v>
      </c>
      <c r="AG102" s="617"/>
      <c r="AH102" s="617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/>
      <c r="CC102"/>
      <c r="CD102"/>
      <c r="CE102"/>
      <c r="CF102"/>
      <c r="CG102"/>
      <c r="CH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</row>
    <row r="103" spans="12:105" ht="11.25" customHeight="1">
      <c r="L103" s="151"/>
      <c r="M103" s="528" t="str">
        <f>M92 &amp; ".1.3.0.1"</f>
        <v>5.1.1.1.3.0.1</v>
      </c>
      <c r="N103" s="495" t="s">
        <v>285</v>
      </c>
      <c r="O103" s="164" t="s">
        <v>286</v>
      </c>
      <c r="AC103" s="253"/>
      <c r="AD103" s="253"/>
      <c r="AE103" s="253"/>
      <c r="AF103" s="246">
        <f>AG103+AH103</f>
        <v>0</v>
      </c>
      <c r="AG103" s="617"/>
      <c r="AH103" s="224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/>
      <c r="CC103"/>
      <c r="CD103"/>
      <c r="CE103"/>
      <c r="CF103"/>
      <c r="CG103"/>
      <c r="CH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</row>
    <row r="104" spans="12:105" ht="11.25" customHeight="1">
      <c r="L104" s="151"/>
      <c r="M104" s="528" t="str">
        <f>M92 &amp; ".1.3.0.2"</f>
        <v>5.1.1.1.3.0.2</v>
      </c>
      <c r="N104" s="495" t="s">
        <v>287</v>
      </c>
      <c r="O104" s="164" t="s">
        <v>288</v>
      </c>
      <c r="AC104" s="253"/>
      <c r="AD104" s="253"/>
      <c r="AE104" s="253"/>
      <c r="AF104" s="246">
        <f>IF(AF103=0,0,AF102/AF103)</f>
        <v>0</v>
      </c>
      <c r="AG104" s="246">
        <f>IF(AG103=0,0,AG102/AG103)</f>
        <v>0</v>
      </c>
      <c r="AH104" s="246">
        <f>IF(AH103=0,0,AH102/AH103)</f>
        <v>0</v>
      </c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/>
      <c r="CC104"/>
      <c r="CD104"/>
      <c r="CE104"/>
      <c r="CF104"/>
      <c r="CG104"/>
      <c r="CH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</row>
    <row r="105" spans="12:105" ht="11.25" customHeight="1">
      <c r="L105" s="151"/>
      <c r="M105" s="528" t="str">
        <f>M92 &amp; ".2"</f>
        <v>5.1.1.2</v>
      </c>
      <c r="N105" s="494" t="s">
        <v>278</v>
      </c>
      <c r="O105" s="164" t="s">
        <v>195</v>
      </c>
      <c r="AC105" s="253"/>
      <c r="AD105" s="253"/>
      <c r="AE105" s="253"/>
      <c r="AF105" s="246">
        <f>SUM(AF106:AF108)</f>
        <v>0</v>
      </c>
      <c r="AG105" s="259">
        <f>SUM(AG106:AG108)</f>
        <v>0</v>
      </c>
      <c r="AH105" s="249">
        <f>SUM(AH106:AH108)</f>
        <v>0</v>
      </c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/>
      <c r="CC105"/>
      <c r="CD105"/>
      <c r="CE105"/>
      <c r="CF105"/>
      <c r="CG105"/>
      <c r="CH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</row>
    <row r="106" spans="12:105" ht="11.25" customHeight="1">
      <c r="L106" s="151"/>
      <c r="M106" s="528" t="str">
        <f>M92 &amp; ".2.1"</f>
        <v>5.1.1.2.1</v>
      </c>
      <c r="N106" s="493" t="s">
        <v>738</v>
      </c>
      <c r="O106" s="164" t="s">
        <v>195</v>
      </c>
      <c r="AC106" s="253"/>
      <c r="AD106" s="253"/>
      <c r="AE106" s="253"/>
      <c r="AF106" s="258">
        <f>AG106+AH106</f>
        <v>0</v>
      </c>
      <c r="AG106" s="617"/>
      <c r="AH106" s="617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/>
      <c r="CC106"/>
      <c r="CD106"/>
      <c r="CE106"/>
      <c r="CF106"/>
      <c r="CG106"/>
      <c r="CH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</row>
    <row r="107" spans="12:105" ht="11.25" customHeight="1">
      <c r="L107" s="151"/>
      <c r="M107" s="528" t="str">
        <f>M92 &amp; ".2.2"</f>
        <v>5.1.1.2.2</v>
      </c>
      <c r="N107" s="493" t="s">
        <v>739</v>
      </c>
      <c r="O107" s="164" t="s">
        <v>195</v>
      </c>
      <c r="AC107" s="253"/>
      <c r="AD107" s="253"/>
      <c r="AE107" s="253"/>
      <c r="AF107" s="258">
        <f>AG107+AH107</f>
        <v>0</v>
      </c>
      <c r="AG107" s="617"/>
      <c r="AH107" s="224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/>
      <c r="CC107"/>
      <c r="CD107"/>
      <c r="CE107"/>
      <c r="CF107"/>
      <c r="CG107"/>
      <c r="CH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</row>
    <row r="108" spans="12:105" ht="11.25" customHeight="1">
      <c r="L108" s="151"/>
      <c r="M108" s="528" t="str">
        <f>M92 &amp; ".2.3"</f>
        <v>5.1.1.2.3</v>
      </c>
      <c r="N108" s="493" t="s">
        <v>2402</v>
      </c>
      <c r="O108" s="164" t="s">
        <v>195</v>
      </c>
      <c r="AC108" s="253"/>
      <c r="AD108" s="253"/>
      <c r="AE108" s="253"/>
      <c r="AF108" s="244"/>
      <c r="AG108" s="262"/>
      <c r="AH108" s="243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/>
      <c r="CC108"/>
      <c r="CD108"/>
      <c r="CE108"/>
      <c r="CF108"/>
      <c r="CG108"/>
      <c r="CH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</row>
    <row r="109" spans="12:105" ht="11.25" customHeight="1">
      <c r="L109" s="151"/>
      <c r="M109" s="528" t="str">
        <f>M92 &amp; ".3"</f>
        <v>5.1.1.3</v>
      </c>
      <c r="N109" s="494" t="s">
        <v>295</v>
      </c>
      <c r="O109" s="164" t="s">
        <v>195</v>
      </c>
      <c r="AC109" s="253"/>
      <c r="AD109" s="253"/>
      <c r="AE109" s="253"/>
      <c r="AF109" s="246">
        <f>SUM(AF110,AF114,AF118)</f>
        <v>0</v>
      </c>
      <c r="AG109" s="259">
        <f>SUM(AG110,AG114,AG118)</f>
        <v>0</v>
      </c>
      <c r="AH109" s="249">
        <f>SUM(AH110,AH114,AH118)</f>
        <v>0</v>
      </c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/>
      <c r="CC109"/>
      <c r="CD109"/>
      <c r="CE109"/>
      <c r="CF109"/>
      <c r="CG109"/>
      <c r="CH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</row>
    <row r="110" spans="12:105" ht="11.25" customHeight="1">
      <c r="L110" s="151"/>
      <c r="M110" s="528" t="str">
        <f>M92 &amp; ".3.1"</f>
        <v>5.1.1.3.1</v>
      </c>
      <c r="N110" s="493" t="s">
        <v>738</v>
      </c>
      <c r="O110" s="164" t="s">
        <v>195</v>
      </c>
      <c r="AC110" s="253"/>
      <c r="AD110" s="253"/>
      <c r="AE110" s="253"/>
      <c r="AF110" s="258">
        <f>AG110+AH110</f>
        <v>0</v>
      </c>
      <c r="AG110" s="617"/>
      <c r="AH110" s="617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/>
      <c r="CC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</row>
    <row r="111" spans="12:105" ht="11.25" customHeight="1">
      <c r="L111" s="151"/>
      <c r="M111" s="528" t="str">
        <f>M92 &amp; ".3.1.0.1"</f>
        <v>5.1.1.3.1.0.1</v>
      </c>
      <c r="N111" s="495" t="s">
        <v>285</v>
      </c>
      <c r="O111" s="164" t="s">
        <v>286</v>
      </c>
      <c r="AC111" s="253"/>
      <c r="AD111" s="253"/>
      <c r="AE111" s="253"/>
      <c r="AF111" s="258">
        <f>AG111+AH111</f>
        <v>0</v>
      </c>
      <c r="AG111" s="617"/>
      <c r="AH111" s="224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/>
      <c r="CC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</row>
    <row r="112" spans="12:105" ht="11.25" customHeight="1">
      <c r="L112" s="151"/>
      <c r="M112" s="528" t="str">
        <f>M92 &amp; ".3.1.0.2"</f>
        <v>5.1.1.3.1.0.2</v>
      </c>
      <c r="N112" s="495" t="s">
        <v>287</v>
      </c>
      <c r="O112" s="164" t="s">
        <v>288</v>
      </c>
      <c r="AC112" s="253"/>
      <c r="AD112" s="253"/>
      <c r="AE112" s="253"/>
      <c r="AF112" s="246">
        <f>IF(AF111=0,0,AF110/AF111)</f>
        <v>0</v>
      </c>
      <c r="AG112" s="246">
        <f>IF(AG111=0,0,AG110/AG111)</f>
        <v>0</v>
      </c>
      <c r="AH112" s="246">
        <f>IF(AH111=0,0,AH110/AH111)</f>
        <v>0</v>
      </c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/>
      <c r="CC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</row>
    <row r="113" spans="12:105" ht="11.25" customHeight="1">
      <c r="L113" s="151"/>
      <c r="M113" s="529"/>
      <c r="N113" s="496"/>
      <c r="O113" s="167"/>
      <c r="AC113" s="253"/>
      <c r="AD113" s="253"/>
      <c r="AE113" s="253"/>
      <c r="AF113" s="244"/>
      <c r="AG113" s="262"/>
      <c r="AH113" s="243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/>
      <c r="CC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</row>
    <row r="114" spans="12:105" ht="11.25" customHeight="1">
      <c r="L114" s="151"/>
      <c r="M114" s="528" t="str">
        <f>M92 &amp; ".3.2"</f>
        <v>5.1.1.3.2</v>
      </c>
      <c r="N114" s="493" t="s">
        <v>739</v>
      </c>
      <c r="O114" s="164" t="s">
        <v>195</v>
      </c>
      <c r="AC114" s="253"/>
      <c r="AD114" s="253"/>
      <c r="AE114" s="253"/>
      <c r="AF114" s="258">
        <f>AG114+AH114</f>
        <v>0</v>
      </c>
      <c r="AG114" s="617"/>
      <c r="AH114" s="617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/>
      <c r="CC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</row>
    <row r="115" spans="12:105" ht="11.25" customHeight="1">
      <c r="L115" s="151"/>
      <c r="M115" s="528" t="str">
        <f>M92 &amp; ".3.2.0.1"</f>
        <v>5.1.1.3.2.0.1</v>
      </c>
      <c r="N115" s="495" t="s">
        <v>285</v>
      </c>
      <c r="O115" s="164" t="s">
        <v>286</v>
      </c>
      <c r="AC115" s="253"/>
      <c r="AD115" s="253"/>
      <c r="AE115" s="253"/>
      <c r="AF115" s="258">
        <f>AG115+AH115</f>
        <v>0</v>
      </c>
      <c r="AG115" s="617"/>
      <c r="AH115" s="224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/>
      <c r="CC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</row>
    <row r="116" spans="12:105" ht="11.25" customHeight="1">
      <c r="L116" s="151"/>
      <c r="M116" s="528" t="str">
        <f>M92 &amp; ".3.2.0.2"</f>
        <v>5.1.1.3.2.0.2</v>
      </c>
      <c r="N116" s="495" t="s">
        <v>287</v>
      </c>
      <c r="O116" s="164" t="s">
        <v>288</v>
      </c>
      <c r="AC116" s="253"/>
      <c r="AD116" s="253"/>
      <c r="AE116" s="253"/>
      <c r="AF116" s="246">
        <f>IF(AF115=0,0,AF114/AF115)</f>
        <v>0</v>
      </c>
      <c r="AG116" s="246">
        <f>IF(AG115=0,0,AG114/AG115)</f>
        <v>0</v>
      </c>
      <c r="AH116" s="246">
        <f>IF(AH115=0,0,AH114/AH115)</f>
        <v>0</v>
      </c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/>
      <c r="CC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</row>
    <row r="117" spans="12:105" ht="11.25" customHeight="1">
      <c r="L117" s="151"/>
      <c r="M117" s="529"/>
      <c r="N117" s="496"/>
      <c r="O117" s="167"/>
      <c r="AC117" s="253"/>
      <c r="AD117" s="253"/>
      <c r="AE117" s="253"/>
      <c r="AF117" s="244"/>
      <c r="AG117" s="262"/>
      <c r="AH117" s="243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/>
      <c r="CC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</row>
    <row r="118" spans="12:105" ht="11.25" customHeight="1">
      <c r="L118" s="151"/>
      <c r="M118" s="528" t="str">
        <f>M92 &amp; ".3.3"</f>
        <v>5.1.1.3.3</v>
      </c>
      <c r="N118" s="493" t="s">
        <v>737</v>
      </c>
      <c r="O118" s="164" t="s">
        <v>195</v>
      </c>
      <c r="AC118" s="253"/>
      <c r="AD118" s="253"/>
      <c r="AE118" s="253"/>
      <c r="AF118" s="258">
        <f>AG118+AH118</f>
        <v>0</v>
      </c>
      <c r="AG118" s="617"/>
      <c r="AH118" s="617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/>
      <c r="CC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</row>
    <row r="119" spans="12:105" ht="11.25" customHeight="1">
      <c r="L119" s="151"/>
      <c r="M119" s="528" t="str">
        <f>M92 &amp; ".3.3.0.1"</f>
        <v>5.1.1.3.3.0.1</v>
      </c>
      <c r="N119" s="495" t="s">
        <v>285</v>
      </c>
      <c r="O119" s="164" t="s">
        <v>286</v>
      </c>
      <c r="AC119" s="253"/>
      <c r="AD119" s="253"/>
      <c r="AE119" s="253"/>
      <c r="AF119" s="258">
        <f>AG119+AH119</f>
        <v>0</v>
      </c>
      <c r="AG119" s="617"/>
      <c r="AH119" s="224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/>
      <c r="CC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</row>
    <row r="120" spans="12:105" ht="11.25" customHeight="1">
      <c r="L120" s="151"/>
      <c r="M120" s="528" t="str">
        <f>M92 &amp; ".3.3.0.2"</f>
        <v>5.1.1.3.3.0.2</v>
      </c>
      <c r="N120" s="495" t="s">
        <v>287</v>
      </c>
      <c r="O120" s="164" t="s">
        <v>288</v>
      </c>
      <c r="AC120" s="253"/>
      <c r="AD120" s="253"/>
      <c r="AE120" s="253"/>
      <c r="AF120" s="246">
        <f>IF(AF119=0,0,AF118/AF119)</f>
        <v>0</v>
      </c>
      <c r="AG120" s="246">
        <f>IF(AG119=0,0,AG118/AG119)</f>
        <v>0</v>
      </c>
      <c r="AH120" s="246">
        <f>IF(AH119=0,0,AH118/AH119)</f>
        <v>0</v>
      </c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/>
      <c r="CC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</row>
    <row r="121" spans="12:105" ht="11.25" customHeight="1">
      <c r="L121" s="151"/>
      <c r="M121" s="529"/>
      <c r="N121" s="496"/>
      <c r="O121" s="167"/>
      <c r="AC121" s="253"/>
      <c r="AD121" s="253"/>
      <c r="AE121" s="253"/>
      <c r="AF121" s="244"/>
      <c r="AG121" s="262"/>
      <c r="AH121" s="243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/>
      <c r="CC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</row>
    <row r="122" spans="12:105" ht="11.25" customHeight="1">
      <c r="L122" s="151"/>
      <c r="M122" s="528" t="str">
        <f>M92 &amp; ".4"</f>
        <v>5.1.1.4</v>
      </c>
      <c r="N122" s="494" t="s">
        <v>279</v>
      </c>
      <c r="O122" s="164" t="s">
        <v>195</v>
      </c>
      <c r="AC122" s="253"/>
      <c r="AD122" s="253"/>
      <c r="AE122" s="253"/>
      <c r="AF122" s="246">
        <f>SUM(AF123:AF125)</f>
        <v>0</v>
      </c>
      <c r="AG122" s="259">
        <f>SUM(AG123:AG125)</f>
        <v>0</v>
      </c>
      <c r="AH122" s="249">
        <f>SUM(AH123:AH125)</f>
        <v>0</v>
      </c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/>
      <c r="CC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</row>
    <row r="123" spans="12:105" ht="11.25" customHeight="1">
      <c r="L123" s="151"/>
      <c r="M123" s="528" t="str">
        <f>M92 &amp; ".4.1"</f>
        <v>5.1.1.4.1</v>
      </c>
      <c r="N123" s="493" t="s">
        <v>738</v>
      </c>
      <c r="O123" s="164" t="s">
        <v>195</v>
      </c>
      <c r="AC123" s="253"/>
      <c r="AD123" s="253"/>
      <c r="AE123" s="253"/>
      <c r="AF123" s="258">
        <f t="shared" ref="AF123:AF130" si="0">AG123+AH123</f>
        <v>0</v>
      </c>
      <c r="AG123" s="617"/>
      <c r="AH123" s="617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/>
      <c r="CC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</row>
    <row r="124" spans="12:105" ht="11.25" customHeight="1">
      <c r="L124" s="151"/>
      <c r="M124" s="528" t="str">
        <f>M92 &amp; ".4.2"</f>
        <v>5.1.1.4.2</v>
      </c>
      <c r="N124" s="493" t="s">
        <v>739</v>
      </c>
      <c r="O124" s="164" t="s">
        <v>195</v>
      </c>
      <c r="AC124" s="253"/>
      <c r="AD124" s="253"/>
      <c r="AE124" s="253"/>
      <c r="AF124" s="258">
        <f t="shared" si="0"/>
        <v>0</v>
      </c>
      <c r="AG124" s="617"/>
      <c r="AH124" s="617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/>
      <c r="CC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</row>
    <row r="125" spans="12:105" ht="11.25" customHeight="1">
      <c r="L125" s="151"/>
      <c r="M125" s="528" t="str">
        <f>M92 &amp; ".4.3"</f>
        <v>5.1.1.4.3</v>
      </c>
      <c r="N125" s="493" t="s">
        <v>737</v>
      </c>
      <c r="O125" s="164" t="s">
        <v>195</v>
      </c>
      <c r="AC125" s="253"/>
      <c r="AD125" s="253"/>
      <c r="AE125" s="253"/>
      <c r="AF125" s="258">
        <f t="shared" si="0"/>
        <v>0</v>
      </c>
      <c r="AG125" s="617"/>
      <c r="AH125" s="224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/>
      <c r="CC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</row>
    <row r="126" spans="12:105" ht="11.25" customHeight="1">
      <c r="L126" s="151"/>
      <c r="M126" s="514" t="s">
        <v>326</v>
      </c>
      <c r="N126" s="527" t="s">
        <v>327</v>
      </c>
      <c r="O126" s="164" t="s">
        <v>195</v>
      </c>
      <c r="AC126" s="253"/>
      <c r="AD126" s="253"/>
      <c r="AE126" s="253"/>
      <c r="AF126" s="258">
        <f t="shared" si="0"/>
        <v>0</v>
      </c>
      <c r="AG126" s="247"/>
      <c r="AH126" s="247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/>
      <c r="CC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</row>
    <row r="127" spans="12:105" ht="11.25" customHeight="1">
      <c r="L127" s="151"/>
      <c r="M127" s="514" t="s">
        <v>329</v>
      </c>
      <c r="N127" s="527" t="s">
        <v>330</v>
      </c>
      <c r="O127" s="164" t="s">
        <v>195</v>
      </c>
      <c r="AC127" s="253"/>
      <c r="AD127" s="253"/>
      <c r="AE127" s="253"/>
      <c r="AF127" s="249">
        <f t="shared" si="0"/>
        <v>0</v>
      </c>
      <c r="AG127" s="249">
        <f>SUM(AG130,AG133,AG136,AG139,AG142,AG145,AG148,AG151)</f>
        <v>0</v>
      </c>
      <c r="AH127" s="249">
        <f>SUM(AH130,AH133,AH136,AH139,AH142,AH145,AH148,AH151)</f>
        <v>0</v>
      </c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/>
      <c r="CC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</row>
    <row r="128" spans="12:105" ht="11.25" customHeight="1">
      <c r="L128" s="151"/>
      <c r="M128" s="530" t="s">
        <v>331</v>
      </c>
      <c r="N128" s="497" t="s">
        <v>666</v>
      </c>
      <c r="O128" s="164" t="s">
        <v>284</v>
      </c>
      <c r="AC128" s="253"/>
      <c r="AD128" s="253"/>
      <c r="AE128" s="253"/>
      <c r="AF128" s="249">
        <f t="shared" si="0"/>
        <v>0</v>
      </c>
      <c r="AG128" s="249">
        <f>AG132+AG138+AG144+AG150</f>
        <v>0</v>
      </c>
      <c r="AH128" s="249">
        <f>AH132+AH138+AH144+AH150</f>
        <v>0</v>
      </c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/>
      <c r="CC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</row>
    <row r="129" spans="12:105" ht="11.25" customHeight="1">
      <c r="L129" s="151"/>
      <c r="M129" s="530" t="s">
        <v>332</v>
      </c>
      <c r="N129" s="497" t="s">
        <v>668</v>
      </c>
      <c r="O129" s="164" t="s">
        <v>669</v>
      </c>
      <c r="AC129" s="253"/>
      <c r="AD129" s="253"/>
      <c r="AE129" s="253"/>
      <c r="AF129" s="249">
        <f t="shared" si="0"/>
        <v>0</v>
      </c>
      <c r="AG129" s="249">
        <f>AG135+AG141+AG147+AG153</f>
        <v>0</v>
      </c>
      <c r="AH129" s="249">
        <f>AH135+AH141+AH147+AH153</f>
        <v>0</v>
      </c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/>
      <c r="CC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</row>
    <row r="130" spans="12:105" ht="11.25" customHeight="1">
      <c r="L130" s="151"/>
      <c r="M130" s="530" t="s">
        <v>333</v>
      </c>
      <c r="N130" s="497" t="s">
        <v>334</v>
      </c>
      <c r="O130" s="164" t="s">
        <v>195</v>
      </c>
      <c r="AC130" s="253"/>
      <c r="AD130" s="253"/>
      <c r="AE130" s="253"/>
      <c r="AF130" s="249">
        <f t="shared" si="0"/>
        <v>0</v>
      </c>
      <c r="AG130" s="249">
        <f>AG131*AG132</f>
        <v>0</v>
      </c>
      <c r="AH130" s="249">
        <f>AH131*AH132</f>
        <v>0</v>
      </c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/>
      <c r="CC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</row>
    <row r="131" spans="12:105" ht="11.25" customHeight="1">
      <c r="L131" s="151"/>
      <c r="M131" s="530" t="s">
        <v>335</v>
      </c>
      <c r="N131" s="498" t="s">
        <v>670</v>
      </c>
      <c r="O131" s="164" t="s">
        <v>313</v>
      </c>
      <c r="AC131" s="253"/>
      <c r="AD131" s="253"/>
      <c r="AE131" s="253"/>
      <c r="AF131" s="249">
        <f>IF(AF132=0,0,AF130/AF132)</f>
        <v>0</v>
      </c>
      <c r="AG131" s="247"/>
      <c r="AH131" s="247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/>
      <c r="CC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</row>
    <row r="132" spans="12:105" ht="11.25" customHeight="1">
      <c r="L132" s="151"/>
      <c r="M132" s="530" t="s">
        <v>336</v>
      </c>
      <c r="N132" s="498" t="s">
        <v>666</v>
      </c>
      <c r="O132" s="164" t="s">
        <v>284</v>
      </c>
      <c r="AC132" s="253"/>
      <c r="AD132" s="253"/>
      <c r="AE132" s="253"/>
      <c r="AF132" s="249">
        <f>AG132+AH132</f>
        <v>0</v>
      </c>
      <c r="AG132" s="247"/>
      <c r="AH132" s="247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/>
      <c r="CC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</row>
    <row r="133" spans="12:105" ht="11.25" customHeight="1">
      <c r="L133" s="151"/>
      <c r="M133" s="530" t="s">
        <v>337</v>
      </c>
      <c r="N133" s="497" t="s">
        <v>338</v>
      </c>
      <c r="O133" s="164" t="s">
        <v>195</v>
      </c>
      <c r="AC133" s="253"/>
      <c r="AD133" s="253"/>
      <c r="AE133" s="253"/>
      <c r="AF133" s="249">
        <f>AG133+AH133</f>
        <v>0</v>
      </c>
      <c r="AG133" s="249">
        <f>AG134*AG135</f>
        <v>0</v>
      </c>
      <c r="AH133" s="249">
        <f>AH134*AH135</f>
        <v>0</v>
      </c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/>
      <c r="CC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</row>
    <row r="134" spans="12:105" ht="11.25" customHeight="1">
      <c r="L134" s="151"/>
      <c r="M134" s="530" t="s">
        <v>339</v>
      </c>
      <c r="N134" s="498" t="s">
        <v>671</v>
      </c>
      <c r="O134" s="164" t="s">
        <v>314</v>
      </c>
      <c r="AC134" s="253"/>
      <c r="AD134" s="253"/>
      <c r="AE134" s="253"/>
      <c r="AF134" s="249">
        <f>IF(AF135=0,0,AF133/AF135)</f>
        <v>0</v>
      </c>
      <c r="AG134" s="247"/>
      <c r="AH134" s="247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/>
      <c r="CC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</row>
    <row r="135" spans="12:105" ht="11.25" customHeight="1">
      <c r="L135" s="151"/>
      <c r="M135" s="530" t="s">
        <v>340</v>
      </c>
      <c r="N135" s="498" t="s">
        <v>672</v>
      </c>
      <c r="O135" s="164" t="s">
        <v>669</v>
      </c>
      <c r="AC135" s="253"/>
      <c r="AD135" s="253"/>
      <c r="AE135" s="253"/>
      <c r="AF135" s="249">
        <f>AG135+AH135</f>
        <v>0</v>
      </c>
      <c r="AG135" s="247"/>
      <c r="AH135" s="247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/>
      <c r="CC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</row>
    <row r="136" spans="12:105" ht="11.25" customHeight="1">
      <c r="L136" s="151"/>
      <c r="M136" s="530" t="s">
        <v>341</v>
      </c>
      <c r="N136" s="497" t="s">
        <v>342</v>
      </c>
      <c r="O136" s="164" t="s">
        <v>195</v>
      </c>
      <c r="AC136" s="253"/>
      <c r="AD136" s="253"/>
      <c r="AE136" s="253"/>
      <c r="AF136" s="249">
        <f>AG136+AH136</f>
        <v>0</v>
      </c>
      <c r="AG136" s="249">
        <f>AG137*AG138</f>
        <v>0</v>
      </c>
      <c r="AH136" s="249">
        <f>AH137*AH138</f>
        <v>0</v>
      </c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/>
      <c r="CC136"/>
    </row>
    <row r="137" spans="12:105" ht="11.25" customHeight="1">
      <c r="L137" s="151"/>
      <c r="M137" s="530" t="s">
        <v>343</v>
      </c>
      <c r="N137" s="498" t="s">
        <v>670</v>
      </c>
      <c r="O137" s="164" t="s">
        <v>313</v>
      </c>
      <c r="AC137" s="253"/>
      <c r="AD137" s="253"/>
      <c r="AE137" s="253"/>
      <c r="AF137" s="249">
        <f>IF(AF138=0,0,AF136/AF138)</f>
        <v>0</v>
      </c>
      <c r="AG137" s="247"/>
      <c r="AH137" s="247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/>
      <c r="CC137"/>
    </row>
    <row r="138" spans="12:105" ht="11.25" customHeight="1">
      <c r="L138" s="151"/>
      <c r="M138" s="530" t="s">
        <v>344</v>
      </c>
      <c r="N138" s="498" t="s">
        <v>666</v>
      </c>
      <c r="O138" s="164" t="s">
        <v>284</v>
      </c>
      <c r="AC138" s="253"/>
      <c r="AD138" s="253"/>
      <c r="AE138" s="253"/>
      <c r="AF138" s="249">
        <f>AG138+AH138</f>
        <v>0</v>
      </c>
      <c r="AG138" s="247"/>
      <c r="AH138" s="247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/>
      <c r="CC138"/>
    </row>
    <row r="139" spans="12:105" ht="11.25" customHeight="1">
      <c r="L139" s="151"/>
      <c r="M139" s="530" t="s">
        <v>345</v>
      </c>
      <c r="N139" s="497" t="s">
        <v>346</v>
      </c>
      <c r="O139" s="164" t="s">
        <v>195</v>
      </c>
      <c r="AC139" s="253"/>
      <c r="AD139" s="253"/>
      <c r="AE139" s="253"/>
      <c r="AF139" s="249">
        <f>AG139+AH139</f>
        <v>0</v>
      </c>
      <c r="AG139" s="249">
        <f>AG140*AG141</f>
        <v>0</v>
      </c>
      <c r="AH139" s="249">
        <f>AH140*AH141</f>
        <v>0</v>
      </c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/>
      <c r="CC139"/>
    </row>
    <row r="140" spans="12:105" ht="11.25" customHeight="1">
      <c r="L140" s="151"/>
      <c r="M140" s="530" t="s">
        <v>347</v>
      </c>
      <c r="N140" s="498" t="s">
        <v>671</v>
      </c>
      <c r="O140" s="164" t="s">
        <v>314</v>
      </c>
      <c r="AC140" s="253"/>
      <c r="AD140" s="253"/>
      <c r="AE140" s="253"/>
      <c r="AF140" s="249">
        <f>IF(AF141=0,0,AF139/AF141)</f>
        <v>0</v>
      </c>
      <c r="AG140" s="247"/>
      <c r="AH140" s="247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/>
      <c r="CC140"/>
    </row>
    <row r="141" spans="12:105" ht="11.25" customHeight="1">
      <c r="L141" s="151"/>
      <c r="M141" s="530" t="s">
        <v>348</v>
      </c>
      <c r="N141" s="498" t="s">
        <v>672</v>
      </c>
      <c r="O141" s="164" t="s">
        <v>669</v>
      </c>
      <c r="AC141" s="253"/>
      <c r="AD141" s="253"/>
      <c r="AE141" s="253"/>
      <c r="AF141" s="249">
        <f>AG141+AH141</f>
        <v>0</v>
      </c>
      <c r="AG141" s="247"/>
      <c r="AH141" s="247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/>
      <c r="CC141"/>
    </row>
    <row r="142" spans="12:105" ht="11.25" customHeight="1">
      <c r="L142" s="151"/>
      <c r="M142" s="530" t="s">
        <v>349</v>
      </c>
      <c r="N142" s="497" t="s">
        <v>350</v>
      </c>
      <c r="O142" s="164" t="s">
        <v>195</v>
      </c>
      <c r="AC142" s="253"/>
      <c r="AD142" s="253"/>
      <c r="AE142" s="253"/>
      <c r="AF142" s="249">
        <f>AG142+AH142</f>
        <v>0</v>
      </c>
      <c r="AG142" s="249">
        <f>AG143*AG144</f>
        <v>0</v>
      </c>
      <c r="AH142" s="249">
        <f>AH143*AH144</f>
        <v>0</v>
      </c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/>
      <c r="CC142"/>
    </row>
    <row r="143" spans="12:105" ht="11.25" customHeight="1">
      <c r="L143" s="151"/>
      <c r="M143" s="530" t="s">
        <v>351</v>
      </c>
      <c r="N143" s="498" t="s">
        <v>670</v>
      </c>
      <c r="O143" s="164" t="s">
        <v>313</v>
      </c>
      <c r="AC143" s="253"/>
      <c r="AD143" s="253"/>
      <c r="AE143" s="253"/>
      <c r="AF143" s="249">
        <f>IF(AF144=0,0,AF142/AF144)</f>
        <v>0</v>
      </c>
      <c r="AG143" s="247"/>
      <c r="AH143" s="247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/>
      <c r="CC143"/>
    </row>
    <row r="144" spans="12:105" ht="11.25" customHeight="1">
      <c r="L144" s="151"/>
      <c r="M144" s="530" t="s">
        <v>352</v>
      </c>
      <c r="N144" s="498" t="s">
        <v>666</v>
      </c>
      <c r="O144" s="164" t="s">
        <v>284</v>
      </c>
      <c r="AC144" s="253"/>
      <c r="AD144" s="253"/>
      <c r="AE144" s="253"/>
      <c r="AF144" s="249">
        <f>AG144+AH144</f>
        <v>0</v>
      </c>
      <c r="AG144" s="247"/>
      <c r="AH144" s="247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/>
      <c r="CC144"/>
    </row>
    <row r="145" spans="12:81" ht="11.25" customHeight="1">
      <c r="L145" s="151"/>
      <c r="M145" s="530" t="s">
        <v>353</v>
      </c>
      <c r="N145" s="497" t="s">
        <v>354</v>
      </c>
      <c r="O145" s="164" t="s">
        <v>195</v>
      </c>
      <c r="AC145" s="253"/>
      <c r="AD145" s="253"/>
      <c r="AE145" s="253"/>
      <c r="AF145" s="249">
        <f>AG145+AH145</f>
        <v>0</v>
      </c>
      <c r="AG145" s="249">
        <f>AG146*AG147</f>
        <v>0</v>
      </c>
      <c r="AH145" s="249">
        <f>AH146*AH147</f>
        <v>0</v>
      </c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/>
      <c r="CC145"/>
    </row>
    <row r="146" spans="12:81" ht="11.25" customHeight="1">
      <c r="L146" s="151"/>
      <c r="M146" s="530" t="s">
        <v>355</v>
      </c>
      <c r="N146" s="498" t="s">
        <v>671</v>
      </c>
      <c r="O146" s="164" t="s">
        <v>314</v>
      </c>
      <c r="AC146" s="253"/>
      <c r="AD146" s="253"/>
      <c r="AE146" s="253"/>
      <c r="AF146" s="249">
        <f>IF(AF147=0,0,AF145/AF147)</f>
        <v>0</v>
      </c>
      <c r="AG146" s="247"/>
      <c r="AH146" s="247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/>
      <c r="CC146"/>
    </row>
    <row r="147" spans="12:81" ht="11.25" customHeight="1">
      <c r="L147" s="151"/>
      <c r="M147" s="530" t="s">
        <v>356</v>
      </c>
      <c r="N147" s="498" t="s">
        <v>672</v>
      </c>
      <c r="O147" s="164" t="s">
        <v>669</v>
      </c>
      <c r="AC147" s="253"/>
      <c r="AD147" s="253"/>
      <c r="AE147" s="253"/>
      <c r="AF147" s="249">
        <f>AG147+AH147</f>
        <v>0</v>
      </c>
      <c r="AG147" s="247"/>
      <c r="AH147" s="247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/>
      <c r="CC147"/>
    </row>
    <row r="148" spans="12:81" ht="11.25" customHeight="1">
      <c r="L148" s="151"/>
      <c r="M148" s="530" t="s">
        <v>357</v>
      </c>
      <c r="N148" s="497" t="s">
        <v>358</v>
      </c>
      <c r="O148" s="164" t="s">
        <v>195</v>
      </c>
      <c r="AC148" s="253"/>
      <c r="AD148" s="253"/>
      <c r="AE148" s="253"/>
      <c r="AF148" s="249">
        <f>AG148+AH148</f>
        <v>0</v>
      </c>
      <c r="AG148" s="249">
        <f>AG149*AG150</f>
        <v>0</v>
      </c>
      <c r="AH148" s="249">
        <f>AH149*AH150</f>
        <v>0</v>
      </c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/>
      <c r="CC148"/>
    </row>
    <row r="149" spans="12:81" ht="11.25" customHeight="1">
      <c r="L149" s="151"/>
      <c r="M149" s="530" t="s">
        <v>359</v>
      </c>
      <c r="N149" s="498" t="s">
        <v>670</v>
      </c>
      <c r="O149" s="164" t="s">
        <v>313</v>
      </c>
      <c r="AC149" s="253"/>
      <c r="AD149" s="253"/>
      <c r="AE149" s="253"/>
      <c r="AF149" s="249">
        <f>IF(AF150=0,0,AF148/AF150)</f>
        <v>0</v>
      </c>
      <c r="AG149" s="247"/>
      <c r="AH149" s="247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/>
      <c r="CC149"/>
    </row>
    <row r="150" spans="12:81" ht="11.25" customHeight="1">
      <c r="L150" s="151"/>
      <c r="M150" s="530" t="s">
        <v>360</v>
      </c>
      <c r="N150" s="498" t="s">
        <v>666</v>
      </c>
      <c r="O150" s="164" t="s">
        <v>284</v>
      </c>
      <c r="AC150" s="253"/>
      <c r="AD150" s="253"/>
      <c r="AE150" s="253"/>
      <c r="AF150" s="249">
        <f>AG150+AH150</f>
        <v>0</v>
      </c>
      <c r="AG150" s="247"/>
      <c r="AH150" s="247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/>
      <c r="CC150"/>
    </row>
    <row r="151" spans="12:81" ht="11.25" customHeight="1">
      <c r="L151" s="151"/>
      <c r="M151" s="530" t="s">
        <v>361</v>
      </c>
      <c r="N151" s="497" t="s">
        <v>362</v>
      </c>
      <c r="O151" s="164" t="s">
        <v>195</v>
      </c>
      <c r="AC151" s="253"/>
      <c r="AD151" s="253"/>
      <c r="AE151" s="253"/>
      <c r="AF151" s="249">
        <f>AG151+AH151</f>
        <v>0</v>
      </c>
      <c r="AG151" s="249">
        <f>AG152*AG153</f>
        <v>0</v>
      </c>
      <c r="AH151" s="249">
        <f>AH152*AH153</f>
        <v>0</v>
      </c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/>
      <c r="CC151"/>
    </row>
    <row r="152" spans="12:81" ht="11.25" customHeight="1">
      <c r="L152" s="151"/>
      <c r="M152" s="530" t="s">
        <v>363</v>
      </c>
      <c r="N152" s="498" t="s">
        <v>671</v>
      </c>
      <c r="O152" s="164" t="s">
        <v>314</v>
      </c>
      <c r="AC152" s="253"/>
      <c r="AD152" s="253"/>
      <c r="AE152" s="253"/>
      <c r="AF152" s="249">
        <f>IF(AF153=0,0,AF151/AF153)</f>
        <v>0</v>
      </c>
      <c r="AG152" s="247"/>
      <c r="AH152" s="247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/>
      <c r="CC152"/>
    </row>
    <row r="153" spans="12:81" ht="11.25" customHeight="1">
      <c r="L153" s="151"/>
      <c r="M153" s="530" t="s">
        <v>364</v>
      </c>
      <c r="N153" s="498" t="s">
        <v>672</v>
      </c>
      <c r="O153" s="164" t="s">
        <v>669</v>
      </c>
      <c r="AC153" s="253"/>
      <c r="AD153" s="253"/>
      <c r="AE153" s="253"/>
      <c r="AF153" s="249">
        <f>AG153+AH153</f>
        <v>0</v>
      </c>
      <c r="AG153" s="247"/>
      <c r="AH153" s="247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/>
      <c r="CC153"/>
    </row>
    <row r="154" spans="12:81" ht="11.25" customHeight="1">
      <c r="L154" s="151"/>
      <c r="M154" s="514" t="s">
        <v>182</v>
      </c>
      <c r="N154" s="526" t="s">
        <v>365</v>
      </c>
      <c r="O154" s="164" t="s">
        <v>195</v>
      </c>
      <c r="AC154" s="253"/>
      <c r="AD154" s="253"/>
      <c r="AE154" s="253"/>
      <c r="AF154" s="255">
        <f>SUM(AF155,AF189)</f>
        <v>0</v>
      </c>
      <c r="AG154" s="255">
        <f>SUM(AG155,AG189)</f>
        <v>0</v>
      </c>
      <c r="AH154" s="255">
        <f>SUM(AH155,AH189)</f>
        <v>0</v>
      </c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/>
      <c r="CC154"/>
    </row>
    <row r="155" spans="12:81" ht="11.25" customHeight="1">
      <c r="L155" s="151"/>
      <c r="M155" s="514" t="s">
        <v>183</v>
      </c>
      <c r="N155" s="527" t="s">
        <v>366</v>
      </c>
      <c r="O155" s="164" t="s">
        <v>195</v>
      </c>
      <c r="AC155" s="253"/>
      <c r="AD155" s="253"/>
      <c r="AE155" s="253"/>
      <c r="AF155" s="249">
        <f>SUM(AF156,AF172)</f>
        <v>0</v>
      </c>
      <c r="AG155" s="249">
        <f>SUM(AG156,AG172)</f>
        <v>0</v>
      </c>
      <c r="AH155" s="249">
        <f>SUM(AH156,AH172)</f>
        <v>0</v>
      </c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/>
      <c r="CC155"/>
    </row>
    <row r="156" spans="12:81" ht="11.25" customHeight="1">
      <c r="L156" s="151"/>
      <c r="M156" s="528" t="str">
        <f>M155 &amp; ".1"</f>
        <v>5.2.1.1</v>
      </c>
      <c r="N156" s="494" t="s">
        <v>294</v>
      </c>
      <c r="O156" s="164" t="s">
        <v>195</v>
      </c>
      <c r="AC156" s="253"/>
      <c r="AD156" s="253"/>
      <c r="AE156" s="253"/>
      <c r="AF156" s="256">
        <f>SUM(AF157,AF161,AF165)</f>
        <v>0</v>
      </c>
      <c r="AG156" s="257">
        <f>SUM(AG157,AG161,AG165)</f>
        <v>0</v>
      </c>
      <c r="AH156" s="258">
        <f>SUM(AH157,AH161,AH165)</f>
        <v>0</v>
      </c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/>
      <c r="CC156"/>
    </row>
    <row r="157" spans="12:81" ht="11.25" customHeight="1">
      <c r="L157" s="151"/>
      <c r="M157" s="528" t="str">
        <f>M155 &amp; ".1.1"</f>
        <v>5.2.1.1.1</v>
      </c>
      <c r="N157" s="493" t="s">
        <v>738</v>
      </c>
      <c r="O157" s="164" t="s">
        <v>195</v>
      </c>
      <c r="AC157" s="253"/>
      <c r="AD157" s="253"/>
      <c r="AE157" s="253"/>
      <c r="AF157" s="258">
        <f>AG157+AH157</f>
        <v>0</v>
      </c>
      <c r="AG157" s="617"/>
      <c r="AH157" s="617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/>
      <c r="CC157"/>
    </row>
    <row r="158" spans="12:81" ht="11.25" customHeight="1">
      <c r="L158" s="151"/>
      <c r="M158" s="528" t="str">
        <f>M155 &amp; ".1.1.0.1"</f>
        <v>5.2.1.1.1.0.1</v>
      </c>
      <c r="N158" s="495" t="s">
        <v>285</v>
      </c>
      <c r="O158" s="164" t="s">
        <v>286</v>
      </c>
      <c r="AC158" s="253"/>
      <c r="AD158" s="253"/>
      <c r="AE158" s="253"/>
      <c r="AF158" s="246">
        <f>AG158+AH158</f>
        <v>0</v>
      </c>
      <c r="AG158" s="617"/>
      <c r="AH158" s="224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/>
      <c r="CC158"/>
    </row>
    <row r="159" spans="12:81" ht="11.25" customHeight="1">
      <c r="L159" s="151"/>
      <c r="M159" s="528" t="str">
        <f>M155 &amp; ".1.1.0.2"</f>
        <v>5.2.1.1.1.0.2</v>
      </c>
      <c r="N159" s="495" t="s">
        <v>287</v>
      </c>
      <c r="O159" s="164" t="s">
        <v>288</v>
      </c>
      <c r="AC159" s="253"/>
      <c r="AD159" s="253"/>
      <c r="AE159" s="253"/>
      <c r="AF159" s="246">
        <f>IF(AF158=0,0,AF157/AF158)</f>
        <v>0</v>
      </c>
      <c r="AG159" s="246">
        <f>IF(AG158=0,0,AG157/AG158)</f>
        <v>0</v>
      </c>
      <c r="AH159" s="246">
        <f>IF(AH158=0,0,AH157/AH158)</f>
        <v>0</v>
      </c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/>
      <c r="CC159"/>
    </row>
    <row r="160" spans="12:81" ht="11.25" customHeight="1">
      <c r="L160" s="151"/>
      <c r="M160" s="529"/>
      <c r="N160" s="496"/>
      <c r="O160" s="167"/>
      <c r="AC160" s="253"/>
      <c r="AD160" s="253"/>
      <c r="AE160" s="253"/>
      <c r="AF160" s="244"/>
      <c r="AG160" s="262"/>
      <c r="AH160" s="243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/>
      <c r="CC160"/>
    </row>
    <row r="161" spans="12:81" ht="11.25" customHeight="1">
      <c r="L161" s="151"/>
      <c r="M161" s="528" t="str">
        <f>M155 &amp; ".1.2"</f>
        <v>5.2.1.1.2</v>
      </c>
      <c r="N161" s="493" t="s">
        <v>739</v>
      </c>
      <c r="O161" s="164" t="s">
        <v>195</v>
      </c>
      <c r="AC161" s="253"/>
      <c r="AD161" s="253"/>
      <c r="AE161" s="253"/>
      <c r="AF161" s="258">
        <f>AG161+AH161</f>
        <v>0</v>
      </c>
      <c r="AG161" s="617"/>
      <c r="AH161" s="617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/>
      <c r="CC161"/>
    </row>
    <row r="162" spans="12:81" ht="11.25" customHeight="1">
      <c r="L162" s="151"/>
      <c r="M162" s="528" t="str">
        <f>M155 &amp; ".1.2.0.1"</f>
        <v>5.2.1.1.2.0.1</v>
      </c>
      <c r="N162" s="495" t="s">
        <v>285</v>
      </c>
      <c r="O162" s="164" t="s">
        <v>286</v>
      </c>
      <c r="AC162" s="253"/>
      <c r="AD162" s="253"/>
      <c r="AE162" s="253"/>
      <c r="AF162" s="246">
        <f>AG162+AH162</f>
        <v>0</v>
      </c>
      <c r="AG162" s="617"/>
      <c r="AH162" s="224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/>
      <c r="CC162"/>
    </row>
    <row r="163" spans="12:81" ht="11.25" customHeight="1">
      <c r="L163" s="151"/>
      <c r="M163" s="528" t="str">
        <f>M155 &amp; ".1.2.0.2"</f>
        <v>5.2.1.1.2.0.2</v>
      </c>
      <c r="N163" s="495" t="s">
        <v>287</v>
      </c>
      <c r="O163" s="164" t="s">
        <v>288</v>
      </c>
      <c r="AC163" s="253"/>
      <c r="AD163" s="253"/>
      <c r="AE163" s="253"/>
      <c r="AF163" s="246">
        <f>IF(AF162=0,0,AF161/AF162)</f>
        <v>0</v>
      </c>
      <c r="AG163" s="246">
        <f>IF(AG162=0,0,AG161/AG162)</f>
        <v>0</v>
      </c>
      <c r="AH163" s="246">
        <f>IF(AH162=0,0,AH161/AH162)</f>
        <v>0</v>
      </c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/>
      <c r="CC163"/>
    </row>
    <row r="164" spans="12:81" ht="11.25" customHeight="1">
      <c r="L164" s="151"/>
      <c r="M164" s="529"/>
      <c r="N164" s="496"/>
      <c r="O164" s="167"/>
      <c r="AC164" s="253"/>
      <c r="AD164" s="253"/>
      <c r="AE164" s="253"/>
      <c r="AF164" s="244"/>
      <c r="AG164" s="262"/>
      <c r="AH164" s="243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/>
      <c r="CC164"/>
    </row>
    <row r="165" spans="12:81" ht="11.25" customHeight="1">
      <c r="L165" s="151"/>
      <c r="M165" s="528" t="str">
        <f>M155 &amp; ".1.3"</f>
        <v>5.2.1.1.3</v>
      </c>
      <c r="N165" s="493" t="s">
        <v>2402</v>
      </c>
      <c r="O165" s="164" t="s">
        <v>195</v>
      </c>
      <c r="AC165" s="253"/>
      <c r="AD165" s="253"/>
      <c r="AE165" s="253"/>
      <c r="AF165" s="258">
        <f>AG165+AH165</f>
        <v>0</v>
      </c>
      <c r="AG165" s="617"/>
      <c r="AH165" s="617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/>
      <c r="CC165"/>
    </row>
    <row r="166" spans="12:81" ht="11.25" customHeight="1">
      <c r="L166" s="151"/>
      <c r="M166" s="528" t="str">
        <f>M155 &amp; ".1.3.0.1"</f>
        <v>5.2.1.1.3.0.1</v>
      </c>
      <c r="N166" s="495" t="s">
        <v>285</v>
      </c>
      <c r="O166" s="164" t="s">
        <v>286</v>
      </c>
      <c r="AC166" s="253"/>
      <c r="AD166" s="253"/>
      <c r="AE166" s="253"/>
      <c r="AF166" s="246">
        <f>AG166+AH166</f>
        <v>0</v>
      </c>
      <c r="AG166" s="617"/>
      <c r="AH166" s="224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/>
      <c r="CC166"/>
    </row>
    <row r="167" spans="12:81" ht="11.25" customHeight="1">
      <c r="L167" s="151"/>
      <c r="M167" s="528" t="str">
        <f>M155 &amp; ".1.3.0.2"</f>
        <v>5.2.1.1.3.0.2</v>
      </c>
      <c r="N167" s="495" t="s">
        <v>287</v>
      </c>
      <c r="O167" s="164" t="s">
        <v>288</v>
      </c>
      <c r="AC167" s="253"/>
      <c r="AD167" s="253"/>
      <c r="AE167" s="253"/>
      <c r="AF167" s="246">
        <f>IF(AF166=0,0,AF165/AF166)</f>
        <v>0</v>
      </c>
      <c r="AG167" s="246">
        <f>IF(AG166=0,0,AG165/AG166)</f>
        <v>0</v>
      </c>
      <c r="AH167" s="246">
        <f>IF(AH166=0,0,AH165/AH166)</f>
        <v>0</v>
      </c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/>
      <c r="CC167"/>
    </row>
    <row r="168" spans="12:81" ht="11.25" customHeight="1">
      <c r="L168" s="151"/>
      <c r="M168" s="528" t="str">
        <f>M155 &amp; ".2"</f>
        <v>5.2.1.2</v>
      </c>
      <c r="N168" s="494" t="s">
        <v>278</v>
      </c>
      <c r="O168" s="164" t="s">
        <v>195</v>
      </c>
      <c r="AC168" s="253"/>
      <c r="AD168" s="253"/>
      <c r="AE168" s="253"/>
      <c r="AF168" s="246">
        <f>SUM(AF169:AF171)</f>
        <v>0</v>
      </c>
      <c r="AG168" s="259">
        <f>SUM(AG169:AG171)</f>
        <v>0</v>
      </c>
      <c r="AH168" s="249">
        <f>SUM(AH169:AH171)</f>
        <v>0</v>
      </c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/>
      <c r="CC168"/>
    </row>
    <row r="169" spans="12:81" ht="11.25" customHeight="1">
      <c r="L169" s="151"/>
      <c r="M169" s="528" t="str">
        <f>M155 &amp; ".2.1"</f>
        <v>5.2.1.2.1</v>
      </c>
      <c r="N169" s="493" t="s">
        <v>738</v>
      </c>
      <c r="O169" s="164" t="s">
        <v>195</v>
      </c>
      <c r="AC169" s="253"/>
      <c r="AD169" s="253"/>
      <c r="AE169" s="253"/>
      <c r="AF169" s="258">
        <f>AG169+AH169</f>
        <v>0</v>
      </c>
      <c r="AG169" s="617"/>
      <c r="AH169" s="617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/>
      <c r="CC169"/>
    </row>
    <row r="170" spans="12:81" ht="11.25" customHeight="1">
      <c r="L170" s="151"/>
      <c r="M170" s="528" t="str">
        <f>M155 &amp; ".2.2"</f>
        <v>5.2.1.2.2</v>
      </c>
      <c r="N170" s="493" t="s">
        <v>739</v>
      </c>
      <c r="O170" s="164" t="s">
        <v>195</v>
      </c>
      <c r="AC170" s="253"/>
      <c r="AD170" s="253"/>
      <c r="AE170" s="253"/>
      <c r="AF170" s="258">
        <f>AG170+AH170</f>
        <v>0</v>
      </c>
      <c r="AG170" s="617"/>
      <c r="AH170" s="224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/>
      <c r="CC170"/>
    </row>
    <row r="171" spans="12:81" ht="11.25" customHeight="1">
      <c r="L171" s="151"/>
      <c r="M171" s="528" t="str">
        <f>M155 &amp; ".2.3"</f>
        <v>5.2.1.2.3</v>
      </c>
      <c r="N171" s="493" t="s">
        <v>2402</v>
      </c>
      <c r="O171" s="164" t="s">
        <v>195</v>
      </c>
      <c r="AC171" s="253"/>
      <c r="AD171" s="253"/>
      <c r="AE171" s="253"/>
      <c r="AF171" s="244"/>
      <c r="AG171" s="262"/>
      <c r="AH171" s="243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/>
      <c r="CC171"/>
    </row>
    <row r="172" spans="12:81" ht="11.25" customHeight="1">
      <c r="L172" s="151"/>
      <c r="M172" s="528" t="str">
        <f>M155 &amp; ".3"</f>
        <v>5.2.1.3</v>
      </c>
      <c r="N172" s="494" t="s">
        <v>295</v>
      </c>
      <c r="O172" s="164" t="s">
        <v>195</v>
      </c>
      <c r="AC172" s="253"/>
      <c r="AD172" s="253"/>
      <c r="AE172" s="253"/>
      <c r="AF172" s="246">
        <f>SUM(AF173,AF177,AF181)</f>
        <v>0</v>
      </c>
      <c r="AG172" s="259">
        <f>SUM(AG173,AG177,AG181)</f>
        <v>0</v>
      </c>
      <c r="AH172" s="249">
        <f>SUM(AH173,AH177,AH181)</f>
        <v>0</v>
      </c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/>
      <c r="CC172"/>
    </row>
    <row r="173" spans="12:81" ht="11.25" customHeight="1">
      <c r="L173" s="151"/>
      <c r="M173" s="528" t="str">
        <f>M155 &amp; ".3.1"</f>
        <v>5.2.1.3.1</v>
      </c>
      <c r="N173" s="493" t="s">
        <v>738</v>
      </c>
      <c r="O173" s="164" t="s">
        <v>195</v>
      </c>
      <c r="AC173" s="253"/>
      <c r="AD173" s="253"/>
      <c r="AE173" s="253"/>
      <c r="AF173" s="258">
        <f>AG173+AH173</f>
        <v>0</v>
      </c>
      <c r="AG173" s="617"/>
      <c r="AH173" s="617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/>
      <c r="CC173"/>
    </row>
    <row r="174" spans="12:81" ht="11.25" customHeight="1">
      <c r="L174" s="151"/>
      <c r="M174" s="528" t="str">
        <f>M155 &amp; ".3.1.0.1"</f>
        <v>5.2.1.3.1.0.1</v>
      </c>
      <c r="N174" s="495" t="s">
        <v>285</v>
      </c>
      <c r="O174" s="164" t="s">
        <v>286</v>
      </c>
      <c r="AC174" s="253"/>
      <c r="AD174" s="253"/>
      <c r="AE174" s="253"/>
      <c r="AF174" s="258">
        <f>AG174+AH174</f>
        <v>0</v>
      </c>
      <c r="AG174" s="617"/>
      <c r="AH174" s="224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/>
      <c r="CC174"/>
    </row>
    <row r="175" spans="12:81" ht="11.25" customHeight="1">
      <c r="L175" s="151"/>
      <c r="M175" s="528" t="str">
        <f>M155 &amp; ".3.1.0.2"</f>
        <v>5.2.1.3.1.0.2</v>
      </c>
      <c r="N175" s="495" t="s">
        <v>287</v>
      </c>
      <c r="O175" s="164" t="s">
        <v>288</v>
      </c>
      <c r="AC175" s="253"/>
      <c r="AD175" s="253"/>
      <c r="AE175" s="253"/>
      <c r="AF175" s="246">
        <f>IF(AF174=0,0,AF173/AF174)</f>
        <v>0</v>
      </c>
      <c r="AG175" s="246">
        <f>IF(AG174=0,0,AG173/AG174)</f>
        <v>0</v>
      </c>
      <c r="AH175" s="246">
        <f>IF(AH174=0,0,AH173/AH174)</f>
        <v>0</v>
      </c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/>
      <c r="CC175"/>
    </row>
    <row r="176" spans="12:81" ht="11.25" customHeight="1">
      <c r="L176" s="151"/>
      <c r="M176" s="529"/>
      <c r="N176" s="496"/>
      <c r="O176" s="167"/>
      <c r="AC176" s="253"/>
      <c r="AD176" s="253"/>
      <c r="AE176" s="253"/>
      <c r="AF176" s="244"/>
      <c r="AG176" s="262"/>
      <c r="AH176" s="243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/>
      <c r="CC176"/>
    </row>
    <row r="177" spans="12:81" ht="11.25" customHeight="1">
      <c r="L177" s="151"/>
      <c r="M177" s="528" t="str">
        <f>M155 &amp; ".3.2"</f>
        <v>5.2.1.3.2</v>
      </c>
      <c r="N177" s="493" t="s">
        <v>739</v>
      </c>
      <c r="O177" s="164" t="s">
        <v>195</v>
      </c>
      <c r="AC177" s="253"/>
      <c r="AD177" s="253"/>
      <c r="AE177" s="253"/>
      <c r="AF177" s="258">
        <f>AG177+AH177</f>
        <v>0</v>
      </c>
      <c r="AG177" s="617"/>
      <c r="AH177" s="617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/>
      <c r="CC177"/>
    </row>
    <row r="178" spans="12:81" ht="11.25" customHeight="1">
      <c r="L178" s="151"/>
      <c r="M178" s="528" t="str">
        <f>M155 &amp; ".3.2.0.1"</f>
        <v>5.2.1.3.2.0.1</v>
      </c>
      <c r="N178" s="495" t="s">
        <v>285</v>
      </c>
      <c r="O178" s="164" t="s">
        <v>286</v>
      </c>
      <c r="AC178" s="253"/>
      <c r="AD178" s="253"/>
      <c r="AE178" s="253"/>
      <c r="AF178" s="258">
        <f>AG178+AH178</f>
        <v>0</v>
      </c>
      <c r="AG178" s="617"/>
      <c r="AH178" s="224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/>
      <c r="CC178"/>
    </row>
    <row r="179" spans="12:81" ht="11.25" customHeight="1">
      <c r="L179" s="151"/>
      <c r="M179" s="528" t="str">
        <f>M155 &amp; ".3.2.0.2"</f>
        <v>5.2.1.3.2.0.2</v>
      </c>
      <c r="N179" s="495" t="s">
        <v>287</v>
      </c>
      <c r="O179" s="164" t="s">
        <v>288</v>
      </c>
      <c r="AC179" s="253"/>
      <c r="AD179" s="253"/>
      <c r="AE179" s="253"/>
      <c r="AF179" s="246">
        <f>IF(AF178=0,0,AF177/AF178)</f>
        <v>0</v>
      </c>
      <c r="AG179" s="246">
        <f>IF(AG178=0,0,AG177/AG178)</f>
        <v>0</v>
      </c>
      <c r="AH179" s="246">
        <f>IF(AH178=0,0,AH177/AH178)</f>
        <v>0</v>
      </c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/>
      <c r="CC179"/>
    </row>
    <row r="180" spans="12:81" ht="11.25" customHeight="1">
      <c r="L180" s="151"/>
      <c r="M180" s="529"/>
      <c r="N180" s="496"/>
      <c r="O180" s="167"/>
      <c r="AC180" s="253"/>
      <c r="AD180" s="253"/>
      <c r="AE180" s="253"/>
      <c r="AF180" s="244"/>
      <c r="AG180" s="262"/>
      <c r="AH180" s="243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/>
      <c r="CC180"/>
    </row>
    <row r="181" spans="12:81" ht="11.25" customHeight="1">
      <c r="L181" s="151"/>
      <c r="M181" s="528" t="str">
        <f>M155 &amp; ".3.3"</f>
        <v>5.2.1.3.3</v>
      </c>
      <c r="N181" s="493" t="s">
        <v>737</v>
      </c>
      <c r="O181" s="164" t="s">
        <v>195</v>
      </c>
      <c r="AC181" s="253"/>
      <c r="AD181" s="253"/>
      <c r="AE181" s="253"/>
      <c r="AF181" s="258">
        <f>AG181+AH181</f>
        <v>0</v>
      </c>
      <c r="AG181" s="617"/>
      <c r="AH181" s="617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/>
      <c r="CC181"/>
    </row>
    <row r="182" spans="12:81" ht="11.25" customHeight="1">
      <c r="L182" s="151"/>
      <c r="M182" s="528" t="str">
        <f>M155 &amp; ".3.3.0.1"</f>
        <v>5.2.1.3.3.0.1</v>
      </c>
      <c r="N182" s="495" t="s">
        <v>285</v>
      </c>
      <c r="O182" s="164" t="s">
        <v>286</v>
      </c>
      <c r="AC182" s="253"/>
      <c r="AD182" s="253"/>
      <c r="AE182" s="253"/>
      <c r="AF182" s="258">
        <f>AG182+AH182</f>
        <v>0</v>
      </c>
      <c r="AG182" s="617"/>
      <c r="AH182" s="224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/>
      <c r="CC182"/>
    </row>
    <row r="183" spans="12:81" ht="11.25" customHeight="1">
      <c r="L183" s="151"/>
      <c r="M183" s="528" t="str">
        <f>M155 &amp; ".3.3.0.2"</f>
        <v>5.2.1.3.3.0.2</v>
      </c>
      <c r="N183" s="495" t="s">
        <v>287</v>
      </c>
      <c r="O183" s="164" t="s">
        <v>288</v>
      </c>
      <c r="AC183" s="253"/>
      <c r="AD183" s="253"/>
      <c r="AE183" s="253"/>
      <c r="AF183" s="246">
        <f>IF(AF182=0,0,AF181/AF182)</f>
        <v>0</v>
      </c>
      <c r="AG183" s="246">
        <f>IF(AG182=0,0,AG181/AG182)</f>
        <v>0</v>
      </c>
      <c r="AH183" s="246">
        <f>IF(AH182=0,0,AH181/AH182)</f>
        <v>0</v>
      </c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/>
      <c r="CC183"/>
    </row>
    <row r="184" spans="12:81" ht="11.25" customHeight="1">
      <c r="L184" s="151"/>
      <c r="M184" s="529"/>
      <c r="N184" s="496"/>
      <c r="O184" s="167"/>
      <c r="AC184" s="253"/>
      <c r="AD184" s="253"/>
      <c r="AE184" s="253"/>
      <c r="AF184" s="244"/>
      <c r="AG184" s="262"/>
      <c r="AH184" s="243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/>
      <c r="CC184"/>
    </row>
    <row r="185" spans="12:81" ht="11.25" customHeight="1">
      <c r="L185" s="151"/>
      <c r="M185" s="528" t="str">
        <f>M155 &amp; ".4"</f>
        <v>5.2.1.4</v>
      </c>
      <c r="N185" s="494" t="s">
        <v>279</v>
      </c>
      <c r="O185" s="164" t="s">
        <v>195</v>
      </c>
      <c r="AC185" s="253"/>
      <c r="AD185" s="253"/>
      <c r="AE185" s="253"/>
      <c r="AF185" s="246">
        <f>SUM(AF186:AF188)</f>
        <v>0</v>
      </c>
      <c r="AG185" s="259">
        <f>SUM(AG186:AG188)</f>
        <v>0</v>
      </c>
      <c r="AH185" s="249">
        <f>SUM(AH186:AH188)</f>
        <v>0</v>
      </c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/>
      <c r="CC185"/>
    </row>
    <row r="186" spans="12:81" ht="11.25" customHeight="1">
      <c r="L186" s="151"/>
      <c r="M186" s="528" t="str">
        <f>M155 &amp; ".4.1"</f>
        <v>5.2.1.4.1</v>
      </c>
      <c r="N186" s="493" t="s">
        <v>738</v>
      </c>
      <c r="O186" s="164" t="s">
        <v>195</v>
      </c>
      <c r="AC186" s="253"/>
      <c r="AD186" s="253"/>
      <c r="AE186" s="253"/>
      <c r="AF186" s="258">
        <f t="shared" ref="AF186:AF192" si="1">AG186+AH186</f>
        <v>0</v>
      </c>
      <c r="AG186" s="617"/>
      <c r="AH186" s="617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/>
      <c r="CC186"/>
    </row>
    <row r="187" spans="12:81" ht="11.25" customHeight="1">
      <c r="L187" s="151"/>
      <c r="M187" s="528" t="str">
        <f>M155 &amp; ".4.2"</f>
        <v>5.2.1.4.2</v>
      </c>
      <c r="N187" s="493" t="s">
        <v>739</v>
      </c>
      <c r="O187" s="164" t="s">
        <v>195</v>
      </c>
      <c r="AC187" s="253"/>
      <c r="AD187" s="253"/>
      <c r="AE187" s="253"/>
      <c r="AF187" s="258">
        <f t="shared" si="1"/>
        <v>0</v>
      </c>
      <c r="AG187" s="617"/>
      <c r="AH187" s="617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/>
      <c r="CC187"/>
    </row>
    <row r="188" spans="12:81" ht="11.25" customHeight="1">
      <c r="L188" s="151"/>
      <c r="M188" s="528" t="str">
        <f>M155 &amp; ".4.3"</f>
        <v>5.2.1.4.3</v>
      </c>
      <c r="N188" s="493" t="s">
        <v>737</v>
      </c>
      <c r="O188" s="164" t="s">
        <v>195</v>
      </c>
      <c r="AC188" s="253"/>
      <c r="AD188" s="253"/>
      <c r="AE188" s="253"/>
      <c r="AF188" s="258">
        <f t="shared" si="1"/>
        <v>0</v>
      </c>
      <c r="AG188" s="617"/>
      <c r="AH188" s="224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/>
      <c r="CC188"/>
    </row>
    <row r="189" spans="12:81" ht="11.25" customHeight="1">
      <c r="L189" s="151"/>
      <c r="M189" s="514" t="s">
        <v>184</v>
      </c>
      <c r="N189" s="527" t="s">
        <v>367</v>
      </c>
      <c r="O189" s="164" t="s">
        <v>195</v>
      </c>
      <c r="AC189" s="253"/>
      <c r="AD189" s="253"/>
      <c r="AE189" s="253"/>
      <c r="AF189" s="249">
        <f t="shared" si="1"/>
        <v>0</v>
      </c>
      <c r="AG189" s="249">
        <f>SUM(AG192,AG195,AG198,AG201,AG204,AG207,AG210,AG213)</f>
        <v>0</v>
      </c>
      <c r="AH189" s="249">
        <f>SUM(AH192,AH195,AH198,AH201,AH204,AH207,AH210,AH213)</f>
        <v>0</v>
      </c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/>
      <c r="CC189"/>
    </row>
    <row r="190" spans="12:81" ht="11.25" customHeight="1">
      <c r="L190" s="151"/>
      <c r="M190" s="530" t="s">
        <v>368</v>
      </c>
      <c r="N190" s="497" t="s">
        <v>666</v>
      </c>
      <c r="O190" s="164" t="s">
        <v>284</v>
      </c>
      <c r="AC190" s="253"/>
      <c r="AD190" s="253"/>
      <c r="AE190" s="253"/>
      <c r="AF190" s="249">
        <f t="shared" si="1"/>
        <v>0</v>
      </c>
      <c r="AG190" s="249">
        <f>AG194+AG200+AG206+AG212</f>
        <v>0</v>
      </c>
      <c r="AH190" s="249">
        <f>AH194+AH200+AH206+AH212</f>
        <v>0</v>
      </c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/>
      <c r="CC190"/>
    </row>
    <row r="191" spans="12:81" ht="11.25" customHeight="1">
      <c r="L191" s="151"/>
      <c r="M191" s="530" t="s">
        <v>369</v>
      </c>
      <c r="N191" s="497" t="s">
        <v>668</v>
      </c>
      <c r="O191" s="164" t="s">
        <v>669</v>
      </c>
      <c r="AC191" s="253"/>
      <c r="AD191" s="253"/>
      <c r="AE191" s="253"/>
      <c r="AF191" s="249">
        <f t="shared" si="1"/>
        <v>0</v>
      </c>
      <c r="AG191" s="249">
        <f>AG197+AG203+AG209+AG215</f>
        <v>0</v>
      </c>
      <c r="AH191" s="249">
        <f>AH197+AH203+AH209+AH215</f>
        <v>0</v>
      </c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/>
      <c r="CC191"/>
    </row>
    <row r="192" spans="12:81" ht="11.25" customHeight="1">
      <c r="L192" s="151"/>
      <c r="M192" s="530" t="s">
        <v>370</v>
      </c>
      <c r="N192" s="497" t="s">
        <v>334</v>
      </c>
      <c r="O192" s="164" t="s">
        <v>195</v>
      </c>
      <c r="AC192" s="253"/>
      <c r="AD192" s="253"/>
      <c r="AE192" s="253"/>
      <c r="AF192" s="249">
        <f t="shared" si="1"/>
        <v>0</v>
      </c>
      <c r="AG192" s="249">
        <f>AG193*AG194</f>
        <v>0</v>
      </c>
      <c r="AH192" s="249">
        <f>AH193*AH194</f>
        <v>0</v>
      </c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/>
      <c r="CC192"/>
    </row>
    <row r="193" spans="12:81" ht="11.25" customHeight="1">
      <c r="L193" s="151"/>
      <c r="M193" s="530" t="s">
        <v>371</v>
      </c>
      <c r="N193" s="498" t="s">
        <v>670</v>
      </c>
      <c r="O193" s="164" t="s">
        <v>313</v>
      </c>
      <c r="AC193" s="253"/>
      <c r="AD193" s="253"/>
      <c r="AE193" s="253"/>
      <c r="AF193" s="249">
        <f>IF(AF194=0,0,AF192/AF194)</f>
        <v>0</v>
      </c>
      <c r="AG193" s="247"/>
      <c r="AH193" s="247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/>
      <c r="CC193"/>
    </row>
    <row r="194" spans="12:81" ht="11.25" customHeight="1">
      <c r="L194" s="151"/>
      <c r="M194" s="530" t="s">
        <v>372</v>
      </c>
      <c r="N194" s="498" t="s">
        <v>666</v>
      </c>
      <c r="O194" s="164" t="s">
        <v>284</v>
      </c>
      <c r="AC194" s="253"/>
      <c r="AD194" s="253"/>
      <c r="AE194" s="253"/>
      <c r="AF194" s="249">
        <f>AG194+AH194</f>
        <v>0</v>
      </c>
      <c r="AG194" s="247"/>
      <c r="AH194" s="247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/>
      <c r="CC194"/>
    </row>
    <row r="195" spans="12:81" ht="11.25" customHeight="1">
      <c r="L195" s="151"/>
      <c r="M195" s="530" t="s">
        <v>373</v>
      </c>
      <c r="N195" s="497" t="s">
        <v>338</v>
      </c>
      <c r="O195" s="164" t="s">
        <v>195</v>
      </c>
      <c r="AC195" s="253"/>
      <c r="AD195" s="253"/>
      <c r="AE195" s="253"/>
      <c r="AF195" s="249">
        <f>AG195+AH195</f>
        <v>0</v>
      </c>
      <c r="AG195" s="249">
        <f>AG196*AG197</f>
        <v>0</v>
      </c>
      <c r="AH195" s="249">
        <f>AH196*AH197</f>
        <v>0</v>
      </c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/>
      <c r="CC195"/>
    </row>
    <row r="196" spans="12:81" ht="11.25" customHeight="1">
      <c r="L196" s="151"/>
      <c r="M196" s="530" t="s">
        <v>374</v>
      </c>
      <c r="N196" s="498" t="s">
        <v>671</v>
      </c>
      <c r="O196" s="164" t="s">
        <v>314</v>
      </c>
      <c r="AC196" s="253"/>
      <c r="AD196" s="253"/>
      <c r="AE196" s="253"/>
      <c r="AF196" s="249">
        <f>IF(AF197=0,0,AF195/AF197)</f>
        <v>0</v>
      </c>
      <c r="AG196" s="247"/>
      <c r="AH196" s="247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/>
      <c r="CC196"/>
    </row>
    <row r="197" spans="12:81" ht="11.25" customHeight="1">
      <c r="L197" s="151"/>
      <c r="M197" s="530" t="s">
        <v>375</v>
      </c>
      <c r="N197" s="498" t="s">
        <v>672</v>
      </c>
      <c r="O197" s="164" t="s">
        <v>669</v>
      </c>
      <c r="AC197" s="253"/>
      <c r="AD197" s="253"/>
      <c r="AE197" s="253"/>
      <c r="AF197" s="249">
        <f>AG197+AH197</f>
        <v>0</v>
      </c>
      <c r="AG197" s="247"/>
      <c r="AH197" s="247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/>
      <c r="CC197"/>
    </row>
    <row r="198" spans="12:81" ht="11.25" customHeight="1">
      <c r="L198" s="151"/>
      <c r="M198" s="530" t="s">
        <v>376</v>
      </c>
      <c r="N198" s="497" t="s">
        <v>342</v>
      </c>
      <c r="O198" s="164" t="s">
        <v>195</v>
      </c>
      <c r="AC198" s="253"/>
      <c r="AD198" s="253"/>
      <c r="AE198" s="253"/>
      <c r="AF198" s="249">
        <f>AG198+AH198</f>
        <v>0</v>
      </c>
      <c r="AG198" s="249">
        <f>AG199*AG200</f>
        <v>0</v>
      </c>
      <c r="AH198" s="249">
        <f>AH199*AH200</f>
        <v>0</v>
      </c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/>
      <c r="CC198"/>
    </row>
    <row r="199" spans="12:81" ht="11.25" customHeight="1">
      <c r="L199" s="151"/>
      <c r="M199" s="530" t="s">
        <v>377</v>
      </c>
      <c r="N199" s="498" t="s">
        <v>670</v>
      </c>
      <c r="O199" s="164" t="s">
        <v>313</v>
      </c>
      <c r="AC199" s="253"/>
      <c r="AD199" s="253"/>
      <c r="AE199" s="253"/>
      <c r="AF199" s="249">
        <f>IF(AF200=0,0,AF198/AF200)</f>
        <v>0</v>
      </c>
      <c r="AG199" s="247"/>
      <c r="AH199" s="247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/>
      <c r="CC199"/>
    </row>
    <row r="200" spans="12:81" ht="11.25" customHeight="1">
      <c r="L200" s="151"/>
      <c r="M200" s="530" t="s">
        <v>378</v>
      </c>
      <c r="N200" s="498" t="s">
        <v>666</v>
      </c>
      <c r="O200" s="164" t="s">
        <v>284</v>
      </c>
      <c r="AC200" s="253"/>
      <c r="AD200" s="253"/>
      <c r="AE200" s="253"/>
      <c r="AF200" s="249">
        <f>AG200+AH200</f>
        <v>0</v>
      </c>
      <c r="AG200" s="247"/>
      <c r="AH200" s="247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/>
      <c r="CC200"/>
    </row>
    <row r="201" spans="12:81" ht="11.25" customHeight="1">
      <c r="L201" s="151"/>
      <c r="M201" s="530" t="s">
        <v>379</v>
      </c>
      <c r="N201" s="497" t="s">
        <v>346</v>
      </c>
      <c r="O201" s="164" t="s">
        <v>195</v>
      </c>
      <c r="AC201" s="253"/>
      <c r="AD201" s="253"/>
      <c r="AE201" s="253"/>
      <c r="AF201" s="249">
        <f>AG201+AH201</f>
        <v>0</v>
      </c>
      <c r="AG201" s="249">
        <f>AG202*AG203</f>
        <v>0</v>
      </c>
      <c r="AH201" s="249">
        <f>AH202*AH203</f>
        <v>0</v>
      </c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/>
      <c r="CC201"/>
    </row>
    <row r="202" spans="12:81" ht="11.25" customHeight="1">
      <c r="L202" s="151"/>
      <c r="M202" s="530" t="s">
        <v>380</v>
      </c>
      <c r="N202" s="498" t="s">
        <v>671</v>
      </c>
      <c r="O202" s="164" t="s">
        <v>314</v>
      </c>
      <c r="AC202" s="253"/>
      <c r="AD202" s="253"/>
      <c r="AE202" s="253"/>
      <c r="AF202" s="249">
        <f>IF(AF203=0,0,AF201/AF203)</f>
        <v>0</v>
      </c>
      <c r="AG202" s="247"/>
      <c r="AH202" s="247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/>
      <c r="CC202"/>
    </row>
    <row r="203" spans="12:81" ht="11.25" customHeight="1">
      <c r="L203" s="151"/>
      <c r="M203" s="530" t="s">
        <v>381</v>
      </c>
      <c r="N203" s="498" t="s">
        <v>672</v>
      </c>
      <c r="O203" s="164" t="s">
        <v>669</v>
      </c>
      <c r="AC203" s="253"/>
      <c r="AD203" s="253"/>
      <c r="AE203" s="253"/>
      <c r="AF203" s="249">
        <f>AG203+AH203</f>
        <v>0</v>
      </c>
      <c r="AG203" s="247"/>
      <c r="AH203" s="247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/>
      <c r="CC203"/>
    </row>
    <row r="204" spans="12:81" ht="11.25" customHeight="1">
      <c r="L204" s="151"/>
      <c r="M204" s="530" t="s">
        <v>382</v>
      </c>
      <c r="N204" s="497" t="s">
        <v>350</v>
      </c>
      <c r="O204" s="164" t="s">
        <v>195</v>
      </c>
      <c r="AC204" s="253"/>
      <c r="AD204" s="253"/>
      <c r="AE204" s="253"/>
      <c r="AF204" s="249">
        <f>AG204+AH204</f>
        <v>0</v>
      </c>
      <c r="AG204" s="249">
        <f>AG205*AG206</f>
        <v>0</v>
      </c>
      <c r="AH204" s="249">
        <f>AH205*AH206</f>
        <v>0</v>
      </c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/>
      <c r="CC204"/>
    </row>
    <row r="205" spans="12:81" ht="11.25" customHeight="1">
      <c r="L205" s="151"/>
      <c r="M205" s="530" t="s">
        <v>383</v>
      </c>
      <c r="N205" s="498" t="s">
        <v>670</v>
      </c>
      <c r="O205" s="164" t="s">
        <v>313</v>
      </c>
      <c r="AC205" s="253"/>
      <c r="AD205" s="253"/>
      <c r="AE205" s="253"/>
      <c r="AF205" s="249">
        <f>IF(AF206=0,0,AF204/AF206)</f>
        <v>0</v>
      </c>
      <c r="AG205" s="247"/>
      <c r="AH205" s="247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/>
      <c r="CC205"/>
    </row>
    <row r="206" spans="12:81" ht="11.25" customHeight="1">
      <c r="L206" s="151"/>
      <c r="M206" s="530" t="s">
        <v>384</v>
      </c>
      <c r="N206" s="498" t="s">
        <v>666</v>
      </c>
      <c r="O206" s="164" t="s">
        <v>284</v>
      </c>
      <c r="AC206" s="253"/>
      <c r="AD206" s="253"/>
      <c r="AE206" s="253"/>
      <c r="AF206" s="249">
        <f>AG206+AH206</f>
        <v>0</v>
      </c>
      <c r="AG206" s="247"/>
      <c r="AH206" s="247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/>
      <c r="CC206"/>
    </row>
    <row r="207" spans="12:81" ht="11.25" customHeight="1">
      <c r="L207" s="151"/>
      <c r="M207" s="530" t="s">
        <v>385</v>
      </c>
      <c r="N207" s="497" t="s">
        <v>354</v>
      </c>
      <c r="O207" s="164" t="s">
        <v>195</v>
      </c>
      <c r="AC207" s="253"/>
      <c r="AD207" s="253"/>
      <c r="AE207" s="253"/>
      <c r="AF207" s="249">
        <f>AG207+AH207</f>
        <v>0</v>
      </c>
      <c r="AG207" s="249">
        <f>AG208*AG209</f>
        <v>0</v>
      </c>
      <c r="AH207" s="249">
        <f>AH208*AH209</f>
        <v>0</v>
      </c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/>
      <c r="CC207"/>
    </row>
    <row r="208" spans="12:81" ht="11.25" customHeight="1">
      <c r="L208" s="151"/>
      <c r="M208" s="530" t="s">
        <v>386</v>
      </c>
      <c r="N208" s="498" t="s">
        <v>671</v>
      </c>
      <c r="O208" s="164" t="s">
        <v>314</v>
      </c>
      <c r="AC208" s="253"/>
      <c r="AD208" s="253"/>
      <c r="AE208" s="253"/>
      <c r="AF208" s="249">
        <f>IF(AF209=0,0,AF207/AF209)</f>
        <v>0</v>
      </c>
      <c r="AG208" s="247"/>
      <c r="AH208" s="247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/>
      <c r="CC208"/>
    </row>
    <row r="209" spans="12:92" ht="11.25" customHeight="1">
      <c r="L209" s="151"/>
      <c r="M209" s="530" t="s">
        <v>387</v>
      </c>
      <c r="N209" s="498" t="s">
        <v>672</v>
      </c>
      <c r="O209" s="164" t="s">
        <v>669</v>
      </c>
      <c r="AC209" s="253"/>
      <c r="AD209" s="253"/>
      <c r="AE209" s="253"/>
      <c r="AF209" s="249">
        <f>AG209+AH209</f>
        <v>0</v>
      </c>
      <c r="AG209" s="247"/>
      <c r="AH209" s="247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/>
      <c r="CC209"/>
    </row>
    <row r="210" spans="12:92" ht="11.25" customHeight="1">
      <c r="L210" s="151"/>
      <c r="M210" s="530" t="s">
        <v>388</v>
      </c>
      <c r="N210" s="497" t="s">
        <v>358</v>
      </c>
      <c r="O210" s="164" t="s">
        <v>195</v>
      </c>
      <c r="AC210" s="253"/>
      <c r="AD210" s="253"/>
      <c r="AE210" s="253"/>
      <c r="AF210" s="249">
        <f>AG210+AH210</f>
        <v>0</v>
      </c>
      <c r="AG210" s="249">
        <f>AG211*AG212</f>
        <v>0</v>
      </c>
      <c r="AH210" s="249">
        <f>AH211*AH212</f>
        <v>0</v>
      </c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/>
      <c r="CC210"/>
    </row>
    <row r="211" spans="12:92" ht="11.25" customHeight="1">
      <c r="L211" s="151"/>
      <c r="M211" s="530" t="s">
        <v>389</v>
      </c>
      <c r="N211" s="498" t="s">
        <v>670</v>
      </c>
      <c r="O211" s="164" t="s">
        <v>313</v>
      </c>
      <c r="AC211" s="253"/>
      <c r="AD211" s="253"/>
      <c r="AE211" s="253"/>
      <c r="AF211" s="249">
        <f>IF(AF212=0,0,AF210/AF212)</f>
        <v>0</v>
      </c>
      <c r="AG211" s="247"/>
      <c r="AH211" s="247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/>
      <c r="CC211"/>
    </row>
    <row r="212" spans="12:92" ht="11.25" customHeight="1">
      <c r="L212" s="151"/>
      <c r="M212" s="530" t="s">
        <v>390</v>
      </c>
      <c r="N212" s="498" t="s">
        <v>666</v>
      </c>
      <c r="O212" s="164" t="s">
        <v>284</v>
      </c>
      <c r="AC212" s="253"/>
      <c r="AD212" s="253"/>
      <c r="AE212" s="253"/>
      <c r="AF212" s="249">
        <f>AG212+AH212</f>
        <v>0</v>
      </c>
      <c r="AG212" s="247"/>
      <c r="AH212" s="247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/>
      <c r="CC212"/>
    </row>
    <row r="213" spans="12:92" ht="11.25" customHeight="1">
      <c r="L213" s="151"/>
      <c r="M213" s="530" t="s">
        <v>391</v>
      </c>
      <c r="N213" s="497" t="s">
        <v>362</v>
      </c>
      <c r="O213" s="164" t="s">
        <v>195</v>
      </c>
      <c r="AC213" s="253"/>
      <c r="AD213" s="253"/>
      <c r="AE213" s="253"/>
      <c r="AF213" s="249">
        <f>AG213+AH213</f>
        <v>0</v>
      </c>
      <c r="AG213" s="249">
        <f>AG214*AG215</f>
        <v>0</v>
      </c>
      <c r="AH213" s="249">
        <f>AH214*AH215</f>
        <v>0</v>
      </c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/>
      <c r="CC213"/>
    </row>
    <row r="214" spans="12:92" ht="11.25" customHeight="1">
      <c r="L214" s="151"/>
      <c r="M214" s="530" t="s">
        <v>392</v>
      </c>
      <c r="N214" s="498" t="s">
        <v>671</v>
      </c>
      <c r="O214" s="164" t="s">
        <v>314</v>
      </c>
      <c r="AC214" s="253"/>
      <c r="AD214" s="253"/>
      <c r="AE214" s="253"/>
      <c r="AF214" s="249">
        <f>IF(AF215=0,0,AF213/AF215)</f>
        <v>0</v>
      </c>
      <c r="AG214" s="247"/>
      <c r="AH214" s="247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/>
      <c r="CC214"/>
    </row>
    <row r="215" spans="12:92" ht="11.25" customHeight="1">
      <c r="L215" s="151"/>
      <c r="M215" s="530" t="s">
        <v>393</v>
      </c>
      <c r="N215" s="498" t="s">
        <v>672</v>
      </c>
      <c r="O215" s="164" t="s">
        <v>669</v>
      </c>
      <c r="AC215" s="253"/>
      <c r="AD215" s="253"/>
      <c r="AE215" s="253"/>
      <c r="AF215" s="249">
        <f>AG215+AH215</f>
        <v>0</v>
      </c>
      <c r="AG215" s="247"/>
      <c r="AH215" s="247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2:92" ht="11.25" customHeight="1">
      <c r="L216" s="151"/>
      <c r="M216" s="514" t="s">
        <v>394</v>
      </c>
      <c r="N216" s="523" t="s">
        <v>201</v>
      </c>
      <c r="O216" s="164" t="s">
        <v>195</v>
      </c>
      <c r="AC216" s="253"/>
      <c r="AD216" s="253"/>
      <c r="AE216" s="253"/>
      <c r="AF216" s="249">
        <f>AG216+AH216</f>
        <v>0</v>
      </c>
      <c r="AG216" s="249">
        <f>SUM(AG222,AG229,AG236,AG240,AG244)</f>
        <v>0</v>
      </c>
      <c r="AH216" s="249">
        <f>SUM(AH222,AH229,AH236,AH240,AH244)</f>
        <v>0</v>
      </c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2:92" ht="11.25" customHeight="1">
      <c r="L217" s="151"/>
      <c r="M217" s="531" t="s">
        <v>296</v>
      </c>
      <c r="N217" s="499" t="s">
        <v>25</v>
      </c>
      <c r="O217" s="164" t="s">
        <v>29</v>
      </c>
      <c r="AC217" s="253"/>
      <c r="AD217" s="253"/>
      <c r="AE217" s="253"/>
      <c r="AF217" s="243"/>
      <c r="AG217" s="249">
        <f>IF(AG218=0,0,(1000*AG216/AG218)/AG$6)</f>
        <v>0</v>
      </c>
      <c r="AH217" s="249">
        <f>IF(AH218=0,0,(1000*AH216/AH218)/AH$6)</f>
        <v>0</v>
      </c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2:92" ht="11.25" customHeight="1">
      <c r="L218" s="151"/>
      <c r="M218" s="531" t="s">
        <v>297</v>
      </c>
      <c r="N218" s="499" t="s">
        <v>26</v>
      </c>
      <c r="O218" s="164" t="s">
        <v>289</v>
      </c>
      <c r="AC218" s="253"/>
      <c r="AD218" s="253"/>
      <c r="AE218" s="253"/>
      <c r="AF218" s="243"/>
      <c r="AG218" s="249">
        <f>SUM(AG224,AG231,AG238,AG242,AG246)</f>
        <v>0</v>
      </c>
      <c r="AH218" s="249">
        <f>SUM(AH224,AH231,AH238,AH242,AH246)</f>
        <v>0</v>
      </c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2:92" ht="11.25" customHeight="1">
      <c r="L219" s="151"/>
      <c r="M219" s="532" t="str">
        <f>M218 &amp; ".1"</f>
        <v>6.0.2.1</v>
      </c>
      <c r="N219" s="500" t="s">
        <v>28</v>
      </c>
      <c r="O219" s="164" t="s">
        <v>289</v>
      </c>
      <c r="AC219" s="253"/>
      <c r="AD219" s="253"/>
      <c r="AE219" s="253"/>
      <c r="AF219" s="243"/>
      <c r="AG219" s="249">
        <f>SUM(AG225,AG232,AG239,AG243,AG247)</f>
        <v>0</v>
      </c>
      <c r="AH219" s="249">
        <f>SUM(AH225,AH232,AH239,AH243,AH247)</f>
        <v>0</v>
      </c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2:92" ht="11.25" customHeight="1">
      <c r="L220" s="151"/>
      <c r="M220" s="532" t="str">
        <f>M218 &amp; ".2"</f>
        <v>6.0.2.2</v>
      </c>
      <c r="N220" s="500" t="s">
        <v>27</v>
      </c>
      <c r="O220" s="164" t="s">
        <v>756</v>
      </c>
      <c r="AC220" s="253"/>
      <c r="AD220" s="253"/>
      <c r="AE220" s="253"/>
      <c r="AF220" s="243"/>
      <c r="AG220" s="249">
        <f>IF(AG219=0,0,AG218/AG219*100)</f>
        <v>0</v>
      </c>
      <c r="AH220" s="249">
        <f>IF(AH219=0,0,AH218/AH219*100)</f>
        <v>0</v>
      </c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2:92" ht="11.25" customHeight="1">
      <c r="L221" s="151"/>
      <c r="M221" s="531" t="s">
        <v>741</v>
      </c>
      <c r="N221" s="499" t="s">
        <v>32</v>
      </c>
      <c r="O221" s="164" t="s">
        <v>29</v>
      </c>
      <c r="AC221" s="253"/>
      <c r="AD221" s="253"/>
      <c r="AE221" s="253"/>
      <c r="AF221" s="243"/>
      <c r="AG221" s="247"/>
      <c r="AH221" s="247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2:92" ht="11.25" customHeight="1">
      <c r="L222" s="151"/>
      <c r="M222" s="530" t="s">
        <v>711</v>
      </c>
      <c r="N222" s="501" t="s">
        <v>573</v>
      </c>
      <c r="O222" s="164" t="s">
        <v>195</v>
      </c>
      <c r="AC222" s="253"/>
      <c r="AD222" s="253"/>
      <c r="AE222" s="253"/>
      <c r="AF222" s="249">
        <f>AG222+AH222</f>
        <v>0</v>
      </c>
      <c r="AG222" s="247"/>
      <c r="AH222" s="247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2:92" ht="11.25" customHeight="1">
      <c r="L223" s="151"/>
      <c r="M223" s="530" t="s">
        <v>574</v>
      </c>
      <c r="N223" s="499" t="s">
        <v>30</v>
      </c>
      <c r="O223" s="164" t="s">
        <v>29</v>
      </c>
      <c r="AC223" s="253"/>
      <c r="AD223" s="253"/>
      <c r="AE223" s="253"/>
      <c r="AF223" s="243"/>
      <c r="AG223" s="249">
        <f>IF(AG224=0,0,(1000*AG222/AG224)/AG$6)</f>
        <v>0</v>
      </c>
      <c r="AH223" s="249">
        <f>IF(AH224=0,0,(1000*AH222/AH224)/AH$6)</f>
        <v>0</v>
      </c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2:92" ht="11.25" customHeight="1">
      <c r="L224" s="151"/>
      <c r="M224" s="530" t="s">
        <v>575</v>
      </c>
      <c r="N224" s="499" t="s">
        <v>31</v>
      </c>
      <c r="O224" s="164" t="s">
        <v>289</v>
      </c>
      <c r="AC224" s="253"/>
      <c r="AD224" s="253"/>
      <c r="AE224" s="253"/>
      <c r="AF224" s="243"/>
      <c r="AG224" s="247"/>
      <c r="AH224" s="247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2:92" ht="11.25" customHeight="1">
      <c r="L225" s="151"/>
      <c r="M225" s="530" t="str">
        <f>M224 &amp; ".0"</f>
        <v>6.1.2.0</v>
      </c>
      <c r="N225" s="500" t="str">
        <f>"справочно: нормативная " &amp; N224</f>
        <v>справочно: нормативная численность основного производственного персонала, относимого на регулируемый вид деятельности</v>
      </c>
      <c r="O225" s="164" t="s">
        <v>289</v>
      </c>
      <c r="AC225" s="253"/>
      <c r="AD225" s="253"/>
      <c r="AE225" s="253"/>
      <c r="AF225" s="243"/>
      <c r="AG225" s="247"/>
      <c r="AH225" s="247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2:92" ht="11.25" customHeight="1">
      <c r="L226" s="151"/>
      <c r="M226" s="530" t="s">
        <v>745</v>
      </c>
      <c r="N226" s="499" t="s">
        <v>33</v>
      </c>
      <c r="O226" s="164" t="s">
        <v>29</v>
      </c>
      <c r="AC226" s="253"/>
      <c r="AD226" s="253"/>
      <c r="AE226" s="253"/>
      <c r="AF226" s="243"/>
      <c r="AG226" s="247"/>
      <c r="AH226" s="247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2:92" ht="11.25" customHeight="1">
      <c r="L227" s="151"/>
      <c r="M227" s="530" t="s">
        <v>746</v>
      </c>
      <c r="N227" s="499" t="s">
        <v>34</v>
      </c>
      <c r="O227" s="164" t="s">
        <v>29</v>
      </c>
      <c r="AC227" s="253"/>
      <c r="AD227" s="253"/>
      <c r="AE227" s="253"/>
      <c r="AF227" s="243"/>
      <c r="AG227" s="247"/>
      <c r="AH227" s="247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2:92" ht="11.25" customHeight="1">
      <c r="L228" s="151"/>
      <c r="M228" s="530" t="s">
        <v>747</v>
      </c>
      <c r="N228" s="499" t="s">
        <v>35</v>
      </c>
      <c r="O228" s="164" t="s">
        <v>29</v>
      </c>
      <c r="AC228" s="253"/>
      <c r="AD228" s="253"/>
      <c r="AE228" s="253"/>
      <c r="AF228" s="243"/>
      <c r="AG228" s="247"/>
      <c r="AH228" s="247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2:92" ht="11.25" customHeight="1">
      <c r="L229" s="151"/>
      <c r="M229" s="530" t="s">
        <v>704</v>
      </c>
      <c r="N229" s="501" t="s">
        <v>577</v>
      </c>
      <c r="O229" s="164" t="s">
        <v>195</v>
      </c>
      <c r="AC229" s="253"/>
      <c r="AD229" s="253"/>
      <c r="AE229" s="253"/>
      <c r="AF229" s="249">
        <f>AG229+AH229</f>
        <v>0</v>
      </c>
      <c r="AG229" s="247"/>
      <c r="AH229" s="247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2:92" ht="11.25" customHeight="1">
      <c r="L230" s="151"/>
      <c r="M230" s="530" t="s">
        <v>576</v>
      </c>
      <c r="N230" s="502" t="s">
        <v>36</v>
      </c>
      <c r="O230" s="164" t="s">
        <v>29</v>
      </c>
      <c r="AC230" s="253"/>
      <c r="AD230" s="253"/>
      <c r="AE230" s="253"/>
      <c r="AF230" s="243"/>
      <c r="AG230" s="249">
        <f>IF(AG231=0,0,(1000*AG229/AG231)/AG$6)</f>
        <v>0</v>
      </c>
      <c r="AH230" s="249">
        <f>IF(AH231=0,0,(1000*AH229/AH231)/AH$6)</f>
        <v>0</v>
      </c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2:92" ht="11.25" customHeight="1">
      <c r="L231" s="151"/>
      <c r="M231" s="530" t="s">
        <v>578</v>
      </c>
      <c r="N231" s="502" t="s">
        <v>37</v>
      </c>
      <c r="O231" s="164" t="s">
        <v>289</v>
      </c>
      <c r="AC231" s="253"/>
      <c r="AD231" s="253"/>
      <c r="AE231" s="253"/>
      <c r="AF231" s="243"/>
      <c r="AG231" s="247"/>
      <c r="AH231" s="247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2:92" ht="11.25" customHeight="1">
      <c r="L232" s="151"/>
      <c r="M232" s="530" t="str">
        <f>M231 &amp; ".0"</f>
        <v>6.2.2.0</v>
      </c>
      <c r="N232" s="500" t="str">
        <f>"справочно: нормативная " &amp; N231</f>
        <v>справочно: нормативная численность ремонтного персонала, относимого на регулируемый вид деятельности</v>
      </c>
      <c r="O232" s="164" t="s">
        <v>289</v>
      </c>
      <c r="AC232" s="253"/>
      <c r="AD232" s="253"/>
      <c r="AE232" s="253"/>
      <c r="AF232" s="243"/>
      <c r="AG232" s="247"/>
      <c r="AH232" s="247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2:92" ht="11.25" customHeight="1">
      <c r="L233" s="151"/>
      <c r="M233" s="530" t="s">
        <v>742</v>
      </c>
      <c r="N233" s="499" t="s">
        <v>33</v>
      </c>
      <c r="O233" s="164" t="s">
        <v>29</v>
      </c>
      <c r="AC233" s="253"/>
      <c r="AD233" s="253"/>
      <c r="AE233" s="253"/>
      <c r="AF233" s="243"/>
      <c r="AG233" s="247"/>
      <c r="AH233" s="247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2:92" ht="11.25" customHeight="1">
      <c r="L234" s="151"/>
      <c r="M234" s="530" t="s">
        <v>743</v>
      </c>
      <c r="N234" s="499" t="s">
        <v>34</v>
      </c>
      <c r="O234" s="164" t="s">
        <v>29</v>
      </c>
      <c r="AC234" s="253"/>
      <c r="AD234" s="253"/>
      <c r="AE234" s="253"/>
      <c r="AF234" s="243"/>
      <c r="AG234" s="247"/>
      <c r="AH234" s="247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2:92" ht="11.25" customHeight="1">
      <c r="L235" s="151"/>
      <c r="M235" s="530" t="s">
        <v>744</v>
      </c>
      <c r="N235" s="499" t="s">
        <v>35</v>
      </c>
      <c r="O235" s="164" t="s">
        <v>29</v>
      </c>
      <c r="AC235" s="253"/>
      <c r="AD235" s="253"/>
      <c r="AE235" s="253"/>
      <c r="AF235" s="243"/>
      <c r="AG235" s="247"/>
      <c r="AH235" s="247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2:92" ht="11.25" customHeight="1">
      <c r="L236" s="151"/>
      <c r="M236" s="530" t="s">
        <v>707</v>
      </c>
      <c r="N236" s="501" t="s">
        <v>580</v>
      </c>
      <c r="O236" s="164" t="s">
        <v>195</v>
      </c>
      <c r="AC236" s="253"/>
      <c r="AD236" s="253"/>
      <c r="AE236" s="253"/>
      <c r="AF236" s="249">
        <f>AG236+AH236</f>
        <v>0</v>
      </c>
      <c r="AG236" s="247"/>
      <c r="AH236" s="247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2:92" ht="11.25" customHeight="1">
      <c r="L237" s="151"/>
      <c r="M237" s="530" t="s">
        <v>709</v>
      </c>
      <c r="N237" s="502" t="s">
        <v>38</v>
      </c>
      <c r="O237" s="164" t="s">
        <v>29</v>
      </c>
      <c r="AC237" s="253"/>
      <c r="AD237" s="253"/>
      <c r="AE237" s="253"/>
      <c r="AF237" s="243"/>
      <c r="AG237" s="249">
        <f>IF(AG238=0,0,(1000*AG236/AG238)/AG$6)</f>
        <v>0</v>
      </c>
      <c r="AH237" s="249">
        <f>IF(AH238=0,0,(1000*AH236/AH238)/AH$6)</f>
        <v>0</v>
      </c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2:92" ht="11.25" customHeight="1">
      <c r="L238" s="151"/>
      <c r="M238" s="530" t="s">
        <v>581</v>
      </c>
      <c r="N238" s="502" t="s">
        <v>39</v>
      </c>
      <c r="O238" s="164" t="s">
        <v>289</v>
      </c>
      <c r="AC238" s="253"/>
      <c r="AD238" s="253"/>
      <c r="AE238" s="253"/>
      <c r="AF238" s="243"/>
      <c r="AG238" s="247"/>
      <c r="AH238" s="247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2:92" ht="11.25" customHeight="1">
      <c r="L239" s="151"/>
      <c r="M239" s="530" t="str">
        <f>M238 &amp; ".0"</f>
        <v>6.3.2.0</v>
      </c>
      <c r="N239" s="500" t="str">
        <f>"справочно: нормативная " &amp; N238</f>
        <v>справочно: нормативная численность цехового персонала, относимого на регулируемый вид деятельности</v>
      </c>
      <c r="O239" s="164" t="s">
        <v>289</v>
      </c>
      <c r="AC239" s="253"/>
      <c r="AD239" s="253"/>
      <c r="AE239" s="253"/>
      <c r="AF239" s="243"/>
      <c r="AG239" s="247"/>
      <c r="AH239" s="247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2:92" ht="11.25" customHeight="1">
      <c r="L240" s="151"/>
      <c r="M240" s="530" t="s">
        <v>582</v>
      </c>
      <c r="N240" s="501" t="s">
        <v>583</v>
      </c>
      <c r="O240" s="164" t="s">
        <v>195</v>
      </c>
      <c r="AC240" s="253"/>
      <c r="AD240" s="253"/>
      <c r="AE240" s="253"/>
      <c r="AF240" s="249">
        <f>AG240+AH240</f>
        <v>0</v>
      </c>
      <c r="AG240" s="247"/>
      <c r="AH240" s="247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2:92" ht="11.25" customHeight="1">
      <c r="L241" s="151"/>
      <c r="M241" s="530" t="s">
        <v>584</v>
      </c>
      <c r="N241" s="502" t="s">
        <v>40</v>
      </c>
      <c r="O241" s="164" t="s">
        <v>29</v>
      </c>
      <c r="AC241" s="253"/>
      <c r="AD241" s="253"/>
      <c r="AE241" s="253"/>
      <c r="AF241" s="243"/>
      <c r="AG241" s="249">
        <f>IF(AG242=0,0,(1000*AG240/AG242)/AG$6)</f>
        <v>0</v>
      </c>
      <c r="AH241" s="249">
        <f>IF(AH242=0,0,(1000*AH240/AH242)/AH$6)</f>
        <v>0</v>
      </c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2:92" ht="11.25" customHeight="1">
      <c r="L242" s="151"/>
      <c r="M242" s="530" t="s">
        <v>585</v>
      </c>
      <c r="N242" s="499" t="s">
        <v>41</v>
      </c>
      <c r="O242" s="164" t="s">
        <v>289</v>
      </c>
      <c r="AC242" s="253"/>
      <c r="AD242" s="253"/>
      <c r="AE242" s="253"/>
      <c r="AF242" s="243"/>
      <c r="AG242" s="247"/>
      <c r="AH242" s="247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2:92" ht="11.25" customHeight="1">
      <c r="L243" s="151"/>
      <c r="M243" s="530" t="str">
        <f>M242 &amp; ".0"</f>
        <v>6.4.2.0</v>
      </c>
      <c r="N243" s="500" t="str">
        <f>"справочно: нормативная " &amp; N242</f>
        <v>справочно: нормативная численность АУП, относимого на регулируемый вид деятельности</v>
      </c>
      <c r="O243" s="164" t="s">
        <v>289</v>
      </c>
      <c r="AC243" s="253"/>
      <c r="AD243" s="253"/>
      <c r="AE243" s="253"/>
      <c r="AF243" s="243"/>
      <c r="AG243" s="247"/>
      <c r="AH243" s="247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2:92" ht="11.25" customHeight="1">
      <c r="L244" s="151"/>
      <c r="M244" s="530" t="s">
        <v>586</v>
      </c>
      <c r="N244" s="501" t="s">
        <v>765</v>
      </c>
      <c r="O244" s="164" t="s">
        <v>195</v>
      </c>
      <c r="AC244" s="253"/>
      <c r="AD244" s="253"/>
      <c r="AE244" s="253"/>
      <c r="AF244" s="249">
        <f>AG244+AH244</f>
        <v>0</v>
      </c>
      <c r="AG244" s="247"/>
      <c r="AH244" s="247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2:92" ht="11.25" customHeight="1">
      <c r="L245" s="151"/>
      <c r="M245" s="530" t="s">
        <v>587</v>
      </c>
      <c r="N245" s="502" t="s">
        <v>42</v>
      </c>
      <c r="O245" s="164" t="s">
        <v>29</v>
      </c>
      <c r="AC245" s="253"/>
      <c r="AD245" s="253"/>
      <c r="AE245" s="253"/>
      <c r="AF245" s="243"/>
      <c r="AG245" s="249">
        <f>IF(AG246=0,0,(1000*AG244/AG246)/AG$6)</f>
        <v>0</v>
      </c>
      <c r="AH245" s="249">
        <f>IF(AH246=0,0,(1000*AH244/AH246)/AH$6)</f>
        <v>0</v>
      </c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2:92" ht="11.25" customHeight="1">
      <c r="L246" s="151"/>
      <c r="M246" s="530" t="s">
        <v>588</v>
      </c>
      <c r="N246" s="499" t="s">
        <v>43</v>
      </c>
      <c r="O246" s="164" t="s">
        <v>289</v>
      </c>
      <c r="AC246" s="253"/>
      <c r="AD246" s="253"/>
      <c r="AE246" s="253"/>
      <c r="AF246" s="243"/>
      <c r="AG246" s="247"/>
      <c r="AH246" s="247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2:92" ht="11.25" customHeight="1">
      <c r="L247" s="151"/>
      <c r="M247" s="530" t="str">
        <f>M246 &amp; ".0"</f>
        <v>6.5.2.0</v>
      </c>
      <c r="N247" s="500" t="str">
        <f>"справочно: нормативная " &amp; N246</f>
        <v>справочно: нормативная численность прочего персонала, относимого на регулируемый вид деятельности</v>
      </c>
      <c r="O247" s="164" t="s">
        <v>289</v>
      </c>
      <c r="AC247" s="253"/>
      <c r="AD247" s="253"/>
      <c r="AE247" s="253"/>
      <c r="AF247" s="243"/>
      <c r="AG247" s="247"/>
      <c r="AH247" s="247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2:92" ht="11.25" customHeight="1">
      <c r="L248" s="151"/>
      <c r="M248" s="514" t="s">
        <v>523</v>
      </c>
      <c r="N248" s="523" t="s">
        <v>524</v>
      </c>
      <c r="O248" s="164" t="s">
        <v>195</v>
      </c>
      <c r="AC248" s="253"/>
      <c r="AD248" s="253"/>
      <c r="AE248" s="253"/>
      <c r="AF248" s="249">
        <f>AG248+AH248</f>
        <v>0</v>
      </c>
      <c r="AG248" s="249">
        <f>SUM(AG250:AG254)</f>
        <v>0</v>
      </c>
      <c r="AH248" s="249">
        <f>SUM(AH250:AH254)</f>
        <v>0</v>
      </c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2:92" ht="11.25" customHeight="1">
      <c r="L249" s="151"/>
      <c r="M249" s="530" t="s">
        <v>764</v>
      </c>
      <c r="N249" s="501" t="s">
        <v>24</v>
      </c>
      <c r="O249" s="164" t="s">
        <v>756</v>
      </c>
      <c r="AC249" s="253"/>
      <c r="AD249" s="253"/>
      <c r="AE249" s="253"/>
      <c r="AF249" s="243"/>
      <c r="AG249" s="247"/>
      <c r="AH249" s="247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2:92" ht="11.25" customHeight="1">
      <c r="L250" s="151"/>
      <c r="M250" s="530" t="s">
        <v>525</v>
      </c>
      <c r="N250" s="501" t="s">
        <v>526</v>
      </c>
      <c r="O250" s="164" t="s">
        <v>195</v>
      </c>
      <c r="AC250" s="253"/>
      <c r="AD250" s="253"/>
      <c r="AE250" s="253"/>
      <c r="AF250" s="249">
        <f>AG250+AH250</f>
        <v>0</v>
      </c>
      <c r="AG250" s="247">
        <f>AG222*AG249/100</f>
        <v>0</v>
      </c>
      <c r="AH250" s="247">
        <f>AH222*AH249/100</f>
        <v>0</v>
      </c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2:92" ht="11.25" customHeight="1">
      <c r="L251" s="151"/>
      <c r="M251" s="530" t="s">
        <v>527</v>
      </c>
      <c r="N251" s="501" t="s">
        <v>528</v>
      </c>
      <c r="O251" s="164" t="s">
        <v>195</v>
      </c>
      <c r="AC251" s="253"/>
      <c r="AD251" s="253"/>
      <c r="AE251" s="253"/>
      <c r="AF251" s="249">
        <f>AG251+AH251</f>
        <v>0</v>
      </c>
      <c r="AG251" s="247">
        <f>AG229*AG249/100</f>
        <v>0</v>
      </c>
      <c r="AH251" s="247">
        <f>AH229*AH249/100</f>
        <v>0</v>
      </c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2:92" ht="11.25" customHeight="1">
      <c r="L252" s="151"/>
      <c r="M252" s="530" t="s">
        <v>530</v>
      </c>
      <c r="N252" s="501" t="s">
        <v>531</v>
      </c>
      <c r="O252" s="164" t="s">
        <v>195</v>
      </c>
      <c r="AC252" s="253"/>
      <c r="AD252" s="253"/>
      <c r="AE252" s="253"/>
      <c r="AF252" s="249">
        <f>AG252+AH252</f>
        <v>0</v>
      </c>
      <c r="AG252" s="247">
        <f>AG236*AG249/100</f>
        <v>0</v>
      </c>
      <c r="AH252" s="247">
        <f>AH236*AH249/100</f>
        <v>0</v>
      </c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2:92" ht="11.25" customHeight="1">
      <c r="L253" s="151"/>
      <c r="M253" s="530" t="s">
        <v>532</v>
      </c>
      <c r="N253" s="501" t="s">
        <v>533</v>
      </c>
      <c r="O253" s="164" t="s">
        <v>195</v>
      </c>
      <c r="AC253" s="253"/>
      <c r="AD253" s="253"/>
      <c r="AE253" s="253"/>
      <c r="AF253" s="249">
        <f>AG253+AH253</f>
        <v>0</v>
      </c>
      <c r="AG253" s="247">
        <f>AG240*AG249/100</f>
        <v>0</v>
      </c>
      <c r="AH253" s="247">
        <f>AH240*AH249/100</f>
        <v>0</v>
      </c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  <row r="254" spans="12:92" ht="11.25" customHeight="1">
      <c r="L254" s="151"/>
      <c r="M254" s="530" t="s">
        <v>534</v>
      </c>
      <c r="N254" s="501" t="s">
        <v>535</v>
      </c>
      <c r="O254" s="164" t="s">
        <v>195</v>
      </c>
      <c r="AC254" s="253"/>
      <c r="AD254" s="253"/>
      <c r="AE254" s="253"/>
      <c r="AF254" s="249">
        <f>AG254+AH254</f>
        <v>0</v>
      </c>
      <c r="AG254" s="247">
        <f>AG244*AG249/100</f>
        <v>0</v>
      </c>
      <c r="AH254" s="247">
        <f>AH244*AH249/100</f>
        <v>0</v>
      </c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</row>
    <row r="255" spans="12:92" ht="11.25" customHeight="1">
      <c r="L255" s="151"/>
      <c r="M255" s="477"/>
      <c r="N255" s="496"/>
      <c r="O255" s="445"/>
      <c r="AC255" s="253"/>
      <c r="AD255" s="253"/>
      <c r="AE255" s="253"/>
      <c r="AF255" s="243"/>
      <c r="AG255" s="243"/>
      <c r="AH255" s="243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</row>
    <row r="256" spans="12:92" ht="11.25" customHeight="1">
      <c r="L256" s="151"/>
      <c r="M256" s="514" t="s">
        <v>536</v>
      </c>
      <c r="N256" s="523" t="s">
        <v>1146</v>
      </c>
      <c r="O256" s="164" t="s">
        <v>195</v>
      </c>
      <c r="AC256" s="253"/>
      <c r="AD256" s="253"/>
      <c r="AE256" s="253"/>
      <c r="AF256" s="249">
        <f t="shared" ref="AF256:AF263" si="2">AG256+AH256</f>
        <v>0</v>
      </c>
      <c r="AG256" s="249">
        <f>AG257*AG258</f>
        <v>0</v>
      </c>
      <c r="AH256" s="249">
        <f>AH257*AH258</f>
        <v>0</v>
      </c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</row>
    <row r="257" spans="12:92" ht="11.25" customHeight="1">
      <c r="L257" s="151"/>
      <c r="M257" s="533" t="s">
        <v>537</v>
      </c>
      <c r="N257" s="503" t="s">
        <v>247</v>
      </c>
      <c r="O257" s="164" t="s">
        <v>397</v>
      </c>
      <c r="AC257" s="253"/>
      <c r="AD257" s="253"/>
      <c r="AE257" s="253"/>
      <c r="AF257" s="249">
        <f>IF(AF258=0,0,AF256/AF258)</f>
        <v>0</v>
      </c>
      <c r="AG257" s="247"/>
      <c r="AH257" s="247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</row>
    <row r="258" spans="12:92" ht="11.25" customHeight="1">
      <c r="L258" s="151"/>
      <c r="M258" s="533" t="s">
        <v>1147</v>
      </c>
      <c r="N258" s="503" t="s">
        <v>245</v>
      </c>
      <c r="O258" s="164" t="s">
        <v>1027</v>
      </c>
      <c r="AC258" s="253"/>
      <c r="AD258" s="253"/>
      <c r="AE258" s="253"/>
      <c r="AF258" s="249">
        <f t="shared" si="2"/>
        <v>0</v>
      </c>
      <c r="AG258" s="247"/>
      <c r="AH258" s="247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</row>
    <row r="259" spans="12:92" ht="11.25" customHeight="1">
      <c r="L259" s="151"/>
      <c r="M259" s="514" t="s">
        <v>538</v>
      </c>
      <c r="N259" s="523" t="s">
        <v>1148</v>
      </c>
      <c r="O259" s="164" t="s">
        <v>195</v>
      </c>
      <c r="AC259" s="253"/>
      <c r="AD259" s="253"/>
      <c r="AE259" s="253"/>
      <c r="AF259" s="249">
        <f t="shared" si="2"/>
        <v>0</v>
      </c>
      <c r="AG259" s="249">
        <f>AG260*AG261</f>
        <v>0</v>
      </c>
      <c r="AH259" s="249">
        <f>AH260*AH261</f>
        <v>0</v>
      </c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</row>
    <row r="260" spans="12:92" ht="11.25" customHeight="1">
      <c r="L260" s="151"/>
      <c r="M260" s="533" t="s">
        <v>579</v>
      </c>
      <c r="N260" s="503" t="s">
        <v>247</v>
      </c>
      <c r="O260" s="164" t="s">
        <v>397</v>
      </c>
      <c r="AC260" s="253"/>
      <c r="AD260" s="253"/>
      <c r="AE260" s="253"/>
      <c r="AF260" s="249">
        <f>IF(AF261=0,0,AF259/AF261)</f>
        <v>0</v>
      </c>
      <c r="AG260" s="247"/>
      <c r="AH260" s="247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</row>
    <row r="261" spans="12:92" ht="11.25" customHeight="1">
      <c r="L261" s="151"/>
      <c r="M261" s="533" t="s">
        <v>529</v>
      </c>
      <c r="N261" s="503" t="s">
        <v>245</v>
      </c>
      <c r="O261" s="164" t="s">
        <v>1027</v>
      </c>
      <c r="AC261" s="253"/>
      <c r="AD261" s="253"/>
      <c r="AE261" s="253"/>
      <c r="AF261" s="249">
        <f t="shared" si="2"/>
        <v>0</v>
      </c>
      <c r="AG261" s="247"/>
      <c r="AH261" s="247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</row>
    <row r="262" spans="12:92" ht="11.25" customHeight="1">
      <c r="L262" s="151"/>
      <c r="M262" s="514" t="s">
        <v>542</v>
      </c>
      <c r="N262" s="523" t="s">
        <v>1149</v>
      </c>
      <c r="O262" s="164" t="s">
        <v>195</v>
      </c>
      <c r="AC262" s="253"/>
      <c r="AD262" s="253"/>
      <c r="AE262" s="253"/>
      <c r="AF262" s="249">
        <f t="shared" si="2"/>
        <v>0</v>
      </c>
      <c r="AG262" s="247"/>
      <c r="AH262" s="247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</row>
    <row r="263" spans="12:92" ht="11.25" customHeight="1">
      <c r="L263" s="151"/>
      <c r="M263" s="514" t="s">
        <v>328</v>
      </c>
      <c r="N263" s="523" t="s">
        <v>1150</v>
      </c>
      <c r="O263" s="446" t="s">
        <v>195</v>
      </c>
      <c r="AC263" s="253"/>
      <c r="AD263" s="253"/>
      <c r="AE263" s="253"/>
      <c r="AF263" s="249">
        <f t="shared" si="2"/>
        <v>0</v>
      </c>
      <c r="AG263" s="247"/>
      <c r="AH263" s="247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</row>
    <row r="264" spans="12:92" ht="11.25" customHeight="1">
      <c r="L264" s="151"/>
      <c r="M264" s="529"/>
      <c r="N264" s="496"/>
      <c r="O264" s="445"/>
      <c r="AC264" s="253"/>
      <c r="AD264" s="253"/>
      <c r="AE264" s="253"/>
      <c r="AF264" s="243"/>
      <c r="AG264" s="243"/>
      <c r="AH264" s="243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</row>
    <row r="265" spans="12:92" ht="11.25" customHeight="1">
      <c r="L265" s="151"/>
      <c r="M265" s="514" t="s">
        <v>541</v>
      </c>
      <c r="N265" s="523" t="s">
        <v>1151</v>
      </c>
      <c r="O265" s="446" t="s">
        <v>195</v>
      </c>
      <c r="AC265" s="253"/>
      <c r="AD265" s="253"/>
      <c r="AE265" s="253"/>
      <c r="AF265" s="249">
        <f t="shared" ref="AF265:AF291" si="3">AG265+AH265</f>
        <v>0</v>
      </c>
      <c r="AG265" s="249">
        <f>SUM(AG266:AG272)</f>
        <v>0</v>
      </c>
      <c r="AH265" s="249">
        <f>SUM(AH266:AH272)</f>
        <v>0</v>
      </c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</row>
    <row r="266" spans="12:92" ht="11.25" customHeight="1">
      <c r="L266" s="151"/>
      <c r="M266" s="534" t="str">
        <f>M265 &amp; ".1"</f>
        <v>12.1</v>
      </c>
      <c r="N266" s="503" t="s">
        <v>1152</v>
      </c>
      <c r="O266" s="446" t="s">
        <v>195</v>
      </c>
      <c r="AC266" s="253"/>
      <c r="AD266" s="253"/>
      <c r="AE266" s="253"/>
      <c r="AF266" s="249">
        <f t="shared" si="3"/>
        <v>0</v>
      </c>
      <c r="AG266" s="247"/>
      <c r="AH266" s="247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</row>
    <row r="267" spans="12:92" ht="11.25" customHeight="1">
      <c r="L267" s="151"/>
      <c r="M267" s="534" t="str">
        <f>M265 &amp; ".2"</f>
        <v>12.2</v>
      </c>
      <c r="N267" s="503" t="s">
        <v>1153</v>
      </c>
      <c r="O267" s="446" t="s">
        <v>195</v>
      </c>
      <c r="AC267" s="253"/>
      <c r="AD267" s="253"/>
      <c r="AE267" s="253"/>
      <c r="AF267" s="249">
        <f t="shared" si="3"/>
        <v>0</v>
      </c>
      <c r="AG267" s="247"/>
      <c r="AH267" s="247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</row>
    <row r="268" spans="12:92" ht="11.25" customHeight="1">
      <c r="L268" s="151"/>
      <c r="M268" s="534" t="str">
        <f>M265 &amp; ".3"</f>
        <v>12.3</v>
      </c>
      <c r="N268" s="503" t="s">
        <v>1154</v>
      </c>
      <c r="O268" s="446" t="s">
        <v>195</v>
      </c>
      <c r="AC268" s="253"/>
      <c r="AD268" s="253"/>
      <c r="AE268" s="253"/>
      <c r="AF268" s="249">
        <f t="shared" si="3"/>
        <v>0</v>
      </c>
      <c r="AG268" s="247"/>
      <c r="AH268" s="247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</row>
    <row r="269" spans="12:92" ht="11.25" customHeight="1">
      <c r="L269" s="151"/>
      <c r="M269" s="534" t="str">
        <f>M265 &amp; ".4"</f>
        <v>12.4</v>
      </c>
      <c r="N269" s="503" t="s">
        <v>1155</v>
      </c>
      <c r="O269" s="446" t="s">
        <v>195</v>
      </c>
      <c r="AC269" s="253"/>
      <c r="AD269" s="253"/>
      <c r="AE269" s="253"/>
      <c r="AF269" s="249">
        <f t="shared" si="3"/>
        <v>0</v>
      </c>
      <c r="AG269" s="247"/>
      <c r="AH269" s="247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</row>
    <row r="270" spans="12:92" ht="11.25" customHeight="1">
      <c r="L270" s="151"/>
      <c r="M270" s="534" t="str">
        <f>M265 &amp; ".5"</f>
        <v>12.5</v>
      </c>
      <c r="N270" s="503" t="s">
        <v>1156</v>
      </c>
      <c r="O270" s="446" t="s">
        <v>195</v>
      </c>
      <c r="AC270" s="253"/>
      <c r="AD270" s="253"/>
      <c r="AE270" s="253"/>
      <c r="AF270" s="249">
        <f t="shared" si="3"/>
        <v>0</v>
      </c>
      <c r="AG270" s="247"/>
      <c r="AH270" s="247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</row>
    <row r="271" spans="12:92" ht="11.25" customHeight="1">
      <c r="L271" s="151"/>
      <c r="M271" s="534" t="str">
        <f>M265 &amp; ".6"</f>
        <v>12.6</v>
      </c>
      <c r="N271" s="503" t="s">
        <v>1157</v>
      </c>
      <c r="O271" s="446" t="s">
        <v>195</v>
      </c>
      <c r="AC271" s="253"/>
      <c r="AD271" s="253"/>
      <c r="AE271" s="253"/>
      <c r="AF271" s="249">
        <f t="shared" si="3"/>
        <v>0</v>
      </c>
      <c r="AG271" s="247"/>
      <c r="AH271" s="247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</row>
    <row r="272" spans="12:92" ht="11.25" customHeight="1">
      <c r="L272" s="151"/>
      <c r="M272" s="534" t="str">
        <f>M265 &amp; ".7"</f>
        <v>12.7</v>
      </c>
      <c r="N272" s="503" t="s">
        <v>1158</v>
      </c>
      <c r="O272" s="446" t="s">
        <v>195</v>
      </c>
      <c r="AC272" s="253"/>
      <c r="AD272" s="253"/>
      <c r="AE272" s="253"/>
      <c r="AF272" s="249">
        <f t="shared" si="3"/>
        <v>0</v>
      </c>
      <c r="AG272" s="247"/>
      <c r="AH272" s="247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</row>
    <row r="273" spans="12:92" ht="11.25" customHeight="1">
      <c r="L273" s="151"/>
      <c r="M273" s="514" t="s">
        <v>543</v>
      </c>
      <c r="N273" s="523" t="s">
        <v>1159</v>
      </c>
      <c r="O273" s="446" t="s">
        <v>195</v>
      </c>
      <c r="AC273" s="253"/>
      <c r="AD273" s="253"/>
      <c r="AE273" s="253"/>
      <c r="AF273" s="249">
        <f t="shared" si="3"/>
        <v>0</v>
      </c>
      <c r="AG273" s="247"/>
      <c r="AH273" s="247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</row>
    <row r="274" spans="12:92" ht="11.25" customHeight="1">
      <c r="L274" s="151"/>
      <c r="M274" s="514" t="s">
        <v>544</v>
      </c>
      <c r="N274" s="523" t="s">
        <v>1160</v>
      </c>
      <c r="O274" s="446" t="s">
        <v>195</v>
      </c>
      <c r="AC274" s="253"/>
      <c r="AD274" s="253"/>
      <c r="AE274" s="253"/>
      <c r="AF274" s="249">
        <f t="shared" si="3"/>
        <v>0</v>
      </c>
      <c r="AG274" s="249">
        <f>SUM(AG275,AG276,AG277,AG278)</f>
        <v>0</v>
      </c>
      <c r="AH274" s="249">
        <f>SUM(AH275,AH276,AH277,AH278)</f>
        <v>0</v>
      </c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</row>
    <row r="275" spans="12:92" ht="11.25" customHeight="1">
      <c r="L275" s="151"/>
      <c r="M275" s="534" t="str">
        <f>M274 &amp; ".1"</f>
        <v>14.1</v>
      </c>
      <c r="N275" s="504" t="s">
        <v>1161</v>
      </c>
      <c r="O275" s="446" t="s">
        <v>195</v>
      </c>
      <c r="AC275" s="253"/>
      <c r="AD275" s="253"/>
      <c r="AE275" s="253"/>
      <c r="AF275" s="249">
        <f t="shared" si="3"/>
        <v>0</v>
      </c>
      <c r="AG275" s="247"/>
      <c r="AH275" s="247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</row>
    <row r="276" spans="12:92" ht="11.25" customHeight="1">
      <c r="L276" s="151"/>
      <c r="M276" s="534" t="str">
        <f>M274 &amp; ".2"</f>
        <v>14.2</v>
      </c>
      <c r="N276" s="505" t="s">
        <v>1162</v>
      </c>
      <c r="O276" s="446" t="s">
        <v>195</v>
      </c>
      <c r="AC276" s="253"/>
      <c r="AD276" s="253"/>
      <c r="AE276" s="253"/>
      <c r="AF276" s="249">
        <f t="shared" si="3"/>
        <v>0</v>
      </c>
      <c r="AG276" s="247"/>
      <c r="AH276" s="247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</row>
    <row r="277" spans="12:92" ht="11.25" customHeight="1">
      <c r="L277" s="151"/>
      <c r="M277" s="534" t="str">
        <f>M274 &amp; ".3"</f>
        <v>14.3</v>
      </c>
      <c r="N277" s="504" t="s">
        <v>1163</v>
      </c>
      <c r="O277" s="446" t="s">
        <v>195</v>
      </c>
      <c r="AC277" s="253"/>
      <c r="AD277" s="253"/>
      <c r="AE277" s="253"/>
      <c r="AF277" s="249">
        <f t="shared" si="3"/>
        <v>0</v>
      </c>
      <c r="AG277" s="247"/>
      <c r="AH277" s="247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</row>
    <row r="278" spans="12:92" ht="11.25" customHeight="1">
      <c r="L278" s="151"/>
      <c r="M278" s="534" t="str">
        <f>M274 &amp; ".4"</f>
        <v>14.4</v>
      </c>
      <c r="N278" s="504" t="s">
        <v>1164</v>
      </c>
      <c r="O278" s="446" t="s">
        <v>195</v>
      </c>
      <c r="AC278" s="253"/>
      <c r="AD278" s="253"/>
      <c r="AE278" s="253"/>
      <c r="AF278" s="249">
        <f t="shared" si="3"/>
        <v>0</v>
      </c>
      <c r="AG278" s="247"/>
      <c r="AH278" s="247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</row>
    <row r="279" spans="12:92" ht="11.25" customHeight="1">
      <c r="L279" s="151"/>
      <c r="M279" s="514" t="s">
        <v>546</v>
      </c>
      <c r="N279" s="523" t="s">
        <v>1165</v>
      </c>
      <c r="O279" s="446" t="s">
        <v>195</v>
      </c>
      <c r="AC279" s="253"/>
      <c r="AD279" s="253"/>
      <c r="AE279" s="253"/>
      <c r="AF279" s="249">
        <f t="shared" si="3"/>
        <v>0</v>
      </c>
      <c r="AG279" s="249">
        <f>SUM(AG280:AG291)</f>
        <v>0</v>
      </c>
      <c r="AH279" s="249">
        <f>SUM(AH280:AH291)</f>
        <v>0</v>
      </c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</row>
    <row r="280" spans="12:92" ht="11.25" customHeight="1">
      <c r="L280" s="151"/>
      <c r="M280" s="534" t="str">
        <f>M279 &amp; ".1"</f>
        <v>15.1</v>
      </c>
      <c r="N280" s="506" t="s">
        <v>1166</v>
      </c>
      <c r="O280" s="446" t="s">
        <v>195</v>
      </c>
      <c r="AC280" s="253"/>
      <c r="AD280" s="253"/>
      <c r="AE280" s="253"/>
      <c r="AF280" s="249">
        <f t="shared" si="3"/>
        <v>0</v>
      </c>
      <c r="AG280" s="247"/>
      <c r="AH280" s="247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</row>
    <row r="281" spans="12:92" ht="11.25" customHeight="1">
      <c r="L281" s="151"/>
      <c r="M281" s="534" t="str">
        <f>M279 &amp; ".2"</f>
        <v>15.2</v>
      </c>
      <c r="N281" s="506" t="s">
        <v>1167</v>
      </c>
      <c r="O281" s="446" t="s">
        <v>195</v>
      </c>
      <c r="AC281" s="253"/>
      <c r="AD281" s="253"/>
      <c r="AE281" s="253"/>
      <c r="AF281" s="249">
        <f t="shared" si="3"/>
        <v>0</v>
      </c>
      <c r="AG281" s="247"/>
      <c r="AH281" s="247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</row>
    <row r="282" spans="12:92" ht="11.25" customHeight="1">
      <c r="L282" s="151"/>
      <c r="M282" s="534" t="str">
        <f>M279 &amp; ".3"</f>
        <v>15.3</v>
      </c>
      <c r="N282" s="506" t="s">
        <v>1168</v>
      </c>
      <c r="O282" s="446" t="s">
        <v>195</v>
      </c>
      <c r="AC282" s="253"/>
      <c r="AD282" s="253"/>
      <c r="AE282" s="253"/>
      <c r="AF282" s="249">
        <f t="shared" si="3"/>
        <v>0</v>
      </c>
      <c r="AG282" s="247"/>
      <c r="AH282" s="247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</row>
    <row r="283" spans="12:92" ht="11.25" customHeight="1">
      <c r="L283" s="151"/>
      <c r="M283" s="534" t="str">
        <f>M279 &amp; ".4"</f>
        <v>15.4</v>
      </c>
      <c r="N283" s="507" t="s">
        <v>593</v>
      </c>
      <c r="O283" s="446" t="s">
        <v>195</v>
      </c>
      <c r="AC283" s="253"/>
      <c r="AD283" s="253"/>
      <c r="AE283" s="253"/>
      <c r="AF283" s="249">
        <f t="shared" si="3"/>
        <v>0</v>
      </c>
      <c r="AG283" s="247"/>
      <c r="AH283" s="247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</row>
    <row r="284" spans="12:92" ht="11.25" customHeight="1">
      <c r="L284" s="151"/>
      <c r="M284" s="534" t="str">
        <f>M279 &amp; ".5"</f>
        <v>15.5</v>
      </c>
      <c r="N284" s="507" t="s">
        <v>594</v>
      </c>
      <c r="O284" s="164" t="s">
        <v>195</v>
      </c>
      <c r="AC284" s="253"/>
      <c r="AD284" s="253"/>
      <c r="AE284" s="253"/>
      <c r="AF284" s="249">
        <f t="shared" si="3"/>
        <v>0</v>
      </c>
      <c r="AG284" s="247"/>
      <c r="AH284" s="247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</row>
    <row r="285" spans="12:92" ht="11.25" customHeight="1">
      <c r="L285" s="151"/>
      <c r="M285" s="534" t="str">
        <f>M279 &amp; ".6"</f>
        <v>15.6</v>
      </c>
      <c r="N285" s="507" t="s">
        <v>595</v>
      </c>
      <c r="O285" s="164" t="s">
        <v>195</v>
      </c>
      <c r="AC285" s="253"/>
      <c r="AD285" s="253"/>
      <c r="AE285" s="253"/>
      <c r="AF285" s="249">
        <f t="shared" si="3"/>
        <v>0</v>
      </c>
      <c r="AG285" s="247"/>
      <c r="AH285" s="247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</row>
    <row r="286" spans="12:92" ht="11.25" customHeight="1">
      <c r="L286" s="151"/>
      <c r="M286" s="534" t="str">
        <f>M279 &amp; ".7"</f>
        <v>15.7</v>
      </c>
      <c r="N286" s="507" t="s">
        <v>596</v>
      </c>
      <c r="O286" s="164" t="s">
        <v>195</v>
      </c>
      <c r="AC286" s="253"/>
      <c r="AD286" s="253"/>
      <c r="AE286" s="253"/>
      <c r="AF286" s="249">
        <f t="shared" si="3"/>
        <v>0</v>
      </c>
      <c r="AG286" s="247"/>
      <c r="AH286" s="247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</row>
    <row r="287" spans="12:92" ht="11.25" customHeight="1">
      <c r="L287" s="151"/>
      <c r="M287" s="534" t="str">
        <f>M279 &amp; ".8"</f>
        <v>15.8</v>
      </c>
      <c r="N287" s="506" t="s">
        <v>1169</v>
      </c>
      <c r="O287" s="164" t="s">
        <v>195</v>
      </c>
      <c r="AC287" s="253"/>
      <c r="AD287" s="253"/>
      <c r="AE287" s="253"/>
      <c r="AF287" s="249">
        <f t="shared" si="3"/>
        <v>0</v>
      </c>
      <c r="AG287" s="247"/>
      <c r="AH287" s="247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</row>
    <row r="288" spans="12:92" ht="11.25" customHeight="1">
      <c r="L288" s="151"/>
      <c r="M288" s="534" t="str">
        <f>M279 &amp; ".9"</f>
        <v>15.9</v>
      </c>
      <c r="N288" s="507" t="s">
        <v>599</v>
      </c>
      <c r="O288" s="164" t="s">
        <v>195</v>
      </c>
      <c r="AC288" s="253"/>
      <c r="AD288" s="253"/>
      <c r="AE288" s="253"/>
      <c r="AF288" s="249">
        <f t="shared" si="3"/>
        <v>0</v>
      </c>
      <c r="AG288" s="247"/>
      <c r="AH288" s="247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</row>
    <row r="289" spans="12:92" ht="11.25" customHeight="1">
      <c r="L289" s="151"/>
      <c r="M289" s="534" t="str">
        <f>M279 &amp; ".10"</f>
        <v>15.10</v>
      </c>
      <c r="N289" s="507" t="s">
        <v>600</v>
      </c>
      <c r="O289" s="164" t="s">
        <v>195</v>
      </c>
      <c r="AC289" s="253"/>
      <c r="AD289" s="253"/>
      <c r="AE289" s="253"/>
      <c r="AF289" s="249">
        <f t="shared" si="3"/>
        <v>0</v>
      </c>
      <c r="AG289" s="247"/>
      <c r="AH289" s="247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</row>
    <row r="290" spans="12:92" ht="11.25" customHeight="1">
      <c r="L290" s="151"/>
      <c r="M290" s="534" t="str">
        <f>M279 &amp; ".11"</f>
        <v>15.11</v>
      </c>
      <c r="N290" s="507" t="s">
        <v>631</v>
      </c>
      <c r="O290" s="164" t="s">
        <v>195</v>
      </c>
      <c r="AC290" s="253"/>
      <c r="AD290" s="253"/>
      <c r="AE290" s="253"/>
      <c r="AF290" s="249">
        <f t="shared" si="3"/>
        <v>0</v>
      </c>
      <c r="AG290" s="247"/>
      <c r="AH290" s="247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</row>
    <row r="291" spans="12:92" ht="11.25" customHeight="1">
      <c r="L291" s="151"/>
      <c r="M291" s="534" t="str">
        <f>M279 &amp; ".12"</f>
        <v>15.12</v>
      </c>
      <c r="N291" s="506" t="s">
        <v>1170</v>
      </c>
      <c r="O291" s="446" t="s">
        <v>195</v>
      </c>
      <c r="AC291" s="253"/>
      <c r="AD291" s="253"/>
      <c r="AE291" s="253"/>
      <c r="AF291" s="249">
        <f t="shared" si="3"/>
        <v>0</v>
      </c>
      <c r="AG291" s="247"/>
      <c r="AH291" s="247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</row>
    <row r="292" spans="12:92" ht="11.25" customHeight="1">
      <c r="L292" s="151"/>
      <c r="M292" s="535"/>
      <c r="N292" s="536"/>
      <c r="O292" s="447"/>
      <c r="AC292" s="253"/>
      <c r="AD292" s="253"/>
      <c r="AE292" s="253"/>
      <c r="AF292" s="243"/>
      <c r="AG292" s="243"/>
      <c r="AH292" s="243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</row>
    <row r="293" spans="12:92" ht="11.25" customHeight="1">
      <c r="L293" s="151"/>
      <c r="M293" s="599" t="s">
        <v>2281</v>
      </c>
      <c r="N293" s="523" t="s">
        <v>1011</v>
      </c>
      <c r="O293" s="164" t="s">
        <v>195</v>
      </c>
      <c r="AC293" s="253"/>
      <c r="AD293" s="253"/>
      <c r="AE293" s="253"/>
      <c r="AF293" s="249">
        <f t="shared" ref="AF293:AF329" si="4">AG293+AH293</f>
        <v>0</v>
      </c>
      <c r="AG293" s="249">
        <f>SUM(AG294:AG296)</f>
        <v>0</v>
      </c>
      <c r="AH293" s="249">
        <f>SUM(AH294:AH296)</f>
        <v>0</v>
      </c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</row>
    <row r="294" spans="12:92" ht="11.25" customHeight="1">
      <c r="L294" s="151"/>
      <c r="M294" s="545" t="s">
        <v>2282</v>
      </c>
      <c r="N294" s="575" t="s">
        <v>2278</v>
      </c>
      <c r="O294" s="164" t="s">
        <v>195</v>
      </c>
      <c r="AC294" s="253"/>
      <c r="AD294" s="253"/>
      <c r="AE294" s="253"/>
      <c r="AF294" s="249">
        <f t="shared" si="4"/>
        <v>0</v>
      </c>
      <c r="AG294" s="247"/>
      <c r="AH294" s="247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</row>
    <row r="295" spans="12:92" ht="11.25" customHeight="1">
      <c r="L295" s="151"/>
      <c r="M295" s="545" t="s">
        <v>2283</v>
      </c>
      <c r="N295" s="575" t="s">
        <v>2279</v>
      </c>
      <c r="O295" s="164" t="s">
        <v>195</v>
      </c>
      <c r="AC295" s="253"/>
      <c r="AD295" s="253"/>
      <c r="AE295" s="253"/>
      <c r="AF295" s="249">
        <f t="shared" si="4"/>
        <v>0</v>
      </c>
      <c r="AG295" s="247"/>
      <c r="AH295" s="247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</row>
    <row r="296" spans="12:92" ht="11.25" customHeight="1">
      <c r="L296" s="151"/>
      <c r="M296" s="545" t="s">
        <v>2284</v>
      </c>
      <c r="N296" s="575" t="s">
        <v>1026</v>
      </c>
      <c r="O296" s="164" t="s">
        <v>195</v>
      </c>
      <c r="AC296" s="253"/>
      <c r="AD296" s="253"/>
      <c r="AE296" s="253"/>
      <c r="AF296" s="249">
        <f t="shared" si="4"/>
        <v>0</v>
      </c>
      <c r="AG296" s="247"/>
      <c r="AH296" s="247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</row>
    <row r="297" spans="12:92" ht="11.25" customHeight="1">
      <c r="L297" s="151"/>
      <c r="M297" s="514" t="s">
        <v>551</v>
      </c>
      <c r="N297" s="523" t="s">
        <v>1171</v>
      </c>
      <c r="O297" s="446" t="s">
        <v>195</v>
      </c>
      <c r="AC297" s="253"/>
      <c r="AD297" s="253"/>
      <c r="AE297" s="253"/>
      <c r="AF297" s="249">
        <f t="shared" si="4"/>
        <v>0</v>
      </c>
      <c r="AG297" s="247"/>
      <c r="AH297" s="247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</row>
    <row r="298" spans="12:92" ht="11.25" customHeight="1">
      <c r="L298" s="151"/>
      <c r="M298" s="514" t="s">
        <v>552</v>
      </c>
      <c r="N298" s="523" t="s">
        <v>1172</v>
      </c>
      <c r="O298" s="446" t="s">
        <v>195</v>
      </c>
      <c r="AC298" s="253"/>
      <c r="AD298" s="253"/>
      <c r="AE298" s="253"/>
      <c r="AF298" s="249">
        <f t="shared" si="4"/>
        <v>0</v>
      </c>
      <c r="AG298" s="247"/>
      <c r="AH298" s="247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</row>
    <row r="299" spans="12:92" ht="11.25" customHeight="1">
      <c r="L299" s="151"/>
      <c r="M299" s="514" t="s">
        <v>553</v>
      </c>
      <c r="N299" s="523" t="s">
        <v>1173</v>
      </c>
      <c r="O299" s="446" t="s">
        <v>195</v>
      </c>
      <c r="AC299" s="253"/>
      <c r="AD299" s="253"/>
      <c r="AE299" s="253"/>
      <c r="AF299" s="249">
        <f t="shared" si="4"/>
        <v>0</v>
      </c>
      <c r="AG299" s="247"/>
      <c r="AH299" s="247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</row>
    <row r="300" spans="12:92" ht="11.25" customHeight="1">
      <c r="L300" s="151"/>
      <c r="M300" s="514" t="s">
        <v>603</v>
      </c>
      <c r="N300" s="523" t="s">
        <v>1174</v>
      </c>
      <c r="O300" s="446" t="s">
        <v>195</v>
      </c>
      <c r="AC300" s="253"/>
      <c r="AD300" s="253"/>
      <c r="AE300" s="253"/>
      <c r="AF300" s="249">
        <f t="shared" si="4"/>
        <v>0</v>
      </c>
      <c r="AG300" s="247"/>
      <c r="AH300" s="247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</row>
    <row r="301" spans="12:92" ht="11.25" customHeight="1">
      <c r="L301" s="151"/>
      <c r="M301" s="514" t="s">
        <v>606</v>
      </c>
      <c r="N301" s="523" t="s">
        <v>1175</v>
      </c>
      <c r="O301" s="446" t="s">
        <v>195</v>
      </c>
      <c r="AC301" s="253"/>
      <c r="AD301" s="253"/>
      <c r="AE301" s="253"/>
      <c r="AF301" s="249">
        <f t="shared" si="4"/>
        <v>0</v>
      </c>
      <c r="AG301" s="249">
        <f>SUM(AG302,AG303)</f>
        <v>0</v>
      </c>
      <c r="AH301" s="249">
        <f>SUM(AH302,AH303)</f>
        <v>0</v>
      </c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</row>
    <row r="302" spans="12:92" ht="11.25" customHeight="1">
      <c r="L302" s="151"/>
      <c r="M302" s="534" t="str">
        <f>M301 &amp; ".1"</f>
        <v>20.1</v>
      </c>
      <c r="N302" s="508" t="s">
        <v>940</v>
      </c>
      <c r="O302" s="446" t="s">
        <v>195</v>
      </c>
      <c r="AC302" s="253"/>
      <c r="AD302" s="253"/>
      <c r="AE302" s="253"/>
      <c r="AF302" s="249">
        <f t="shared" si="4"/>
        <v>0</v>
      </c>
      <c r="AG302" s="247"/>
      <c r="AH302" s="247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</row>
    <row r="303" spans="12:92" ht="11.25" customHeight="1">
      <c r="L303" s="151"/>
      <c r="M303" s="534" t="str">
        <f>M301 &amp; ".2"</f>
        <v>20.2</v>
      </c>
      <c r="N303" s="508" t="s">
        <v>1176</v>
      </c>
      <c r="O303" s="446" t="s">
        <v>195</v>
      </c>
      <c r="AC303" s="253"/>
      <c r="AD303" s="253"/>
      <c r="AE303" s="253"/>
      <c r="AF303" s="249">
        <f t="shared" si="4"/>
        <v>0</v>
      </c>
      <c r="AG303" s="247"/>
      <c r="AH303" s="247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</row>
    <row r="304" spans="12:92" ht="11.25" customHeight="1">
      <c r="L304" s="151"/>
      <c r="M304" s="514" t="s">
        <v>607</v>
      </c>
      <c r="N304" s="523" t="s">
        <v>1177</v>
      </c>
      <c r="O304" s="446" t="s">
        <v>195</v>
      </c>
      <c r="AC304" s="253"/>
      <c r="AD304" s="253"/>
      <c r="AE304" s="253"/>
      <c r="AF304" s="249">
        <f t="shared" si="4"/>
        <v>0</v>
      </c>
      <c r="AG304" s="247"/>
      <c r="AH304" s="247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</row>
    <row r="305" spans="12:92" ht="11.25" customHeight="1">
      <c r="L305" s="151"/>
      <c r="M305" s="514" t="s">
        <v>608</v>
      </c>
      <c r="N305" s="523" t="s">
        <v>1178</v>
      </c>
      <c r="O305" s="446" t="s">
        <v>195</v>
      </c>
      <c r="AC305" s="253"/>
      <c r="AD305" s="253"/>
      <c r="AE305" s="253"/>
      <c r="AF305" s="249">
        <f t="shared" si="4"/>
        <v>0</v>
      </c>
      <c r="AG305" s="249">
        <f>SUM(AG306,AG307)</f>
        <v>0</v>
      </c>
      <c r="AH305" s="249">
        <f>SUM(AH306,AH307)</f>
        <v>0</v>
      </c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</row>
    <row r="306" spans="12:92" ht="11.25" customHeight="1">
      <c r="L306" s="151"/>
      <c r="M306" s="534" t="str">
        <f>M305 &amp; ".1"</f>
        <v>22.1</v>
      </c>
      <c r="N306" s="509" t="s">
        <v>1179</v>
      </c>
      <c r="O306" s="446" t="s">
        <v>195</v>
      </c>
      <c r="AC306" s="253"/>
      <c r="AD306" s="253"/>
      <c r="AE306" s="253"/>
      <c r="AF306" s="249">
        <f t="shared" si="4"/>
        <v>0</v>
      </c>
      <c r="AG306" s="247"/>
      <c r="AH306" s="247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</row>
    <row r="307" spans="12:92" ht="11.25" customHeight="1">
      <c r="L307" s="151"/>
      <c r="M307" s="534" t="str">
        <f>M305 &amp; ".2"</f>
        <v>22.2</v>
      </c>
      <c r="N307" s="509" t="s">
        <v>1180</v>
      </c>
      <c r="O307" s="446" t="s">
        <v>195</v>
      </c>
      <c r="AC307" s="253"/>
      <c r="AD307" s="253"/>
      <c r="AE307" s="253"/>
      <c r="AF307" s="249">
        <f t="shared" si="4"/>
        <v>0</v>
      </c>
      <c r="AG307" s="247"/>
      <c r="AH307" s="247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</row>
    <row r="308" spans="12:92" ht="11.25" customHeight="1">
      <c r="L308" s="151"/>
      <c r="M308" s="514" t="s">
        <v>280</v>
      </c>
      <c r="N308" s="523" t="s">
        <v>1012</v>
      </c>
      <c r="O308" s="446" t="s">
        <v>195</v>
      </c>
      <c r="AC308" s="253"/>
      <c r="AD308" s="253"/>
      <c r="AE308" s="253"/>
      <c r="AF308" s="249">
        <f t="shared" si="4"/>
        <v>0</v>
      </c>
      <c r="AG308" s="247"/>
      <c r="AH308" s="247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</row>
    <row r="309" spans="12:92" ht="11.25" customHeight="1">
      <c r="L309" s="151"/>
      <c r="M309" s="514" t="s">
        <v>281</v>
      </c>
      <c r="N309" s="523" t="s">
        <v>1181</v>
      </c>
      <c r="O309" s="446" t="s">
        <v>195</v>
      </c>
      <c r="AC309" s="253"/>
      <c r="AD309" s="253"/>
      <c r="AE309" s="253"/>
      <c r="AF309" s="249">
        <f t="shared" si="4"/>
        <v>0</v>
      </c>
      <c r="AG309" s="249">
        <f>SUM(AG310,AG311,AG312)</f>
        <v>0</v>
      </c>
      <c r="AH309" s="249">
        <f>SUM(AH310,AH311,AH312)</f>
        <v>0</v>
      </c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</row>
    <row r="310" spans="12:92" ht="11.25" customHeight="1">
      <c r="L310" s="151"/>
      <c r="M310" s="534" t="str">
        <f>M309 &amp; ".1"</f>
        <v>24.1</v>
      </c>
      <c r="N310" s="509" t="s">
        <v>1182</v>
      </c>
      <c r="O310" s="446" t="s">
        <v>195</v>
      </c>
      <c r="AC310" s="253"/>
      <c r="AD310" s="253"/>
      <c r="AE310" s="253"/>
      <c r="AF310" s="249">
        <f t="shared" si="4"/>
        <v>0</v>
      </c>
      <c r="AG310" s="247"/>
      <c r="AH310" s="247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</row>
    <row r="311" spans="12:92" ht="11.25" customHeight="1">
      <c r="L311" s="151"/>
      <c r="M311" s="534" t="str">
        <f>M309 &amp; ".2"</f>
        <v>24.2</v>
      </c>
      <c r="N311" s="509" t="s">
        <v>1183</v>
      </c>
      <c r="O311" s="446" t="s">
        <v>195</v>
      </c>
      <c r="AC311" s="253"/>
      <c r="AD311" s="253"/>
      <c r="AE311" s="253"/>
      <c r="AF311" s="249">
        <f t="shared" si="4"/>
        <v>0</v>
      </c>
      <c r="AG311" s="247"/>
      <c r="AH311" s="247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</row>
    <row r="312" spans="12:92" ht="11.25" customHeight="1">
      <c r="L312" s="151"/>
      <c r="M312" s="534" t="str">
        <f>M309 &amp; ".3"</f>
        <v>24.3</v>
      </c>
      <c r="N312" s="509" t="s">
        <v>1184</v>
      </c>
      <c r="O312" s="446" t="s">
        <v>195</v>
      </c>
      <c r="AC312" s="253"/>
      <c r="AD312" s="253"/>
      <c r="AE312" s="253"/>
      <c r="AF312" s="249">
        <f t="shared" si="4"/>
        <v>0</v>
      </c>
      <c r="AG312" s="247"/>
      <c r="AH312" s="247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</row>
    <row r="313" spans="12:92" ht="11.25" customHeight="1">
      <c r="L313" s="151"/>
      <c r="M313" s="514" t="s">
        <v>1028</v>
      </c>
      <c r="N313" s="523" t="s">
        <v>1185</v>
      </c>
      <c r="O313" s="446" t="s">
        <v>195</v>
      </c>
      <c r="AC313" s="253"/>
      <c r="AD313" s="253"/>
      <c r="AE313" s="253"/>
      <c r="AF313" s="249">
        <f t="shared" si="4"/>
        <v>0</v>
      </c>
      <c r="AG313" s="249">
        <f>SUM(AG314:AG317)</f>
        <v>0</v>
      </c>
      <c r="AH313" s="249">
        <f>SUM(AH314:AH317)</f>
        <v>0</v>
      </c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</row>
    <row r="314" spans="12:92" ht="11.25" customHeight="1">
      <c r="L314" s="151"/>
      <c r="M314" s="534" t="str">
        <f>M313 &amp; ".1"</f>
        <v>25.1</v>
      </c>
      <c r="N314" s="510" t="s">
        <v>1186</v>
      </c>
      <c r="O314" s="446" t="s">
        <v>195</v>
      </c>
      <c r="AC314" s="253"/>
      <c r="AD314" s="253"/>
      <c r="AE314" s="253"/>
      <c r="AF314" s="249">
        <f t="shared" si="4"/>
        <v>0</v>
      </c>
      <c r="AG314" s="247"/>
      <c r="AH314" s="247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</row>
    <row r="315" spans="12:92" ht="11.25" customHeight="1">
      <c r="L315" s="151"/>
      <c r="M315" s="534" t="str">
        <f>M313 &amp; ".2"</f>
        <v>25.2</v>
      </c>
      <c r="N315" s="510" t="s">
        <v>1187</v>
      </c>
      <c r="O315" s="446" t="s">
        <v>195</v>
      </c>
      <c r="AC315" s="253"/>
      <c r="AD315" s="253"/>
      <c r="AE315" s="253"/>
      <c r="AF315" s="249">
        <f t="shared" si="4"/>
        <v>0</v>
      </c>
      <c r="AG315" s="247"/>
      <c r="AH315" s="247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</row>
    <row r="316" spans="12:92" ht="11.25" customHeight="1">
      <c r="L316" s="151"/>
      <c r="M316" s="534" t="str">
        <f>M313 &amp; ".3"</f>
        <v>25.3</v>
      </c>
      <c r="N316" s="510" t="s">
        <v>1188</v>
      </c>
      <c r="O316" s="446" t="s">
        <v>195</v>
      </c>
      <c r="AC316" s="253"/>
      <c r="AD316" s="253"/>
      <c r="AE316" s="253"/>
      <c r="AF316" s="249">
        <f t="shared" si="4"/>
        <v>0</v>
      </c>
      <c r="AG316" s="247"/>
      <c r="AH316" s="247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</row>
    <row r="317" spans="12:92" ht="11.25" customHeight="1">
      <c r="L317" s="151"/>
      <c r="M317" s="534" t="str">
        <f>M313 &amp; ".4"</f>
        <v>25.4</v>
      </c>
      <c r="N317" s="509" t="s">
        <v>1189</v>
      </c>
      <c r="O317" s="446" t="s">
        <v>195</v>
      </c>
      <c r="AC317" s="253"/>
      <c r="AD317" s="253"/>
      <c r="AE317" s="253"/>
      <c r="AF317" s="249">
        <f t="shared" si="4"/>
        <v>0</v>
      </c>
      <c r="AG317" s="249">
        <f>SUM(AG318:AG322)</f>
        <v>0</v>
      </c>
      <c r="AH317" s="249">
        <f>SUM(AH318:AH322)</f>
        <v>0</v>
      </c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</row>
    <row r="318" spans="12:92" ht="11.25" customHeight="1">
      <c r="L318" s="151"/>
      <c r="M318" s="534" t="str">
        <f>M317 &amp; ".1"</f>
        <v>25.4.1</v>
      </c>
      <c r="N318" s="511" t="s">
        <v>1190</v>
      </c>
      <c r="O318" s="446" t="s">
        <v>195</v>
      </c>
      <c r="AC318" s="253"/>
      <c r="AD318" s="253"/>
      <c r="AE318" s="253"/>
      <c r="AF318" s="249">
        <f t="shared" si="4"/>
        <v>0</v>
      </c>
      <c r="AG318" s="247"/>
      <c r="AH318" s="247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</row>
    <row r="319" spans="12:92" ht="11.25" customHeight="1">
      <c r="L319" s="151"/>
      <c r="M319" s="534" t="str">
        <f>M317 &amp; ".2"</f>
        <v>25.4.2</v>
      </c>
      <c r="N319" s="511" t="s">
        <v>1191</v>
      </c>
      <c r="O319" s="446" t="s">
        <v>195</v>
      </c>
      <c r="AC319" s="253"/>
      <c r="AD319" s="253"/>
      <c r="AE319" s="253"/>
      <c r="AF319" s="249">
        <f t="shared" si="4"/>
        <v>0</v>
      </c>
      <c r="AG319" s="247"/>
      <c r="AH319" s="247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</row>
    <row r="320" spans="12:92" ht="11.25" customHeight="1">
      <c r="L320" s="151"/>
      <c r="M320" s="534" t="str">
        <f>M317 &amp; ".3"</f>
        <v>25.4.3</v>
      </c>
      <c r="N320" s="511" t="s">
        <v>1192</v>
      </c>
      <c r="O320" s="446" t="s">
        <v>195</v>
      </c>
      <c r="AC320" s="253"/>
      <c r="AD320" s="253"/>
      <c r="AE320" s="253"/>
      <c r="AF320" s="249">
        <f t="shared" si="4"/>
        <v>0</v>
      </c>
      <c r="AG320" s="247"/>
      <c r="AH320" s="247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</row>
    <row r="321" spans="12:92" ht="11.25" customHeight="1">
      <c r="L321" s="151"/>
      <c r="M321" s="534" t="str">
        <f>M317 &amp; ".4"</f>
        <v>25.4.4</v>
      </c>
      <c r="N321" s="511" t="s">
        <v>597</v>
      </c>
      <c r="O321" s="446" t="s">
        <v>195</v>
      </c>
      <c r="AC321" s="253"/>
      <c r="AD321" s="253"/>
      <c r="AE321" s="253"/>
      <c r="AF321" s="249">
        <f t="shared" si="4"/>
        <v>0</v>
      </c>
      <c r="AG321" s="247"/>
      <c r="AH321" s="247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</row>
    <row r="322" spans="12:92" ht="11.25" customHeight="1">
      <c r="L322" s="151"/>
      <c r="M322" s="534" t="str">
        <f>M317 &amp; ".5"</f>
        <v>25.4.5</v>
      </c>
      <c r="N322" s="511" t="s">
        <v>1193</v>
      </c>
      <c r="O322" s="446" t="s">
        <v>195</v>
      </c>
      <c r="AC322" s="253"/>
      <c r="AD322" s="253"/>
      <c r="AE322" s="253"/>
      <c r="AF322" s="249">
        <f t="shared" si="4"/>
        <v>0</v>
      </c>
      <c r="AG322" s="247"/>
      <c r="AH322" s="247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</row>
    <row r="323" spans="12:92" ht="11.25" customHeight="1">
      <c r="L323" s="151"/>
      <c r="M323" s="514" t="s">
        <v>1029</v>
      </c>
      <c r="N323" s="523" t="s">
        <v>1194</v>
      </c>
      <c r="O323" s="446" t="s">
        <v>195</v>
      </c>
      <c r="AC323" s="253"/>
      <c r="AD323" s="253"/>
      <c r="AE323" s="253"/>
      <c r="AF323" s="249">
        <f t="shared" si="4"/>
        <v>0</v>
      </c>
      <c r="AG323" s="247"/>
      <c r="AH323" s="247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</row>
    <row r="324" spans="12:92" ht="11.25" customHeight="1">
      <c r="L324" s="151"/>
      <c r="M324" s="514" t="s">
        <v>1030</v>
      </c>
      <c r="N324" s="523" t="s">
        <v>1195</v>
      </c>
      <c r="O324" s="446" t="s">
        <v>195</v>
      </c>
      <c r="AC324" s="253"/>
      <c r="AD324" s="253"/>
      <c r="AE324" s="253"/>
      <c r="AF324" s="249">
        <f t="shared" si="4"/>
        <v>0</v>
      </c>
      <c r="AG324" s="249">
        <f>SUM(AG325:AG326)</f>
        <v>0</v>
      </c>
      <c r="AH324" s="249">
        <f>SUM(AH325:AH326)</f>
        <v>0</v>
      </c>
      <c r="CB324"/>
      <c r="CC324"/>
      <c r="CD324"/>
      <c r="CE324"/>
      <c r="CF324"/>
      <c r="CG324"/>
      <c r="CH324"/>
      <c r="CI324"/>
      <c r="CJ324"/>
      <c r="CK324"/>
      <c r="CL324"/>
      <c r="CM324"/>
      <c r="CN324"/>
    </row>
    <row r="325" spans="12:92" ht="11.25" customHeight="1">
      <c r="L325" s="151"/>
      <c r="M325" s="534" t="str">
        <f>M324 &amp; ".1"</f>
        <v>27.1</v>
      </c>
      <c r="N325" s="512" t="s">
        <v>1196</v>
      </c>
      <c r="O325" s="446" t="s">
        <v>195</v>
      </c>
      <c r="AC325" s="253"/>
      <c r="AD325" s="253"/>
      <c r="AE325" s="253"/>
      <c r="AF325" s="249">
        <f t="shared" si="4"/>
        <v>0</v>
      </c>
      <c r="AG325" s="247"/>
      <c r="AH325" s="247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</row>
    <row r="326" spans="12:92" ht="11.25" customHeight="1">
      <c r="L326" s="151"/>
      <c r="M326" s="534" t="str">
        <f>M324 &amp; ".2"</f>
        <v>27.2</v>
      </c>
      <c r="N326" s="512" t="s">
        <v>1197</v>
      </c>
      <c r="O326" s="446" t="s">
        <v>195</v>
      </c>
      <c r="AC326" s="253"/>
      <c r="AD326" s="253"/>
      <c r="AE326" s="253"/>
      <c r="AF326" s="249">
        <f t="shared" si="4"/>
        <v>0</v>
      </c>
      <c r="AG326" s="247"/>
      <c r="AH326" s="247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</row>
    <row r="327" spans="12:92" ht="11.25" customHeight="1">
      <c r="L327" s="151"/>
      <c r="M327" s="514" t="s">
        <v>1136</v>
      </c>
      <c r="N327" s="523" t="s">
        <v>1198</v>
      </c>
      <c r="O327" s="446" t="s">
        <v>195</v>
      </c>
      <c r="AC327" s="253"/>
      <c r="AD327" s="253"/>
      <c r="AE327" s="253"/>
      <c r="AF327" s="249">
        <f t="shared" si="4"/>
        <v>0</v>
      </c>
      <c r="AG327" s="247"/>
      <c r="AH327" s="24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</row>
    <row r="328" spans="12:92" ht="11.25" customHeight="1">
      <c r="L328" s="151"/>
      <c r="M328" s="514" t="s">
        <v>1137</v>
      </c>
      <c r="N328" s="523" t="s">
        <v>1135</v>
      </c>
      <c r="O328" s="446" t="s">
        <v>195</v>
      </c>
      <c r="AC328" s="253"/>
      <c r="AD328" s="253"/>
      <c r="AE328" s="253"/>
      <c r="AF328" s="249">
        <f t="shared" si="4"/>
        <v>0</v>
      </c>
      <c r="AG328" s="247"/>
      <c r="AH328" s="247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</row>
    <row r="329" spans="12:92" ht="11.25" customHeight="1">
      <c r="L329" s="151"/>
      <c r="M329" s="514" t="s">
        <v>628</v>
      </c>
      <c r="N329" s="523" t="s">
        <v>1016</v>
      </c>
      <c r="O329" s="446" t="s">
        <v>195</v>
      </c>
      <c r="AC329" s="253"/>
      <c r="AD329" s="253"/>
      <c r="AE329" s="253"/>
      <c r="AF329" s="249">
        <f t="shared" si="4"/>
        <v>0</v>
      </c>
      <c r="AG329" s="247"/>
      <c r="AH329" s="247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</row>
    <row r="330" spans="12:92" ht="11.25" customHeight="1" thickBot="1">
      <c r="L330" s="151"/>
      <c r="M330" s="535"/>
      <c r="N330" s="536"/>
      <c r="O330" s="447"/>
      <c r="AC330" s="253"/>
      <c r="AD330" s="253"/>
      <c r="AE330" s="253"/>
      <c r="AF330" s="272"/>
      <c r="AG330" s="272"/>
      <c r="AH330" s="272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</row>
    <row r="331" spans="12:92" ht="11.25" customHeight="1" thickTop="1" thickBot="1">
      <c r="L331" s="151"/>
      <c r="M331" s="599" t="s">
        <v>2302</v>
      </c>
      <c r="N331" s="523" t="s">
        <v>545</v>
      </c>
      <c r="O331" s="164" t="s">
        <v>195</v>
      </c>
      <c r="AC331" s="253"/>
      <c r="AD331" s="253"/>
      <c r="AE331" s="253"/>
      <c r="AF331" s="550">
        <f>AG331+AH331</f>
        <v>0</v>
      </c>
      <c r="AG331" s="550">
        <f>SUM(AG36,AG90,AG216,AG248,AG256,AG259,AG262,AG263,AG265,AG273,AG274,AG279,AG297,AG298,AG299,AG300,AG301,AG304,AG305,AG308,AG309,AG313,AG323,AG324,AG327,AG328,AG329)</f>
        <v>0</v>
      </c>
      <c r="AH331" s="550">
        <f>SUM(AH36,AH90,AH216,AH248,AH256,AH259,AH262,AH263,AH265,AH273,AH274,AH279,AH297,AH298,AH299,AH300,AH301,AH304,AH305,AH308,AH309,AH313,AH323,AH324,AH327,AH328,AH329)</f>
        <v>0</v>
      </c>
      <c r="CB331"/>
      <c r="CC331"/>
      <c r="CD331"/>
      <c r="CE331"/>
      <c r="CF331"/>
      <c r="CG331"/>
      <c r="CH331"/>
      <c r="CI331"/>
      <c r="CJ331"/>
      <c r="CK331"/>
      <c r="CL331"/>
      <c r="CM331"/>
      <c r="CN331"/>
    </row>
    <row r="332" spans="12:92" ht="11.25" customHeight="1" thickTop="1" thickBot="1">
      <c r="L332" s="151"/>
      <c r="M332" s="537"/>
      <c r="N332" s="496"/>
      <c r="O332" s="167"/>
      <c r="AC332" s="253"/>
      <c r="AD332" s="253"/>
      <c r="AE332" s="253"/>
      <c r="AF332" s="245"/>
      <c r="AG332" s="245"/>
      <c r="AH332" s="245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</row>
    <row r="333" spans="12:92" ht="11.25" customHeight="1" thickTop="1" thickBot="1">
      <c r="L333" s="151"/>
      <c r="M333" s="599" t="s">
        <v>2301</v>
      </c>
      <c r="N333" s="523" t="s">
        <v>2300</v>
      </c>
      <c r="O333" s="164" t="s">
        <v>195</v>
      </c>
      <c r="AC333" s="253"/>
      <c r="AD333" s="253"/>
      <c r="AE333" s="253"/>
      <c r="AF333" s="550">
        <f>AG333+AH333</f>
        <v>0</v>
      </c>
      <c r="AG333" s="550">
        <f>AG331*AG$372</f>
        <v>0</v>
      </c>
      <c r="AH333" s="550">
        <f>AH331*AH$372</f>
        <v>0</v>
      </c>
      <c r="CB333"/>
      <c r="CC333"/>
      <c r="CD333"/>
      <c r="CE333"/>
      <c r="CF333"/>
      <c r="CG333"/>
      <c r="CH333"/>
      <c r="CI333"/>
      <c r="CJ333"/>
      <c r="CK333"/>
      <c r="CL333"/>
      <c r="CM333"/>
      <c r="CN333"/>
    </row>
    <row r="334" spans="12:92" ht="11.25" customHeight="1" thickTop="1">
      <c r="L334" s="151"/>
      <c r="M334" s="537"/>
      <c r="N334" s="496"/>
      <c r="O334" s="167"/>
      <c r="AC334" s="253"/>
      <c r="AD334" s="253"/>
      <c r="AE334" s="253"/>
      <c r="AF334" s="245"/>
      <c r="AG334" s="245"/>
      <c r="AH334" s="245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</row>
    <row r="335" spans="12:92" ht="11.25" customHeight="1">
      <c r="L335" s="151"/>
      <c r="M335" s="542" t="s">
        <v>2297</v>
      </c>
      <c r="N335" s="542" t="s">
        <v>2309</v>
      </c>
      <c r="O335" s="446" t="s">
        <v>195</v>
      </c>
      <c r="AC335" s="253"/>
      <c r="AD335" s="253"/>
      <c r="AE335" s="253"/>
      <c r="AF335" s="249">
        <f>AG335+AH335</f>
        <v>0</v>
      </c>
      <c r="AG335" s="247"/>
      <c r="AH335" s="247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</row>
    <row r="336" spans="12:92" ht="11.25" customHeight="1">
      <c r="L336" s="151"/>
      <c r="M336" s="543" t="s">
        <v>641</v>
      </c>
      <c r="N336" s="544" t="s">
        <v>598</v>
      </c>
      <c r="O336" s="446" t="s">
        <v>195</v>
      </c>
      <c r="AC336" s="253"/>
      <c r="AD336" s="253"/>
      <c r="AE336" s="253"/>
      <c r="AF336" s="249">
        <f>AG336+AH336</f>
        <v>0</v>
      </c>
      <c r="AG336" s="249">
        <f>SUM(AG338:AG341)</f>
        <v>0</v>
      </c>
      <c r="AH336" s="249">
        <f>SUM(AH338:AH341)</f>
        <v>0</v>
      </c>
      <c r="CB336"/>
      <c r="CC336"/>
      <c r="CD336"/>
      <c r="CE336"/>
      <c r="CF336"/>
      <c r="CG336"/>
      <c r="CH336"/>
      <c r="CI336"/>
      <c r="CJ336"/>
      <c r="CK336"/>
      <c r="CL336"/>
      <c r="CM336"/>
      <c r="CN336"/>
    </row>
    <row r="337" spans="12:92" ht="11.25" customHeight="1">
      <c r="L337" s="151"/>
      <c r="M337" s="537"/>
      <c r="N337" s="496"/>
      <c r="O337" s="167"/>
      <c r="AC337" s="253"/>
      <c r="AD337" s="253"/>
      <c r="AE337" s="253"/>
      <c r="AF337" s="243"/>
      <c r="AG337" s="243"/>
      <c r="AH337" s="243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</row>
    <row r="338" spans="12:92" ht="11.25" customHeight="1">
      <c r="L338" s="151"/>
      <c r="M338" s="587" t="s">
        <v>2305</v>
      </c>
      <c r="N338" s="491" t="s">
        <v>547</v>
      </c>
      <c r="O338" s="448" t="s">
        <v>195</v>
      </c>
      <c r="AC338" s="253"/>
      <c r="AD338" s="253"/>
      <c r="AE338" s="253"/>
      <c r="AF338" s="249">
        <f>AG338+AH338</f>
        <v>0</v>
      </c>
      <c r="AG338" s="247"/>
      <c r="AH338" s="247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</row>
    <row r="339" spans="12:92" ht="11.25" customHeight="1">
      <c r="L339" s="151"/>
      <c r="M339" s="587" t="s">
        <v>2306</v>
      </c>
      <c r="N339" s="491" t="s">
        <v>548</v>
      </c>
      <c r="O339" s="448" t="s">
        <v>195</v>
      </c>
      <c r="AC339" s="253"/>
      <c r="AD339" s="253"/>
      <c r="AE339" s="253"/>
      <c r="AF339" s="249">
        <f>AG339+AH339</f>
        <v>0</v>
      </c>
      <c r="AG339" s="247"/>
      <c r="AH339" s="247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</row>
    <row r="340" spans="12:92" ht="11.25" customHeight="1">
      <c r="L340" s="151"/>
      <c r="M340" s="587" t="s">
        <v>2307</v>
      </c>
      <c r="N340" s="491" t="s">
        <v>549</v>
      </c>
      <c r="O340" s="448" t="s">
        <v>195</v>
      </c>
      <c r="AC340" s="253"/>
      <c r="AD340" s="253"/>
      <c r="AE340" s="253"/>
      <c r="AF340" s="249">
        <f>AG340+AH340</f>
        <v>0</v>
      </c>
      <c r="AG340" s="247"/>
      <c r="AH340" s="247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</row>
    <row r="341" spans="12:92" ht="11.25" customHeight="1">
      <c r="L341" s="151"/>
      <c r="M341" s="587" t="s">
        <v>2308</v>
      </c>
      <c r="N341" s="491" t="s">
        <v>550</v>
      </c>
      <c r="O341" s="448" t="s">
        <v>195</v>
      </c>
      <c r="AC341" s="253"/>
      <c r="AD341" s="253"/>
      <c r="AE341" s="253"/>
      <c r="AF341" s="249">
        <f>AG341+AH341</f>
        <v>0</v>
      </c>
      <c r="AG341" s="247"/>
      <c r="AH341" s="247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</row>
    <row r="342" spans="12:92" ht="11.25" customHeight="1">
      <c r="L342" s="151"/>
      <c r="M342" s="540"/>
      <c r="N342" s="541"/>
      <c r="O342" s="449"/>
      <c r="AC342" s="253"/>
      <c r="AD342" s="253"/>
      <c r="AE342" s="253"/>
      <c r="AF342" s="243"/>
      <c r="AG342" s="243"/>
      <c r="AH342" s="243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</row>
    <row r="343" spans="12:92" ht="11.25" customHeight="1">
      <c r="L343" s="151"/>
      <c r="M343" s="540"/>
      <c r="N343" s="541"/>
      <c r="O343" s="449"/>
      <c r="AC343" s="253"/>
      <c r="AD343" s="253"/>
      <c r="AE343" s="253"/>
      <c r="AF343" s="243"/>
      <c r="AG343" s="243"/>
      <c r="AH343" s="243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</row>
    <row r="344" spans="12:92" ht="11.25" customHeight="1">
      <c r="L344" s="151"/>
      <c r="M344" s="540"/>
      <c r="N344" s="541"/>
      <c r="O344" s="449"/>
      <c r="AC344" s="253"/>
      <c r="AD344" s="253"/>
      <c r="AE344" s="253"/>
      <c r="AF344" s="243"/>
      <c r="AG344" s="243"/>
      <c r="AH344" s="243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</row>
    <row r="345" spans="12:92" ht="11.25" customHeight="1">
      <c r="L345" s="151"/>
      <c r="M345" s="540"/>
      <c r="N345" s="541"/>
      <c r="O345" s="449"/>
      <c r="AC345" s="253"/>
      <c r="AD345" s="253"/>
      <c r="AE345" s="253"/>
      <c r="AF345" s="243"/>
      <c r="AG345" s="243"/>
      <c r="AH345" s="243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</row>
    <row r="346" spans="12:92" ht="11.25" customHeight="1">
      <c r="L346" s="151"/>
      <c r="M346" s="540"/>
      <c r="N346" s="541"/>
      <c r="O346" s="449"/>
      <c r="AC346" s="253"/>
      <c r="AD346" s="253"/>
      <c r="AE346" s="253"/>
      <c r="AF346" s="243"/>
      <c r="AG346" s="243"/>
      <c r="AH346" s="243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</row>
    <row r="347" spans="12:92" ht="11.25" customHeight="1">
      <c r="L347" s="151"/>
      <c r="M347" s="540"/>
      <c r="N347" s="541"/>
      <c r="O347" s="449"/>
      <c r="AC347" s="253"/>
      <c r="AD347" s="253"/>
      <c r="AE347" s="253"/>
      <c r="AF347" s="243"/>
      <c r="AG347" s="243"/>
      <c r="AH347" s="243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</row>
    <row r="348" spans="12:92" ht="11.25" customHeight="1">
      <c r="L348" s="151"/>
      <c r="M348" s="540"/>
      <c r="N348" s="541"/>
      <c r="O348" s="449"/>
      <c r="AC348" s="253"/>
      <c r="AD348" s="253"/>
      <c r="AE348" s="253"/>
      <c r="AF348" s="243"/>
      <c r="AG348" s="243"/>
      <c r="AH348" s="243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</row>
    <row r="349" spans="12:92" ht="11.25" customHeight="1" thickBot="1">
      <c r="L349" s="151"/>
      <c r="M349" s="540"/>
      <c r="N349" s="541"/>
      <c r="O349" s="449"/>
      <c r="AC349" s="253"/>
      <c r="AD349" s="253"/>
      <c r="AE349" s="253"/>
      <c r="AF349" s="243"/>
      <c r="AG349" s="243"/>
      <c r="AH349" s="243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</row>
    <row r="350" spans="12:92" ht="11.25" customHeight="1" thickTop="1" thickBot="1">
      <c r="L350" s="151"/>
      <c r="M350" s="599" t="s">
        <v>2310</v>
      </c>
      <c r="N350" s="523" t="s">
        <v>2311</v>
      </c>
      <c r="O350" s="164" t="s">
        <v>195</v>
      </c>
      <c r="AC350" s="253"/>
      <c r="AD350" s="253"/>
      <c r="AE350" s="253"/>
      <c r="AF350" s="550">
        <f>AG350+AH350</f>
        <v>0</v>
      </c>
      <c r="AG350" s="550">
        <f>AG331+AG336</f>
        <v>0</v>
      </c>
      <c r="AH350" s="550">
        <f>AH331+AH336</f>
        <v>0</v>
      </c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</row>
    <row r="351" spans="12:92" ht="11.25" customHeight="1" thickTop="1">
      <c r="L351" s="151"/>
      <c r="M351" s="540"/>
      <c r="N351" s="541"/>
      <c r="O351" s="449"/>
      <c r="AC351" s="253"/>
      <c r="AD351" s="253"/>
      <c r="AE351" s="253"/>
      <c r="AF351" s="243"/>
      <c r="AG351" s="243"/>
      <c r="AH351" s="243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</row>
    <row r="352" spans="12:92" ht="11.25" customHeight="1">
      <c r="L352" s="151"/>
      <c r="M352" s="540"/>
      <c r="N352" s="541"/>
      <c r="O352" s="449"/>
      <c r="AC352" s="253"/>
      <c r="AD352" s="253"/>
      <c r="AE352" s="253"/>
      <c r="AF352" s="243"/>
      <c r="AG352" s="243"/>
      <c r="AH352" s="243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</row>
    <row r="353" spans="12:92">
      <c r="L353" s="151"/>
      <c r="M353" s="540"/>
      <c r="N353" s="541"/>
      <c r="O353" s="449"/>
      <c r="AC353" s="253"/>
      <c r="AD353" s="253"/>
      <c r="AE353" s="253"/>
      <c r="AF353" s="243"/>
      <c r="AG353" s="243"/>
      <c r="AH353" s="243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</row>
    <row r="354" spans="12:92">
      <c r="L354" s="151"/>
      <c r="M354" s="540"/>
      <c r="N354" s="541"/>
      <c r="O354" s="449"/>
      <c r="AC354" s="253"/>
      <c r="AD354" s="253"/>
      <c r="AE354" s="253"/>
      <c r="AF354" s="243"/>
      <c r="AG354" s="243"/>
      <c r="AH354" s="243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</row>
    <row r="355" spans="12:92">
      <c r="L355" s="151"/>
      <c r="M355" s="540"/>
      <c r="N355" s="541"/>
      <c r="O355" s="449"/>
      <c r="AC355" s="253"/>
      <c r="AD355" s="253"/>
      <c r="AE355" s="253"/>
      <c r="AF355" s="243"/>
      <c r="AG355" s="243"/>
      <c r="AH355" s="243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</row>
    <row r="356" spans="12:92">
      <c r="L356" s="151"/>
      <c r="M356" s="540"/>
      <c r="N356" s="541"/>
      <c r="O356" s="449"/>
      <c r="AC356" s="253"/>
      <c r="AD356" s="253"/>
      <c r="AE356" s="253"/>
      <c r="AF356" s="243"/>
      <c r="AG356" s="243"/>
      <c r="AH356" s="243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</row>
    <row r="357" spans="12:92">
      <c r="L357" s="151"/>
      <c r="M357" s="540"/>
      <c r="N357" s="541"/>
      <c r="O357" s="449"/>
      <c r="AC357" s="253"/>
      <c r="AD357" s="253"/>
      <c r="AE357" s="253"/>
      <c r="AF357" s="243"/>
      <c r="AG357" s="243"/>
      <c r="AH357" s="243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</row>
    <row r="358" spans="12:92">
      <c r="L358" s="151"/>
      <c r="M358" s="540"/>
      <c r="N358" s="541"/>
      <c r="O358" s="449"/>
      <c r="AC358" s="253"/>
      <c r="AD358" s="253"/>
      <c r="AE358" s="253"/>
      <c r="AF358" s="243"/>
      <c r="AG358" s="243"/>
      <c r="AH358" s="243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</row>
    <row r="359" spans="12:92">
      <c r="L359" s="151"/>
      <c r="M359" s="540"/>
      <c r="N359" s="541"/>
      <c r="O359" s="449"/>
      <c r="AC359" s="253"/>
      <c r="AD359" s="253"/>
      <c r="AE359" s="253"/>
      <c r="AF359" s="243"/>
      <c r="AG359" s="243"/>
      <c r="AH359" s="243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</row>
    <row r="360" spans="12:92">
      <c r="L360" s="151"/>
      <c r="M360" s="540"/>
      <c r="N360" s="541"/>
      <c r="O360" s="449"/>
      <c r="AC360" s="253"/>
      <c r="AD360" s="253"/>
      <c r="AE360" s="253"/>
      <c r="AF360" s="243"/>
      <c r="AG360" s="243"/>
      <c r="AH360" s="243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</row>
    <row r="361" spans="12:92">
      <c r="L361" s="151"/>
      <c r="M361" s="540"/>
      <c r="N361" s="541"/>
      <c r="O361" s="449"/>
      <c r="AC361" s="253"/>
      <c r="AD361" s="253"/>
      <c r="AE361" s="253"/>
      <c r="AF361" s="243"/>
      <c r="AG361" s="243"/>
      <c r="AH361" s="243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</row>
    <row r="362" spans="12:92">
      <c r="L362" s="151"/>
      <c r="M362" s="540"/>
      <c r="N362" s="541"/>
      <c r="O362" s="449"/>
      <c r="AC362" s="253"/>
      <c r="AD362" s="253"/>
      <c r="AE362" s="253"/>
      <c r="AF362" s="243"/>
      <c r="AG362" s="243"/>
      <c r="AH362" s="243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</row>
    <row r="363" spans="12:92">
      <c r="L363" s="151"/>
      <c r="M363" s="540"/>
      <c r="N363" s="541"/>
      <c r="O363" s="449"/>
      <c r="AC363" s="253"/>
      <c r="AD363" s="253"/>
      <c r="AE363" s="253"/>
      <c r="AF363" s="243"/>
      <c r="AG363" s="243"/>
      <c r="AH363" s="243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</row>
    <row r="364" spans="12:92">
      <c r="L364" s="151"/>
      <c r="M364" s="540"/>
      <c r="N364" s="541"/>
      <c r="O364" s="449"/>
      <c r="AC364" s="253"/>
      <c r="AD364" s="253"/>
      <c r="AE364" s="253"/>
      <c r="AF364" s="243"/>
      <c r="AG364" s="243"/>
      <c r="AH364" s="243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</row>
    <row r="365" spans="12:92">
      <c r="L365" s="151"/>
      <c r="M365" s="540"/>
      <c r="N365" s="541"/>
      <c r="O365" s="449"/>
      <c r="AC365" s="253"/>
      <c r="AD365" s="253"/>
      <c r="AE365" s="253"/>
      <c r="AF365" s="243"/>
      <c r="AG365" s="243"/>
      <c r="AH365" s="243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</row>
    <row r="366" spans="12:92" ht="11.25" customHeight="1">
      <c r="L366" s="151"/>
      <c r="M366" s="540"/>
      <c r="N366" s="541"/>
      <c r="O366" s="449"/>
      <c r="AC366" s="253"/>
      <c r="AD366" s="253"/>
      <c r="AE366" s="253"/>
      <c r="AF366" s="243"/>
      <c r="AG366" s="243"/>
      <c r="AH366" s="243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</row>
    <row r="367" spans="12:92" ht="11.25" customHeight="1">
      <c r="L367" s="151"/>
      <c r="M367" s="540"/>
      <c r="N367" s="541"/>
      <c r="O367" s="449"/>
      <c r="AC367" s="253"/>
      <c r="AD367" s="253"/>
      <c r="AE367" s="253"/>
      <c r="AF367" s="243"/>
      <c r="AG367" s="243"/>
      <c r="AH367" s="243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</row>
    <row r="368" spans="12:92" ht="11.25" customHeight="1">
      <c r="L368" s="151"/>
      <c r="M368" s="540"/>
      <c r="N368" s="541"/>
      <c r="O368" s="449"/>
      <c r="AC368" s="253"/>
      <c r="AD368" s="253"/>
      <c r="AE368" s="253"/>
      <c r="AF368" s="243"/>
      <c r="AG368" s="243"/>
      <c r="AH368" s="243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</row>
    <row r="369" spans="12:92" ht="11.25" customHeight="1">
      <c r="L369" s="151"/>
      <c r="M369" s="540"/>
      <c r="N369" s="541"/>
      <c r="O369" s="449"/>
      <c r="AC369" s="253"/>
      <c r="AD369" s="253"/>
      <c r="AE369" s="253"/>
      <c r="AF369" s="243"/>
      <c r="AG369" s="243"/>
      <c r="AH369" s="243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</row>
    <row r="370" spans="12:92" ht="11.25" customHeight="1">
      <c r="L370" s="151"/>
      <c r="M370" s="545" t="s">
        <v>1057</v>
      </c>
      <c r="N370" s="513" t="s">
        <v>2315</v>
      </c>
      <c r="O370" s="164" t="s">
        <v>149</v>
      </c>
      <c r="AC370" s="253"/>
      <c r="AD370" s="253"/>
      <c r="AE370" s="253"/>
      <c r="AF370" s="249">
        <f>AG370+AH370</f>
        <v>0</v>
      </c>
      <c r="AG370" s="264">
        <f>SUMIF(БПр!$BA$131:$BA$160,AG$17 &amp; ".0-" &amp; AG$9,БПр!$M$131:$M$160)-SUMIF(БПр!$BA$131:$BA$160,AG$17 &amp; ".0-" &amp; AG$9,БПр!$Q$131:$Q$160)-SUMIF(БПр!$BA$131:$BA$160,AG$17 &amp; ".0-" &amp; AG$9,БПр!$V$131:$V$160)+SUMIF(БПр!$BA$131:$BA$160,AG$17 &amp; ".0-" &amp; AG$9,БПр!$AO$131:$AO$160)+SUMIF(БТр!$BA$131:$BA$160,AG$17 &amp; ".0-" &amp; AG$9,БТр!$M$131:$M$160)</f>
        <v>0</v>
      </c>
      <c r="AH370" s="264">
        <f>SUMIF(БПр!$BA$131:$BA$160,AH$17 &amp; ".0-" &amp; AH$9,БПр!$M$131:$M$160)-SUMIF(БПр!$BA$131:$BA$160,AH$17 &amp; ".0-" &amp; AH$9,БПр!$Q$131:$Q$160)-SUMIF(БПр!$BA$131:$BA$160,AH$17 &amp; ".0-" &amp; AH$9,БПр!$V$131:$V$160)+SUMIF(БПр!$BA$131:$BA$160,AH$17 &amp; ".0-" &amp; AH$9,БПр!$AO$131:$AO$160)+SUMIF(БТр!$BA$131:$BA$160,AH$17 &amp; ".0-" &amp; AH$9,БТр!$M$131:$M$160)</f>
        <v>0</v>
      </c>
      <c r="CB370"/>
      <c r="CC370"/>
      <c r="CD370"/>
    </row>
    <row r="371" spans="12:92" ht="11.25" customHeight="1">
      <c r="L371" s="151"/>
      <c r="M371" s="545" t="s">
        <v>1058</v>
      </c>
      <c r="N371" s="548" t="s">
        <v>2317</v>
      </c>
      <c r="O371" s="164" t="s">
        <v>149</v>
      </c>
      <c r="AC371" s="253"/>
      <c r="AD371" s="253"/>
      <c r="AE371" s="253"/>
      <c r="AF371" s="249">
        <f>AG371+AH371</f>
        <v>0</v>
      </c>
      <c r="AG371" s="264">
        <f>SUMIF(БПр!$BA$131:$BA$160,AG$17 &amp; ".0-" &amp; AG$9,БПр!$R$131:$R$160)+SUMIF(БПр!$BA$131:$BA$160,AG$17 &amp; ".0-" &amp; AG$9,БПр!$S$131:$S$160)+SUMIF(БПр!$BA$131:$BA$160,AG$17 &amp; ".0-" &amp; AG$9,БПр!$T$131:$T$160)+SUMIF(БПр!$BA$131:$BA$160,AG$17 &amp; ".0-" &amp; AG$9,БПр!$U$131:$U$160)+SUMIF(БПр!$BA$131:$BA$160,AG$17 &amp; ".0-" &amp; AG$9,БПр!$AT$131:$AT$160)+SUMIF(БПр!$BA$131:$BA$160,AG$17 &amp; ".0-" &amp; AG$9,БПр!$AU$131:$AU$160)+SUMIF(БТр!$BA$131:$BA$160,AG$17 &amp; ".0-" &amp; AG$9,БТр!$Q$131:$Q$160)+SUMIF(БТр!$BA$131:$BA$160,AG$17 &amp; ".0-" &amp; AG$9,БТр!$R$131:$R$160)+SUMIF(БТр!$BA$131:$BA$160,AG$17 &amp; ".0-" &amp; AG$9,БТр!$S$131:$S$160)+SUMIF(БТр!$BA$131:$BA$160,AG$17 &amp; ".0-" &amp; AG$9,БТр!$T$131:$T$160)</f>
        <v>0</v>
      </c>
      <c r="AH371" s="264">
        <f>SUMIF(БПр!$BA$131:$BA$160,AH$17 &amp; ".0-" &amp; AH$9,БПр!$R$131:$R$160)+SUMIF(БПр!$BA$131:$BA$160,AH$17 &amp; ".0-" &amp; AH$9,БПр!$S$131:$S$160)+SUMIF(БПр!$BA$131:$BA$160,AH$17 &amp; ".0-" &amp; AH$9,БПр!$T$131:$T$160)+SUMIF(БПр!$BA$131:$BA$160,AH$17 &amp; ".0-" &amp; AH$9,БПр!$U$131:$U$160)+SUMIF(БПр!$BA$131:$BA$160,AH$17 &amp; ".0-" &amp; AH$9,БПр!$AT$131:$AT$160)+SUMIF(БПр!$BA$131:$BA$160,AH$17 &amp; ".0-" &amp; AH$9,БПр!$AU$131:$AU$160)+SUMIF(БТр!$BA$131:$BA$160,AH$17 &amp; ".0-" &amp; AH$9,БТр!$Q$131:$Q$160)+SUMIF(БТр!$BA$131:$BA$160,AH$17 &amp; ".0-" &amp; AH$9,БТр!$R$131:$R$160)+SUMIF(БТр!$BA$131:$BA$160,AH$17 &amp; ".0-" &amp; AH$9,БТр!$S$131:$S$160)+SUMIF(БТр!$BA$131:$BA$160,AH$17 &amp; ".0-" &amp; AH$9,БТр!$T$131:$T$160)</f>
        <v>0</v>
      </c>
      <c r="CB371"/>
      <c r="CC371"/>
      <c r="CD371"/>
    </row>
    <row r="372" spans="12:92" ht="11.25" customHeight="1">
      <c r="L372" s="151"/>
      <c r="M372" s="545" t="s">
        <v>1059</v>
      </c>
      <c r="N372" s="513" t="s">
        <v>312</v>
      </c>
      <c r="O372" s="164"/>
      <c r="AC372" s="253"/>
      <c r="AD372" s="253"/>
      <c r="AE372" s="253"/>
      <c r="AF372" s="249">
        <f>IF(AF370=0,0,AF371/AF370)</f>
        <v>0</v>
      </c>
      <c r="AG372" s="249">
        <f>IF(AG370=0,0,AG371/AG370)</f>
        <v>0</v>
      </c>
      <c r="AH372" s="249">
        <f>IF(AH370=0,0,AH371/AH370)</f>
        <v>0</v>
      </c>
      <c r="CB372"/>
      <c r="CC372"/>
      <c r="CD372"/>
    </row>
    <row r="373" spans="12:92" ht="11.25" customHeight="1">
      <c r="L373" s="151"/>
      <c r="M373" s="545" t="s">
        <v>1060</v>
      </c>
      <c r="N373" s="623" t="s">
        <v>2316</v>
      </c>
      <c r="O373" s="164" t="s">
        <v>149</v>
      </c>
      <c r="AC373" s="253"/>
      <c r="AD373" s="253"/>
      <c r="AE373" s="253"/>
      <c r="AF373" s="249">
        <f>AG373+AH373</f>
        <v>0</v>
      </c>
      <c r="AG373" s="264">
        <f>SUMIF(БПр!$BA$131:$BA$160,AG$17 &amp; ".0-" &amp; AG$9,БПр!$R$131:$R$160)+SUMIF(БПр!$BA$131:$BA$160,AG$17 &amp; ".0-" &amp; AG$9,БПр!$S$131:$S$160)+SUMIF(БПр!$BA$131:$BA$160,AG$17 &amp; ".0-" &amp; AG$9,БПр!$T$131:$T$160)+SUMIF(БПр!$BA$131:$BA$160,AG$17 &amp; ".0-" &amp; AG$9,БПр!$AU$131:$AU$160)+SUMIF(БТр!$BA$131:$BA$160,AG$17 &amp; ".0-" &amp; AG$9,БТр!$R$131:$R$160)+SUMIF(БТр!$BA$131:$BA$160,AG$17 &amp; ".0-" &amp; AG$9,БТр!$S$131:$S$160)+SUMIF(БТр!$BA$131:$BA$160,AG$17 &amp; ".0-" &amp; AG$9,БТр!$T$131:$T$160)</f>
        <v>0</v>
      </c>
      <c r="AH373" s="264">
        <f>SUMIF(БПр!$BA$131:$BA$160,AH$17 &amp; ".0-" &amp; AH$9,БПр!$R$131:$R$160)+SUMIF(БПр!$BA$131:$BA$160,AH$17 &amp; ".0-" &amp; AH$9,БПр!$S$131:$S$160)+SUMIF(БПр!$BA$131:$BA$160,AH$17 &amp; ".0-" &amp; AH$9,БПр!$T$131:$T$160)+SUMIF(БПр!$BA$131:$BA$160,AH$17 &amp; ".0-" &amp; AH$9,БПр!$AU$131:$AU$160)+SUMIF(БТр!$BA$131:$BA$160,AH$17 &amp; ".0-" &amp; AH$9,БТр!$R$131:$R$160)+SUMIF(БТр!$BA$131:$BA$160,AH$17 &amp; ".0-" &amp; AH$9,БТр!$S$131:$S$160)+SUMIF(БТр!$BA$131:$BA$160,AH$17 &amp; ".0-" &amp; AH$9,БТр!$T$131:$T$160)</f>
        <v>0</v>
      </c>
      <c r="CB373"/>
      <c r="CC373"/>
      <c r="CD373"/>
    </row>
    <row r="374" spans="12:92" ht="11.25" customHeight="1">
      <c r="L374" s="151"/>
      <c r="M374" s="540"/>
      <c r="N374" s="624"/>
      <c r="O374" s="449"/>
      <c r="AC374" s="253"/>
      <c r="AD374" s="253"/>
      <c r="AE374" s="253"/>
      <c r="AF374" s="243"/>
      <c r="AG374" s="243"/>
      <c r="AH374" s="243"/>
      <c r="CB374"/>
      <c r="CC374"/>
      <c r="CD374"/>
    </row>
    <row r="375" spans="12:92" ht="11.25" customHeight="1">
      <c r="L375" s="151"/>
      <c r="M375" s="545" t="s">
        <v>1144</v>
      </c>
      <c r="N375" s="523" t="s">
        <v>629</v>
      </c>
      <c r="O375" s="164" t="s">
        <v>756</v>
      </c>
      <c r="AC375" s="253"/>
      <c r="AD375" s="253"/>
      <c r="AE375" s="253"/>
      <c r="AF375" s="416">
        <f>IF(AF331=0,0,(AF336-AF335)/AF331*100)</f>
        <v>0</v>
      </c>
      <c r="AG375" s="416">
        <f>IF(AG331=0,0,(AG336-AG335)/AG331*100)</f>
        <v>0</v>
      </c>
      <c r="AH375" s="416">
        <f>IF(AH331=0,0,(AH336-AH335)/AH331*100)</f>
        <v>0</v>
      </c>
      <c r="CB375"/>
      <c r="CC375"/>
      <c r="CD375"/>
    </row>
    <row r="376" spans="12:92" ht="11.25" customHeight="1">
      <c r="L376" s="151"/>
      <c r="M376" s="540"/>
      <c r="N376" s="624"/>
      <c r="O376" s="449"/>
      <c r="AC376" s="253"/>
      <c r="AD376" s="253"/>
      <c r="AE376" s="253"/>
      <c r="AF376" s="243"/>
      <c r="AG376" s="243"/>
      <c r="AH376" s="243"/>
      <c r="CB376"/>
      <c r="CC376"/>
      <c r="CD376"/>
    </row>
    <row r="377" spans="12:92" ht="11.25" customHeight="1">
      <c r="L377" s="151"/>
      <c r="M377" s="530" t="s">
        <v>1145</v>
      </c>
      <c r="N377" s="523" t="s">
        <v>2303</v>
      </c>
      <c r="O377" s="164" t="s">
        <v>195</v>
      </c>
      <c r="AC377" s="253"/>
      <c r="AD377" s="253"/>
      <c r="AE377" s="253"/>
      <c r="AF377" s="265">
        <f>AG377+AH377</f>
        <v>0</v>
      </c>
      <c r="AG377" s="265">
        <f>AG378-(AG333+AG336-AG335)</f>
        <v>0</v>
      </c>
      <c r="AH377" s="265">
        <f>AH378-(AH333+AH336-AH335)</f>
        <v>0</v>
      </c>
      <c r="CB377"/>
      <c r="CC377"/>
      <c r="CD377"/>
    </row>
    <row r="378" spans="12:92" ht="11.25" customHeight="1">
      <c r="L378" s="151"/>
      <c r="M378" s="532" t="str">
        <f>M377 &amp; ".0.1"</f>
        <v>D.0.1</v>
      </c>
      <c r="N378" s="526" t="s">
        <v>2298</v>
      </c>
      <c r="O378" s="164" t="s">
        <v>195</v>
      </c>
      <c r="AC378" s="253"/>
      <c r="AD378" s="253"/>
      <c r="AE378" s="253"/>
      <c r="AF378" s="249">
        <f>AG378+AH378</f>
        <v>0</v>
      </c>
      <c r="AG378" s="249">
        <f>AG380+AG383+AG386+AG389+AG392+AG393</f>
        <v>0</v>
      </c>
      <c r="AH378" s="249">
        <f>AH380+AH383+AH386+AH389+AH392+AH393</f>
        <v>0</v>
      </c>
      <c r="CB378"/>
      <c r="CC378"/>
      <c r="CD378"/>
    </row>
    <row r="379" spans="12:92" ht="11.25" customHeight="1">
      <c r="L379" s="151"/>
      <c r="M379" s="532" t="str">
        <f>M377 &amp; ".0.2"</f>
        <v>D.0.2</v>
      </c>
      <c r="N379" s="549" t="s">
        <v>44</v>
      </c>
      <c r="O379" s="164" t="s">
        <v>149</v>
      </c>
      <c r="AC379" s="253"/>
      <c r="AD379" s="253"/>
      <c r="AE379" s="253"/>
      <c r="AF379" s="249">
        <f>AG379+AH379</f>
        <v>0</v>
      </c>
      <c r="AG379" s="249">
        <f>AG382+AG385+AG388+AG391</f>
        <v>0</v>
      </c>
      <c r="AH379" s="249">
        <f>AH382+AH385+AH388+AH391</f>
        <v>0</v>
      </c>
      <c r="CB379"/>
      <c r="CC379"/>
      <c r="CD379"/>
    </row>
    <row r="380" spans="12:92" ht="11.25" customHeight="1">
      <c r="L380" s="151"/>
      <c r="M380" s="532" t="str">
        <f>M377 &amp; ".1"</f>
        <v>D.1</v>
      </c>
      <c r="N380" s="526" t="s">
        <v>45</v>
      </c>
      <c r="O380" s="164" t="s">
        <v>195</v>
      </c>
      <c r="AC380" s="253"/>
      <c r="AD380" s="253"/>
      <c r="AE380" s="253"/>
      <c r="AF380" s="249">
        <f>AG380+AH380</f>
        <v>0</v>
      </c>
      <c r="AG380" s="249">
        <f>AG381*AG382/1000</f>
        <v>0</v>
      </c>
      <c r="AH380" s="249">
        <f>AH381*AH382/1000</f>
        <v>0</v>
      </c>
      <c r="CB380"/>
      <c r="CC380"/>
      <c r="CD380"/>
    </row>
    <row r="381" spans="12:92" ht="11.25" customHeight="1">
      <c r="L381" s="151"/>
      <c r="M381" s="530" t="str">
        <f>M380 &amp; ".1"</f>
        <v>D.1.1</v>
      </c>
      <c r="N381" s="625" t="s">
        <v>398</v>
      </c>
      <c r="O381" s="164" t="s">
        <v>288</v>
      </c>
      <c r="AC381" s="253"/>
      <c r="AD381" s="253"/>
      <c r="AE381" s="253"/>
      <c r="AF381" s="246">
        <f>IF(AF382=0,0,AF380*1000/AF382)</f>
        <v>0</v>
      </c>
      <c r="AG381" s="619"/>
      <c r="AH381" s="619"/>
      <c r="CB381"/>
      <c r="CC381"/>
      <c r="CD381"/>
    </row>
    <row r="382" spans="12:92" ht="11.25" customHeight="1">
      <c r="L382" s="151"/>
      <c r="M382" s="530" t="str">
        <f>M380 &amp; ".2"</f>
        <v>D.1.2</v>
      </c>
      <c r="N382" s="625" t="s">
        <v>283</v>
      </c>
      <c r="O382" s="164" t="s">
        <v>149</v>
      </c>
      <c r="AC382" s="253"/>
      <c r="AD382" s="253"/>
      <c r="AE382" s="253"/>
      <c r="AF382" s="249">
        <f>AG382+AH382</f>
        <v>0</v>
      </c>
      <c r="AG382" s="264">
        <f>SUMIF(БПр!$BA$131:$BA$160,AG$17 &amp; ".0-" &amp; AG$9,БПр!$U$131:$U$160)+SUMIF(БПр!$BA$131:$BA$160,AG$17 &amp; ".0-" &amp; AG$9,БПр!$AT$131:$AT$160)+IF(AG$16&amp;"::"&amp;VDET="TRANSPORT::руб/Гкал/час в мес::Передача",SUMIF(БТр!$BB$131:$BB$160,AG$17 &amp; ".0.YEAR",БТр!$I$131:$I$160)*AG$6,SUMIF(БТр!$BA$131:$BA$160,AG$17 &amp; ".0-" &amp; AG$9,БТр!$Q$131:$Q$160))</f>
        <v>0</v>
      </c>
      <c r="AH382" s="264">
        <f>SUMIF(БПр!$BA$131:$BA$160,AH$17 &amp; ".0-" &amp; AH$9,БПр!$U$131:$U$160)+SUMIF(БПр!$BA$131:$BA$160,AH$17 &amp; ".0-" &amp; AH$9,БПр!$AT$131:$AT$160)+IF(AH$16&amp;"::"&amp;VDET="TRANSPORT::руб/Гкал/час в мес::Передача",SUMIF(БТр!$BB$131:$BB$160,AH$17 &amp; ".0.YEAR",БТр!$I$131:$I$160)*AH$6,SUMIF(БТр!$BA$131:$BA$160,AH$17 &amp; ".0-" &amp; AH$9,БТр!$Q$131:$Q$160))</f>
        <v>0</v>
      </c>
      <c r="CB382"/>
      <c r="CC382"/>
      <c r="CD382"/>
    </row>
    <row r="383" spans="12:92" ht="11.25" customHeight="1">
      <c r="L383" s="151"/>
      <c r="M383" s="532" t="str">
        <f>M377 &amp; ".2"</f>
        <v>D.2</v>
      </c>
      <c r="N383" s="526" t="s">
        <v>161</v>
      </c>
      <c r="O383" s="164" t="s">
        <v>195</v>
      </c>
      <c r="AC383" s="253"/>
      <c r="AD383" s="253"/>
      <c r="AE383" s="253"/>
      <c r="AF383" s="249">
        <f>AG383+AH383</f>
        <v>0</v>
      </c>
      <c r="AG383" s="249">
        <f>AG384*AG385/1000</f>
        <v>0</v>
      </c>
      <c r="AH383" s="249">
        <f>AH384*AH385/1000</f>
        <v>0</v>
      </c>
      <c r="CB383"/>
      <c r="CC383"/>
      <c r="CD383"/>
    </row>
    <row r="384" spans="12:92" ht="11.25" customHeight="1">
      <c r="L384" s="151"/>
      <c r="M384" s="530" t="str">
        <f>M383 &amp; ".1"</f>
        <v>D.2.1</v>
      </c>
      <c r="N384" s="625" t="s">
        <v>398</v>
      </c>
      <c r="O384" s="164" t="s">
        <v>288</v>
      </c>
      <c r="AC384" s="253"/>
      <c r="AD384" s="253"/>
      <c r="AE384" s="253"/>
      <c r="AF384" s="246">
        <f>IF(AF385=0,0,AF383*1000/AF385)</f>
        <v>0</v>
      </c>
      <c r="AG384" s="619"/>
      <c r="AH384" s="619"/>
      <c r="CB384"/>
      <c r="CC384"/>
      <c r="CD384"/>
    </row>
    <row r="385" spans="12:94" ht="11.25" customHeight="1">
      <c r="L385" s="151"/>
      <c r="M385" s="530" t="str">
        <f>M383 &amp; ".2"</f>
        <v>D.2.2</v>
      </c>
      <c r="N385" s="625" t="s">
        <v>283</v>
      </c>
      <c r="O385" s="164" t="s">
        <v>149</v>
      </c>
      <c r="AC385" s="253"/>
      <c r="AD385" s="253"/>
      <c r="AE385" s="253"/>
      <c r="AF385" s="249">
        <f>AG385+AH385</f>
        <v>0</v>
      </c>
      <c r="AG385" s="264">
        <f>SUMIF(БПр!$BA$131:$BA$160,AG$17 &amp; ".0-" &amp; AG$9,БПр!$R$131:$R$160)+SUMIF(БПр!$BA$131:$BA$160,AG$17 &amp; ".0-" &amp; AG$9,БПр!$AV$131:$AV$160)+IF(AG$16&amp;"::"&amp;VDET="TRANSPORT::руб/Гкал/час в мес::Передача",SUMIF(БТр!$BB$131:$BB$160,AG$17 &amp; ".0.YEAR",БТр!$I$131:$I$160)*AG$6,SUMIF(БТр!$BA$131:$BA$160,AG$17 &amp; ".0-" &amp; AG$9,БТр!$R$131:$R$160))</f>
        <v>0</v>
      </c>
      <c r="AH385" s="264">
        <f>SUMIF(БПр!$BA$131:$BA$160,AH$17 &amp; ".0-" &amp; AH$9,БПр!$R$131:$R$160)+SUMIF(БПр!$BA$131:$BA$160,AH$17 &amp; ".0-" &amp; AH$9,БПр!$AV$131:$AV$160)+IF(AH$16&amp;"::"&amp;VDET="TRANSPORT::руб/Гкал/час в мес::Передача",SUMIF(БТр!$BB$131:$BB$160,AH$17 &amp; ".0.YEAR",БТр!$I$131:$I$160)*AH$6,SUMIF(БТр!$BA$131:$BA$160,AH$17 &amp; ".0-" &amp; AH$9,БТр!$R$131:$R$160))</f>
        <v>0</v>
      </c>
      <c r="CB385"/>
      <c r="CC385"/>
      <c r="CD385"/>
    </row>
    <row r="386" spans="12:94" ht="11.25" customHeight="1">
      <c r="L386" s="151"/>
      <c r="M386" s="532" t="str">
        <f>M377 &amp; ".3"</f>
        <v>D.3</v>
      </c>
      <c r="N386" s="526" t="s">
        <v>162</v>
      </c>
      <c r="O386" s="164" t="s">
        <v>195</v>
      </c>
      <c r="AC386" s="253"/>
      <c r="AD386" s="253"/>
      <c r="AE386" s="253"/>
      <c r="AF386" s="249">
        <f>AG386+AH386</f>
        <v>0</v>
      </c>
      <c r="AG386" s="249">
        <f>AG387*AG388/1000</f>
        <v>0</v>
      </c>
      <c r="AH386" s="249">
        <f>AH387*AH388/1000</f>
        <v>0</v>
      </c>
      <c r="CB386"/>
      <c r="CC386"/>
      <c r="CD386"/>
    </row>
    <row r="387" spans="12:94" ht="11.25" customHeight="1">
      <c r="L387" s="151"/>
      <c r="M387" s="530" t="str">
        <f>M386 &amp; ".1"</f>
        <v>D.3.1</v>
      </c>
      <c r="N387" s="625" t="s">
        <v>398</v>
      </c>
      <c r="O387" s="164" t="s">
        <v>288</v>
      </c>
      <c r="AC387" s="253"/>
      <c r="AD387" s="253"/>
      <c r="AE387" s="253"/>
      <c r="AF387" s="246">
        <f>IF(AF388=0,0,AF386*1000/AF388)</f>
        <v>0</v>
      </c>
      <c r="AG387" s="619"/>
      <c r="AH387" s="619"/>
      <c r="CB387"/>
      <c r="CC387"/>
      <c r="CD387"/>
    </row>
    <row r="388" spans="12:94" ht="11.25" customHeight="1">
      <c r="L388" s="151"/>
      <c r="M388" s="530" t="str">
        <f>M386 &amp; ".2"</f>
        <v>D.3.2</v>
      </c>
      <c r="N388" s="625" t="s">
        <v>283</v>
      </c>
      <c r="O388" s="164" t="s">
        <v>149</v>
      </c>
      <c r="AC388" s="253"/>
      <c r="AD388" s="253"/>
      <c r="AE388" s="253"/>
      <c r="AF388" s="249">
        <f>AG388+AH388</f>
        <v>0</v>
      </c>
      <c r="AG388" s="264">
        <f>SUMIF(БПр!$BA$131:$BA$160,AG$17 &amp; ".0-" &amp; AG$9,БПр!$S$131:$S$160)+SUMIF(БПр!$BA$131:$BA$160,AG$17 &amp; ".0-" &amp; AG$9,БПр!$AW$131:$AW$160)+IF(AG$16&amp;"::"&amp;VDET="TRANSPORT::руб/Гкал/час в мес::Передача",SUMIF(БТр!$BB$131:$BB$160,AG$17 &amp; ".0.YEAR",БТр!$I$131:$I$160)*AG$6,SUMIF(БТр!$BA$131:$BA$160,AG$17 &amp; ".0-" &amp; AG$9,БТр!$S$131:$S$160))</f>
        <v>0</v>
      </c>
      <c r="AH388" s="264">
        <f>SUMIF(БПр!$BA$131:$BA$160,AH$17 &amp; ".0-" &amp; AH$9,БПр!$S$131:$S$160)+SUMIF(БПр!$BA$131:$BA$160,AH$17 &amp; ".0-" &amp; AH$9,БПр!$AW$131:$AW$160)+IF(AH$16&amp;"::"&amp;VDET="TRANSPORT::руб/Гкал/час в мес::Передача",SUMIF(БТр!$BB$131:$BB$160,AH$17 &amp; ".0.YEAR",БТр!$I$131:$I$160)*AH$6,SUMIF(БТр!$BA$131:$BA$160,AH$17 &amp; ".0-" &amp; AH$9,БТр!$S$131:$S$160))</f>
        <v>0</v>
      </c>
      <c r="CB388"/>
      <c r="CC388"/>
      <c r="CD388"/>
    </row>
    <row r="389" spans="12:94" ht="11.25" customHeight="1">
      <c r="L389" s="151"/>
      <c r="M389" s="532" t="str">
        <f>M377 &amp; ".4"</f>
        <v>D.4</v>
      </c>
      <c r="N389" s="526" t="s">
        <v>169</v>
      </c>
      <c r="O389" s="164" t="s">
        <v>195</v>
      </c>
      <c r="AC389" s="253"/>
      <c r="AD389" s="253"/>
      <c r="AE389" s="253"/>
      <c r="AF389" s="249">
        <f>AG389+AH389</f>
        <v>0</v>
      </c>
      <c r="AG389" s="249">
        <f>AG390*AG391/1000</f>
        <v>0</v>
      </c>
      <c r="AH389" s="249">
        <f>AH390*AH391/1000</f>
        <v>0</v>
      </c>
      <c r="CB389"/>
      <c r="CC389"/>
      <c r="CD389"/>
    </row>
    <row r="390" spans="12:94" ht="11.25" customHeight="1">
      <c r="L390" s="151"/>
      <c r="M390" s="530" t="str">
        <f>M389 &amp; ".1"</f>
        <v>D.4.1</v>
      </c>
      <c r="N390" s="625" t="s">
        <v>398</v>
      </c>
      <c r="O390" s="164" t="s">
        <v>288</v>
      </c>
      <c r="AC390" s="253"/>
      <c r="AD390" s="253"/>
      <c r="AE390" s="253"/>
      <c r="AF390" s="246">
        <f>IF(AF391=0,0,AF389*1000/AF391)</f>
        <v>0</v>
      </c>
      <c r="AG390" s="619"/>
      <c r="AH390" s="619"/>
      <c r="CB390"/>
      <c r="CC390"/>
      <c r="CD390"/>
    </row>
    <row r="391" spans="12:94" ht="11.25" customHeight="1">
      <c r="L391" s="151"/>
      <c r="M391" s="530" t="str">
        <f>M389 &amp; ".2"</f>
        <v>D.4.2</v>
      </c>
      <c r="N391" s="625" t="s">
        <v>283</v>
      </c>
      <c r="O391" s="164" t="s">
        <v>149</v>
      </c>
      <c r="AC391" s="253"/>
      <c r="AD391" s="253"/>
      <c r="AE391" s="253"/>
      <c r="AF391" s="249">
        <f>AG391+AH391</f>
        <v>0</v>
      </c>
      <c r="AG391" s="264">
        <f>SUMIF(БПр!$BA$131:$BA$160,AG$17 &amp; ".0-" &amp; AG$9,БПр!$T$131:$T$160)+SUMIF(БПр!$BA$131:$BA$160,AG$17 &amp; ".0-" &amp; AG$9,БПр!$AX$131:$AX$160)+IF(AG$16&amp;"::"&amp;VDET="TRANSPORT::руб/Гкал/час в мес::Передача",SUMIF(БТр!$BB$131:$BB$160,AG$17 &amp; ".0.YEAR",БТр!$I$131:$I$160)*AG$6,SUMIF(БТр!$BA$131:$BA$160,AG$17 &amp; ".0-" &amp; AG$9,БТр!$T$131:$T$160))</f>
        <v>0</v>
      </c>
      <c r="AH391" s="264">
        <f>SUMIF(БПр!$BA$131:$BA$160,AH$17 &amp; ".0-" &amp; AH$9,БПр!$T$131:$T$160)+SUMIF(БПр!$BA$131:$BA$160,AH$17 &amp; ".0-" &amp; AH$9,БПр!$AX$131:$AX$160)+IF(AH$16&amp;"::"&amp;VDET="TRANSPORT::руб/Гкал/час в мес::Передача",SUMIF(БТр!$BB$131:$BB$160,AH$17 &amp; ".0.YEAR",БТр!$I$131:$I$160)*AH$6,SUMIF(БТр!$BA$131:$BA$160,AH$17 &amp; ".0-" &amp; AH$9,БТр!$T$131:$T$160))</f>
        <v>0</v>
      </c>
      <c r="CB391"/>
      <c r="CC391"/>
      <c r="CD391"/>
    </row>
    <row r="392" spans="12:94" ht="11.25" customHeight="1">
      <c r="L392" s="151"/>
      <c r="M392" s="532" t="str">
        <f>M377 &amp; ".5"</f>
        <v>D.5</v>
      </c>
      <c r="N392" s="526" t="s">
        <v>2299</v>
      </c>
      <c r="O392" s="164" t="s">
        <v>195</v>
      </c>
      <c r="AC392" s="253"/>
      <c r="AD392" s="253"/>
      <c r="AE392" s="253"/>
      <c r="AF392" s="249">
        <f>AG392+AH392</f>
        <v>0</v>
      </c>
      <c r="AG392" s="247"/>
      <c r="AH392" s="247"/>
      <c r="CB392"/>
      <c r="CC392"/>
      <c r="CD392"/>
    </row>
    <row r="393" spans="12:94" ht="11.25" customHeight="1">
      <c r="L393" s="151"/>
      <c r="M393" s="649" t="str">
        <f>M377 &amp; ".6"</f>
        <v>D.6</v>
      </c>
      <c r="N393" s="650" t="s">
        <v>2353</v>
      </c>
      <c r="O393" s="645" t="s">
        <v>195</v>
      </c>
      <c r="AC393" s="253"/>
      <c r="AD393" s="253"/>
      <c r="AE393" s="253"/>
      <c r="AF393" s="249">
        <f>AG393+AH393</f>
        <v>0</v>
      </c>
      <c r="AG393" s="247"/>
      <c r="AH393" s="247"/>
      <c r="CB393"/>
      <c r="CC393"/>
      <c r="CD393"/>
    </row>
    <row r="394" spans="12:94" ht="11.25" customHeight="1">
      <c r="L394"/>
      <c r="M394" s="529"/>
      <c r="N394" s="651"/>
      <c r="O394" s="167"/>
      <c r="AC394" s="253"/>
      <c r="AD394" s="253"/>
      <c r="AE394" s="253"/>
      <c r="AF394" s="243"/>
      <c r="AG394" s="243"/>
      <c r="AH394" s="243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</row>
    <row r="395" spans="12:94" customFormat="1" ht="11.25" customHeight="1">
      <c r="M395" s="529"/>
      <c r="N395" s="651"/>
      <c r="O395" s="167"/>
      <c r="AC395" s="253"/>
      <c r="AD395" s="253"/>
      <c r="AE395" s="253"/>
      <c r="AF395" s="243"/>
      <c r="AG395" s="243"/>
      <c r="AH395" s="243"/>
    </row>
    <row r="396" spans="12:94" customFormat="1" ht="11.25" customHeight="1">
      <c r="M396" s="529"/>
      <c r="N396" s="651"/>
      <c r="O396" s="167"/>
      <c r="AC396" s="253"/>
      <c r="AD396" s="253"/>
      <c r="AE396" s="253"/>
      <c r="AF396" s="243"/>
      <c r="AG396" s="243"/>
      <c r="AH396" s="243"/>
    </row>
    <row r="397" spans="12:94" customFormat="1" ht="11.25" customHeight="1">
      <c r="M397" s="529"/>
      <c r="N397" s="651"/>
      <c r="O397" s="167"/>
      <c r="AC397" s="253"/>
      <c r="AD397" s="253"/>
      <c r="AE397" s="253"/>
      <c r="AF397" s="243"/>
      <c r="AG397" s="243"/>
      <c r="AH397" s="243"/>
    </row>
    <row r="398" spans="12:94" customFormat="1" ht="11.25" customHeight="1">
      <c r="M398" s="529"/>
      <c r="N398" s="651"/>
      <c r="O398" s="167"/>
      <c r="AC398" s="253"/>
      <c r="AD398" s="253"/>
      <c r="AE398" s="253"/>
      <c r="AF398" s="243"/>
      <c r="AG398" s="243"/>
      <c r="AH398" s="243"/>
    </row>
    <row r="399" spans="12:94" customFormat="1" ht="11.25" customHeight="1">
      <c r="M399" s="529"/>
      <c r="N399" s="651"/>
      <c r="O399" s="167"/>
      <c r="AC399" s="253"/>
      <c r="AD399" s="253"/>
      <c r="AE399" s="253"/>
      <c r="AF399" s="243"/>
      <c r="AG399" s="243"/>
      <c r="AH399" s="243"/>
    </row>
    <row r="400" spans="12:94" customFormat="1" ht="11.25" customHeight="1">
      <c r="M400" s="652"/>
      <c r="N400" s="656" t="s">
        <v>2440</v>
      </c>
      <c r="O400" s="167"/>
      <c r="AC400" s="253"/>
      <c r="AD400" s="253"/>
      <c r="AE400" s="253"/>
      <c r="AF400" s="243"/>
      <c r="AG400" s="243"/>
      <c r="AH400" s="243"/>
    </row>
    <row r="401" spans="13:34" customFormat="1" ht="11.25" customHeight="1">
      <c r="M401" s="652"/>
      <c r="N401" s="656" t="s">
        <v>788</v>
      </c>
      <c r="O401" s="167"/>
      <c r="AC401" s="253"/>
      <c r="AD401" s="253"/>
      <c r="AE401" s="253"/>
      <c r="AF401" s="243"/>
      <c r="AG401" s="243"/>
      <c r="AH401" s="243"/>
    </row>
    <row r="402" spans="13:34" customFormat="1" ht="11.25" customHeight="1">
      <c r="M402" s="653"/>
      <c r="N402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ТЭ</v>
      </c>
      <c r="O402" s="164" t="s">
        <v>195</v>
      </c>
      <c r="AC402" s="253"/>
      <c r="AD402" s="253"/>
      <c r="AE402" s="253"/>
      <c r="AF402" s="243"/>
      <c r="AG402" s="243"/>
      <c r="AH402" s="243"/>
    </row>
    <row r="403" spans="13:34" customFormat="1" ht="11.25" customHeight="1">
      <c r="M403" s="653"/>
      <c r="N403" s="532" t="s">
        <v>2441</v>
      </c>
      <c r="O403" s="164" t="s">
        <v>756</v>
      </c>
      <c r="AC403" s="253"/>
      <c r="AD403" s="253"/>
      <c r="AE403" s="253"/>
      <c r="AF403" s="243"/>
      <c r="AG403" s="243"/>
      <c r="AH403" s="243"/>
    </row>
    <row r="404" spans="13:34" customFormat="1" ht="11.25" customHeight="1">
      <c r="M404" s="652"/>
      <c r="N404" s="656" t="s">
        <v>130</v>
      </c>
      <c r="O404" s="167"/>
      <c r="AC404" s="253"/>
      <c r="AD404" s="253"/>
      <c r="AE404" s="253"/>
      <c r="AF404" s="243"/>
      <c r="AG404" s="243"/>
      <c r="AH404" s="243"/>
    </row>
    <row r="405" spans="13:34" customFormat="1" ht="11.25" customHeight="1">
      <c r="M405" s="653"/>
      <c r="N405" s="532" t="str">
        <f>"Стоимость основных средств, относимых на передачу " &amp; RESOURCE_IDENTIFIER</f>
        <v>Стоимость основных средств, относимых на передачу ТЭ</v>
      </c>
      <c r="O405" s="164" t="s">
        <v>195</v>
      </c>
      <c r="AC405" s="253"/>
      <c r="AD405" s="253"/>
      <c r="AE405" s="253"/>
      <c r="AF405" s="243"/>
      <c r="AG405" s="243"/>
      <c r="AH405" s="243"/>
    </row>
    <row r="406" spans="13:34" customFormat="1" ht="11.25" customHeight="1">
      <c r="M406" s="653"/>
      <c r="N406" s="532" t="s">
        <v>2456</v>
      </c>
      <c r="O406" s="164" t="s">
        <v>2446</v>
      </c>
      <c r="AC406" s="253"/>
      <c r="AD406" s="253"/>
      <c r="AE406" s="253"/>
      <c r="AF406" s="243"/>
      <c r="AG406" s="243"/>
      <c r="AH406" s="243"/>
    </row>
    <row r="407" spans="13:34" customFormat="1" ht="11.25" customHeight="1">
      <c r="M407" s="653"/>
      <c r="N407" s="532" t="s">
        <v>2447</v>
      </c>
      <c r="O407" s="164" t="s">
        <v>2446</v>
      </c>
      <c r="AC407" s="253"/>
      <c r="AD407" s="253"/>
      <c r="AE407" s="253"/>
      <c r="AF407" s="243"/>
      <c r="AG407" s="243"/>
      <c r="AH407" s="243"/>
    </row>
    <row r="408" spans="13:34" customFormat="1" ht="11.25" customHeight="1">
      <c r="M408" s="652"/>
      <c r="N408" s="656" t="s">
        <v>789</v>
      </c>
      <c r="O408" s="167"/>
      <c r="AC408" s="253"/>
      <c r="AD408" s="253"/>
      <c r="AE408" s="253"/>
      <c r="AF408" s="243"/>
      <c r="AG408" s="243"/>
      <c r="AH408" s="243"/>
    </row>
    <row r="409" spans="13:34" customFormat="1" ht="11.25" customHeight="1">
      <c r="M409" s="653"/>
      <c r="N409" s="532" t="s">
        <v>2453</v>
      </c>
      <c r="O409" s="164" t="s">
        <v>149</v>
      </c>
      <c r="AC409" s="253"/>
      <c r="AD409" s="253"/>
      <c r="AE409" s="253"/>
      <c r="AF409" s="243"/>
      <c r="AG409" s="243"/>
      <c r="AH409" s="243"/>
    </row>
    <row r="410" spans="13:34" customFormat="1" ht="11.25" customHeight="1">
      <c r="M410" s="653"/>
      <c r="N410" s="532" t="s">
        <v>2449</v>
      </c>
      <c r="O410" s="164" t="s">
        <v>2450</v>
      </c>
      <c r="AC410" s="253"/>
      <c r="AD410" s="253"/>
      <c r="AE410" s="253"/>
      <c r="AF410" s="243"/>
      <c r="AG410" s="243"/>
      <c r="AH410" s="243"/>
    </row>
    <row r="411" spans="13:34" customFormat="1" ht="11.25" customHeight="1">
      <c r="M411" s="653"/>
      <c r="N411" s="532" t="s">
        <v>2451</v>
      </c>
      <c r="O411" s="164" t="s">
        <v>2452</v>
      </c>
      <c r="AC411" s="253"/>
      <c r="AD411" s="253"/>
      <c r="AE411" s="253"/>
      <c r="AF411" s="243"/>
      <c r="AG411" s="243"/>
      <c r="AH411" s="243"/>
    </row>
    <row r="412" spans="13:34" customFormat="1" ht="11.25" customHeight="1">
      <c r="M412" s="529"/>
      <c r="N412" s="651"/>
      <c r="O412" s="167"/>
      <c r="AC412" s="253"/>
      <c r="AD412" s="253"/>
      <c r="AE412" s="253"/>
      <c r="AF412" s="243"/>
      <c r="AG412" s="243"/>
      <c r="AH412" s="243"/>
    </row>
    <row r="413" spans="13:34" customFormat="1" ht="11.25" customHeight="1">
      <c r="M413" s="529"/>
      <c r="N413" s="651"/>
      <c r="O413" s="167"/>
      <c r="AC413" s="253"/>
      <c r="AD413" s="253"/>
      <c r="AE413" s="253"/>
      <c r="AF413" s="243"/>
      <c r="AG413" s="243"/>
      <c r="AH413" s="243"/>
    </row>
    <row r="414" spans="13:34" customFormat="1" ht="11.25" customHeight="1">
      <c r="M414" s="529"/>
      <c r="N414" s="651"/>
      <c r="O414" s="167"/>
      <c r="AC414" s="253"/>
      <c r="AD414" s="253"/>
      <c r="AE414" s="253"/>
      <c r="AF414" s="243"/>
      <c r="AG414" s="243"/>
      <c r="AH414" s="243"/>
    </row>
    <row r="415" spans="13:34" customFormat="1" ht="11.25" customHeight="1">
      <c r="M415" s="529"/>
      <c r="N415" s="651"/>
      <c r="O415" s="167"/>
      <c r="AC415" s="253"/>
      <c r="AD415" s="253"/>
      <c r="AE415" s="253"/>
      <c r="AF415" s="243"/>
      <c r="AG415" s="243"/>
      <c r="AH415" s="243"/>
    </row>
    <row r="416" spans="13:34" customFormat="1" ht="11.25" customHeight="1">
      <c r="M416" s="529"/>
      <c r="N416" s="651"/>
      <c r="O416" s="167"/>
      <c r="AC416" s="253"/>
      <c r="AD416" s="253"/>
      <c r="AE416" s="253"/>
      <c r="AF416" s="243"/>
      <c r="AG416" s="243"/>
      <c r="AH416" s="243"/>
    </row>
    <row r="417" spans="13:34" customFormat="1" ht="11.25" customHeight="1">
      <c r="M417" s="529"/>
      <c r="N417" s="651"/>
      <c r="O417" s="167"/>
      <c r="AC417" s="253"/>
      <c r="AD417" s="253"/>
      <c r="AE417" s="253"/>
      <c r="AF417" s="243"/>
      <c r="AG417" s="243"/>
      <c r="AH417" s="243"/>
    </row>
    <row r="418" spans="13:34" customFormat="1" ht="11.25" customHeight="1">
      <c r="M418" s="529"/>
      <c r="N418" s="651"/>
      <c r="O418" s="167"/>
      <c r="AC418" s="253"/>
      <c r="AD418" s="253"/>
      <c r="AE418" s="253"/>
      <c r="AF418" s="243"/>
      <c r="AG418" s="243"/>
      <c r="AH418" s="243"/>
    </row>
    <row r="419" spans="13:34" customFormat="1" ht="11.25" customHeight="1">
      <c r="M419" s="529"/>
      <c r="N419" s="651"/>
      <c r="O419" s="167"/>
      <c r="AC419" s="253"/>
      <c r="AD419" s="253"/>
      <c r="AE419" s="253"/>
      <c r="AF419" s="243"/>
      <c r="AG419" s="243"/>
      <c r="AH419" s="243"/>
    </row>
    <row r="420" spans="13:34" customFormat="1" ht="11.25" customHeight="1">
      <c r="M420" s="529"/>
      <c r="N420" s="651"/>
      <c r="O420" s="167"/>
      <c r="AC420" s="253"/>
      <c r="AD420" s="253"/>
      <c r="AE420" s="253"/>
      <c r="AF420" s="243"/>
      <c r="AG420" s="243"/>
      <c r="AH420" s="243"/>
    </row>
    <row r="421" spans="13:34" customFormat="1" ht="11.25" customHeight="1"/>
    <row r="422" spans="13:34" customFormat="1" ht="11.25" hidden="1" customHeight="1"/>
    <row r="423" spans="13:34" customFormat="1" ht="11.25" hidden="1" customHeight="1"/>
    <row r="424" spans="13:34" customFormat="1" ht="11.25" hidden="1" customHeight="1"/>
    <row r="425" spans="13:34" customFormat="1" ht="11.25" hidden="1" customHeight="1"/>
    <row r="426" spans="13:34" customFormat="1" ht="11.25" hidden="1" customHeight="1"/>
    <row r="427" spans="13:34" customFormat="1" ht="11.25" hidden="1" customHeight="1"/>
    <row r="428" spans="13:34" customFormat="1" ht="11.25" hidden="1" customHeight="1"/>
    <row r="429" spans="13:34" customFormat="1" ht="11.25" hidden="1" customHeight="1"/>
    <row r="430" spans="13:34" customFormat="1" ht="11.25" hidden="1" customHeight="1"/>
    <row r="431" spans="13:34" customFormat="1" ht="11.25" hidden="1" customHeight="1"/>
    <row r="432" spans="13:34" customFormat="1" ht="11.25" hidden="1" customHeight="1"/>
    <row r="433" spans="12:92" customFormat="1" ht="11.25" hidden="1" customHeight="1"/>
    <row r="434" spans="12:92" customFormat="1" ht="11.25" hidden="1" customHeight="1"/>
    <row r="435" spans="12:92" customFormat="1" ht="11.25" hidden="1" customHeight="1"/>
    <row r="436" spans="12:92" customFormat="1" ht="11.25" hidden="1" customHeight="1"/>
    <row r="437" spans="12:92" customFormat="1" ht="11.25" hidden="1" customHeight="1"/>
    <row r="438" spans="12:92" customFormat="1" ht="11.25" hidden="1" customHeight="1"/>
    <row r="439" spans="12:92" ht="11.25" hidden="1" customHeight="1">
      <c r="L439"/>
      <c r="M439"/>
      <c r="N439"/>
      <c r="O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</row>
    <row r="440" spans="12:92" ht="11.25" hidden="1" customHeight="1">
      <c r="L440"/>
      <c r="M440"/>
      <c r="N440"/>
      <c r="O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</row>
    <row r="441" spans="12:92" ht="11.25" hidden="1" customHeight="1">
      <c r="L441"/>
      <c r="M441"/>
      <c r="N441"/>
      <c r="O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</row>
    <row r="442" spans="12:92" ht="11.25" hidden="1" customHeight="1">
      <c r="L442"/>
      <c r="M442"/>
      <c r="N442"/>
      <c r="O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</row>
    <row r="443" spans="12:92" ht="11.25" hidden="1" customHeight="1">
      <c r="L443"/>
      <c r="M443"/>
      <c r="N443"/>
      <c r="O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</row>
    <row r="444" spans="12:92" ht="11.25" hidden="1" customHeight="1">
      <c r="L444"/>
      <c r="M444"/>
      <c r="N444"/>
      <c r="O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</row>
    <row r="445" spans="12:92" ht="11.25" hidden="1" customHeight="1">
      <c r="L445"/>
      <c r="M445"/>
      <c r="N445"/>
      <c r="O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</row>
    <row r="446" spans="12:92" ht="11.25" customHeight="1">
      <c r="L446"/>
      <c r="M446"/>
      <c r="N446"/>
      <c r="O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</row>
    <row r="447" spans="12:92" ht="11.25" hidden="1" customHeight="1">
      <c r="L447"/>
      <c r="M447"/>
      <c r="N447"/>
      <c r="O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</row>
    <row r="448" spans="12:92" ht="11.25" hidden="1" customHeight="1">
      <c r="L448"/>
      <c r="M448"/>
      <c r="N448"/>
      <c r="O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</row>
    <row r="449" spans="12:92" ht="11.25" hidden="1" customHeight="1">
      <c r="L449"/>
      <c r="M449"/>
      <c r="N449"/>
      <c r="O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</row>
    <row r="450" spans="12:92" ht="11.25" hidden="1" customHeight="1">
      <c r="L450"/>
      <c r="M450"/>
      <c r="N450"/>
      <c r="O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</row>
    <row r="451" spans="12:92" ht="11.25" hidden="1" customHeight="1">
      <c r="L451"/>
      <c r="M451"/>
      <c r="N451"/>
      <c r="O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</row>
    <row r="452" spans="12:92" ht="11.25" hidden="1" customHeight="1">
      <c r="L452"/>
      <c r="M452"/>
      <c r="N452"/>
      <c r="O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</row>
    <row r="453" spans="12:92" ht="11.25" hidden="1" customHeight="1">
      <c r="L453"/>
      <c r="M453"/>
      <c r="N453"/>
      <c r="O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</row>
    <row r="454" spans="12:92" ht="11.25" hidden="1" customHeight="1">
      <c r="L454"/>
      <c r="M454"/>
      <c r="N454"/>
      <c r="O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</row>
    <row r="455" spans="12:92" ht="11.25" hidden="1" customHeight="1">
      <c r="L455"/>
      <c r="M455"/>
      <c r="N455"/>
      <c r="O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</row>
    <row r="456" spans="12:92" ht="11.25" hidden="1" customHeight="1">
      <c r="L456"/>
      <c r="M456"/>
      <c r="N456"/>
      <c r="O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</row>
    <row r="457" spans="12:92" ht="11.25" hidden="1" customHeight="1">
      <c r="L457"/>
      <c r="M457"/>
      <c r="N457"/>
      <c r="O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</row>
    <row r="458" spans="12:92" ht="11.25" hidden="1" customHeight="1">
      <c r="L458"/>
      <c r="M458"/>
      <c r="N458"/>
      <c r="O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</row>
    <row r="459" spans="12:92" ht="11.25" hidden="1" customHeight="1">
      <c r="L459"/>
      <c r="M459"/>
      <c r="N459"/>
      <c r="O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</row>
    <row r="460" spans="12:92" ht="11.25" hidden="1" customHeight="1">
      <c r="L460"/>
      <c r="M460"/>
      <c r="N460"/>
      <c r="O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</row>
    <row r="461" spans="12:92" ht="11.25" hidden="1" customHeight="1">
      <c r="L461"/>
      <c r="M461"/>
      <c r="N461"/>
      <c r="O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</row>
    <row r="462" spans="12:92" ht="11.25" hidden="1" customHeight="1">
      <c r="L462"/>
      <c r="M462"/>
      <c r="N462"/>
      <c r="O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</row>
    <row r="463" spans="12:92" ht="11.25" hidden="1" customHeight="1">
      <c r="L463"/>
      <c r="M463"/>
      <c r="N463"/>
      <c r="O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</row>
    <row r="464" spans="12:92" ht="11.25" hidden="1" customHeight="1">
      <c r="L464"/>
      <c r="M464"/>
      <c r="N464"/>
      <c r="O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</row>
    <row r="465" spans="12:92" ht="11.25" hidden="1" customHeight="1">
      <c r="L465"/>
      <c r="M465"/>
      <c r="N465"/>
      <c r="O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</row>
    <row r="466" spans="12:92" ht="11.25" hidden="1" customHeight="1">
      <c r="L466"/>
      <c r="M466"/>
      <c r="N466"/>
      <c r="O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</row>
    <row r="467" spans="12:92" ht="11.25" hidden="1" customHeight="1">
      <c r="L467"/>
      <c r="M467"/>
      <c r="N467"/>
      <c r="O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</row>
    <row r="468" spans="12:92" ht="11.25" hidden="1" customHeight="1">
      <c r="L468"/>
      <c r="M468"/>
      <c r="N468"/>
      <c r="O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</row>
    <row r="469" spans="12:92" ht="11.25" hidden="1" customHeight="1">
      <c r="L469"/>
      <c r="M469"/>
      <c r="N469"/>
      <c r="O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</row>
    <row r="470" spans="12:92" ht="11.25" hidden="1" customHeight="1">
      <c r="L470"/>
      <c r="M470"/>
      <c r="N470"/>
      <c r="O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</row>
    <row r="471" spans="12:92" ht="11.25" hidden="1" customHeight="1">
      <c r="L471"/>
      <c r="M471"/>
      <c r="N471"/>
      <c r="O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</row>
    <row r="472" spans="12:92" ht="11.25" hidden="1" customHeight="1">
      <c r="L472"/>
      <c r="M472"/>
      <c r="N472"/>
      <c r="O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</row>
    <row r="473" spans="12:92" ht="11.25" hidden="1" customHeight="1">
      <c r="L473"/>
      <c r="M473"/>
      <c r="N473"/>
      <c r="O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</row>
    <row r="474" spans="12:92" ht="11.25" hidden="1" customHeight="1">
      <c r="L474"/>
      <c r="M474"/>
      <c r="N474"/>
      <c r="O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</row>
    <row r="475" spans="12:92" ht="11.25" hidden="1" customHeight="1">
      <c r="L475"/>
      <c r="M475"/>
      <c r="N475"/>
      <c r="O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</row>
    <row r="476" spans="12:92" ht="11.25" hidden="1" customHeight="1">
      <c r="L476"/>
      <c r="M476"/>
      <c r="N476"/>
      <c r="O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</row>
    <row r="477" spans="12:92" ht="11.25" hidden="1" customHeight="1">
      <c r="L477"/>
      <c r="M477"/>
      <c r="N477"/>
      <c r="O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</row>
    <row r="478" spans="12:92" ht="11.25" hidden="1" customHeight="1">
      <c r="L478"/>
      <c r="M478"/>
      <c r="N478"/>
      <c r="O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</row>
    <row r="479" spans="12:92" ht="11.25" hidden="1" customHeight="1">
      <c r="L479"/>
      <c r="M479"/>
      <c r="N479"/>
      <c r="O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</row>
    <row r="480" spans="12:92" ht="11.25" hidden="1" customHeight="1">
      <c r="L480"/>
      <c r="M480"/>
      <c r="N480"/>
      <c r="O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</row>
    <row r="481" spans="12:92" ht="11.25" hidden="1" customHeight="1">
      <c r="L481"/>
      <c r="M481"/>
      <c r="N481"/>
      <c r="O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</row>
    <row r="482" spans="12:92" ht="11.25" hidden="1" customHeight="1">
      <c r="L482"/>
      <c r="M482"/>
      <c r="N482"/>
      <c r="O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</row>
    <row r="483" spans="12:92" ht="11.25" hidden="1" customHeight="1">
      <c r="L483"/>
      <c r="M483"/>
      <c r="N483"/>
      <c r="O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</row>
    <row r="484" spans="12:92" ht="11.25" hidden="1" customHeight="1">
      <c r="L484"/>
      <c r="M484"/>
      <c r="N484"/>
      <c r="O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</row>
    <row r="485" spans="12:92" ht="11.25" hidden="1" customHeight="1">
      <c r="L485"/>
      <c r="M485"/>
      <c r="N485"/>
      <c r="O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</row>
    <row r="486" spans="12:92" ht="11.25" hidden="1" customHeight="1">
      <c r="L486"/>
      <c r="M486"/>
      <c r="N486"/>
      <c r="O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</row>
    <row r="487" spans="12:92" ht="11.25" hidden="1" customHeight="1">
      <c r="L487"/>
      <c r="M487"/>
      <c r="N487"/>
      <c r="O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</row>
    <row r="488" spans="12:92" ht="11.25" hidden="1" customHeight="1">
      <c r="L488"/>
      <c r="M488"/>
      <c r="N488"/>
      <c r="O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</row>
    <row r="489" spans="12:92" ht="11.25" hidden="1" customHeight="1">
      <c r="L489"/>
      <c r="M489"/>
      <c r="N489"/>
      <c r="O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</row>
    <row r="490" spans="12:92" ht="11.25" hidden="1" customHeight="1">
      <c r="L490"/>
      <c r="M490"/>
      <c r="N490"/>
      <c r="O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</row>
    <row r="491" spans="12:92" ht="11.25" hidden="1" customHeight="1">
      <c r="L491"/>
      <c r="M491"/>
      <c r="N491"/>
      <c r="O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</row>
    <row r="492" spans="12:92" ht="11.25" hidden="1" customHeight="1">
      <c r="L492"/>
      <c r="M492"/>
      <c r="N492"/>
      <c r="O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</row>
    <row r="493" spans="12:92" ht="11.25" hidden="1" customHeight="1">
      <c r="L493"/>
      <c r="M493"/>
      <c r="N493"/>
      <c r="O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</row>
    <row r="494" spans="12:92" ht="11.25" hidden="1" customHeight="1">
      <c r="L494"/>
      <c r="M494"/>
      <c r="N494"/>
      <c r="O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</row>
    <row r="495" spans="12:92" ht="11.25" hidden="1" customHeight="1">
      <c r="L495"/>
      <c r="M495"/>
      <c r="N495"/>
      <c r="O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</row>
    <row r="496" spans="12:92" ht="11.25" hidden="1" customHeight="1">
      <c r="L496"/>
      <c r="M496"/>
      <c r="N496"/>
      <c r="O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</row>
    <row r="497" spans="12:92" ht="11.25" hidden="1" customHeight="1">
      <c r="L497"/>
      <c r="M497"/>
      <c r="N497"/>
      <c r="O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</row>
    <row r="498" spans="12:92" ht="11.25" hidden="1" customHeight="1">
      <c r="L498"/>
      <c r="M498"/>
      <c r="N498"/>
      <c r="O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</row>
    <row r="499" spans="12:92" ht="11.25" hidden="1" customHeight="1">
      <c r="L499"/>
      <c r="M499"/>
      <c r="N499"/>
      <c r="O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</row>
    <row r="500" spans="12:92" ht="11.25" hidden="1" customHeight="1">
      <c r="L500"/>
      <c r="M500"/>
      <c r="N500"/>
      <c r="O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</row>
    <row r="501" spans="12:92" ht="11.25" hidden="1" customHeight="1">
      <c r="L501"/>
      <c r="M501"/>
      <c r="N501"/>
      <c r="O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</row>
    <row r="502" spans="12:92" ht="11.25" hidden="1" customHeight="1">
      <c r="L502"/>
      <c r="M502"/>
      <c r="N502"/>
      <c r="O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</row>
    <row r="503" spans="12:92" ht="11.25" hidden="1" customHeight="1">
      <c r="L503"/>
      <c r="M503"/>
      <c r="N503"/>
      <c r="O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</row>
    <row r="504" spans="12:92" ht="11.25" hidden="1" customHeight="1">
      <c r="L504"/>
      <c r="M504"/>
      <c r="N504"/>
      <c r="O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</row>
    <row r="505" spans="12:92" ht="11.25" hidden="1" customHeight="1">
      <c r="L505"/>
      <c r="M505"/>
      <c r="N505"/>
      <c r="O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</row>
    <row r="506" spans="12:92" ht="11.25" hidden="1" customHeight="1">
      <c r="L506"/>
      <c r="M506"/>
      <c r="N506"/>
      <c r="O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</row>
    <row r="507" spans="12:92" ht="11.25" hidden="1" customHeight="1">
      <c r="L507"/>
      <c r="M507"/>
      <c r="N507"/>
      <c r="O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</row>
    <row r="508" spans="12:92" ht="11.25" hidden="1" customHeight="1">
      <c r="L508"/>
      <c r="M508"/>
      <c r="N508"/>
      <c r="O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</row>
    <row r="509" spans="12:92" ht="11.25" hidden="1" customHeight="1">
      <c r="L509"/>
      <c r="M509"/>
      <c r="N509"/>
      <c r="O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</row>
    <row r="510" spans="12:92" ht="11.25" hidden="1" customHeight="1">
      <c r="L510"/>
      <c r="M510"/>
      <c r="N510"/>
      <c r="O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</row>
    <row r="511" spans="12:92" ht="11.25" hidden="1" customHeight="1">
      <c r="L511"/>
      <c r="M511"/>
      <c r="N511"/>
      <c r="O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</row>
    <row r="512" spans="12:92" ht="11.25" hidden="1" customHeight="1">
      <c r="L512"/>
      <c r="M512"/>
      <c r="N512"/>
      <c r="O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</row>
    <row r="513" spans="12:92" ht="11.25" hidden="1" customHeight="1">
      <c r="L513"/>
      <c r="M513"/>
      <c r="N513"/>
      <c r="O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</row>
    <row r="514" spans="12:92" ht="11.25" hidden="1" customHeight="1">
      <c r="L514"/>
      <c r="M514"/>
      <c r="N514"/>
      <c r="O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</row>
    <row r="515" spans="12:92" ht="11.25" hidden="1" customHeight="1">
      <c r="L515"/>
      <c r="M515"/>
      <c r="N515"/>
      <c r="O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</row>
    <row r="516" spans="12:92" ht="11.25" hidden="1" customHeight="1">
      <c r="L516"/>
      <c r="M516"/>
      <c r="N516"/>
      <c r="O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</row>
    <row r="517" spans="12:92" ht="11.25" hidden="1" customHeight="1">
      <c r="L517"/>
      <c r="M517"/>
      <c r="N517"/>
      <c r="O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</row>
    <row r="518" spans="12:92" ht="11.25" hidden="1" customHeight="1">
      <c r="L518"/>
      <c r="M518"/>
      <c r="N518"/>
      <c r="O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</row>
    <row r="519" spans="12:92" ht="11.25" hidden="1" customHeight="1">
      <c r="L519"/>
      <c r="M519"/>
      <c r="N519"/>
      <c r="O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</row>
    <row r="520" spans="12:92" ht="11.25" hidden="1" customHeight="1">
      <c r="L520"/>
      <c r="M520"/>
      <c r="N520"/>
      <c r="O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</row>
    <row r="521" spans="12:92" ht="11.25" hidden="1" customHeight="1">
      <c r="L521"/>
      <c r="M521"/>
      <c r="N521"/>
      <c r="O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</row>
    <row r="522" spans="12:92" ht="11.25" hidden="1" customHeight="1">
      <c r="L522"/>
      <c r="M522"/>
      <c r="N522"/>
      <c r="O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</row>
    <row r="523" spans="12:92" ht="11.25" hidden="1" customHeight="1">
      <c r="L523"/>
      <c r="M523"/>
      <c r="N523"/>
      <c r="O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</row>
    <row r="524" spans="12:92" ht="11.25" hidden="1" customHeight="1">
      <c r="L524"/>
      <c r="M524"/>
      <c r="N524"/>
      <c r="O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</row>
    <row r="525" spans="12:92" ht="11.25" hidden="1" customHeight="1">
      <c r="L525"/>
      <c r="M525"/>
      <c r="N525"/>
      <c r="O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</row>
    <row r="526" spans="12:92" ht="11.25" hidden="1" customHeight="1">
      <c r="L526"/>
      <c r="M526"/>
      <c r="N526"/>
      <c r="O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</row>
    <row r="527" spans="12:92" ht="11.25" hidden="1" customHeight="1">
      <c r="L527"/>
      <c r="M527"/>
      <c r="N527"/>
      <c r="O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</row>
    <row r="528" spans="12:92" ht="11.25" hidden="1" customHeight="1">
      <c r="L528"/>
      <c r="M528"/>
      <c r="N528"/>
      <c r="O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</row>
    <row r="529" spans="12:92" ht="11.25" hidden="1" customHeight="1">
      <c r="L529"/>
      <c r="M529"/>
      <c r="N529"/>
      <c r="O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</row>
    <row r="530" spans="12:92" ht="11.25" hidden="1" customHeight="1">
      <c r="L530"/>
      <c r="M530"/>
      <c r="N530"/>
      <c r="O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</row>
    <row r="531" spans="12:92" ht="11.25" hidden="1" customHeight="1">
      <c r="L531"/>
      <c r="M531"/>
      <c r="N531"/>
      <c r="O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</row>
    <row r="532" spans="12:92" ht="11.25" hidden="1" customHeight="1">
      <c r="L532"/>
      <c r="M532"/>
      <c r="N532"/>
      <c r="O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</row>
    <row r="533" spans="12:92" ht="11.25" hidden="1" customHeight="1">
      <c r="L533"/>
      <c r="M533"/>
      <c r="N533"/>
      <c r="O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</row>
    <row r="534" spans="12:92" ht="11.25" hidden="1" customHeight="1">
      <c r="L534"/>
      <c r="M534"/>
      <c r="N534"/>
      <c r="O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</row>
    <row r="535" spans="12:92" ht="11.25" hidden="1" customHeight="1">
      <c r="L535"/>
      <c r="M535"/>
      <c r="N535"/>
      <c r="O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</row>
    <row r="536" spans="12:92" ht="11.25" hidden="1" customHeight="1">
      <c r="L536"/>
      <c r="M536"/>
      <c r="N536"/>
      <c r="O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</row>
    <row r="537" spans="12:92" ht="11.25" hidden="1" customHeight="1">
      <c r="L537"/>
      <c r="M537"/>
      <c r="N537"/>
      <c r="O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</row>
    <row r="538" spans="12:92" ht="11.25" hidden="1" customHeight="1">
      <c r="L538"/>
      <c r="M538"/>
      <c r="N538"/>
      <c r="O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</row>
    <row r="539" spans="12:92" ht="11.25" hidden="1" customHeight="1">
      <c r="L539"/>
      <c r="M539"/>
      <c r="N539"/>
      <c r="O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</row>
    <row r="540" spans="12:92" ht="11.25" hidden="1" customHeight="1">
      <c r="L540"/>
      <c r="M540"/>
      <c r="N540"/>
      <c r="O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</row>
    <row r="541" spans="12:92" ht="11.25" hidden="1" customHeight="1">
      <c r="L541"/>
      <c r="M541"/>
      <c r="N541"/>
      <c r="O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</row>
    <row r="542" spans="12:92" ht="11.25" hidden="1" customHeight="1">
      <c r="L542"/>
      <c r="M542"/>
      <c r="N542"/>
      <c r="O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</row>
    <row r="543" spans="12:92" ht="11.25" hidden="1" customHeight="1">
      <c r="L543"/>
      <c r="M543"/>
      <c r="N543"/>
      <c r="O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</row>
    <row r="544" spans="12:92" ht="11.25" hidden="1" customHeight="1">
      <c r="L544"/>
      <c r="M544"/>
      <c r="N544"/>
      <c r="O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</row>
    <row r="545" spans="12:92" ht="11.25" hidden="1" customHeight="1">
      <c r="L545"/>
      <c r="M545"/>
      <c r="N545"/>
      <c r="O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</row>
    <row r="546" spans="12:92" ht="11.25" hidden="1" customHeight="1">
      <c r="L546"/>
      <c r="M546"/>
      <c r="N546"/>
      <c r="O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</row>
    <row r="547" spans="12:92" ht="11.25" hidden="1" customHeight="1">
      <c r="L547"/>
      <c r="M547"/>
      <c r="N547"/>
      <c r="O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</row>
    <row r="548" spans="12:92" ht="11.25" hidden="1" customHeight="1">
      <c r="L548"/>
      <c r="M548"/>
      <c r="N548"/>
      <c r="O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</row>
    <row r="549" spans="12:92" ht="11.25" hidden="1" customHeight="1">
      <c r="L549"/>
      <c r="M549"/>
      <c r="N549"/>
      <c r="O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</row>
    <row r="550" spans="12:92" ht="11.25" hidden="1" customHeight="1">
      <c r="L550"/>
      <c r="M550"/>
      <c r="N550"/>
      <c r="O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</row>
    <row r="551" spans="12:92" ht="11.25" hidden="1" customHeight="1">
      <c r="L551"/>
      <c r="M551"/>
      <c r="N551"/>
      <c r="O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</row>
    <row r="552" spans="12:92" ht="11.25" hidden="1" customHeight="1">
      <c r="L552"/>
      <c r="M552"/>
      <c r="N552"/>
      <c r="O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</row>
    <row r="553" spans="12:92" ht="11.25" hidden="1" customHeight="1">
      <c r="L553"/>
      <c r="M553"/>
      <c r="N553"/>
      <c r="O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</row>
    <row r="554" spans="12:92" ht="11.25" hidden="1" customHeight="1">
      <c r="L554"/>
      <c r="M554"/>
      <c r="N554"/>
      <c r="O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</row>
    <row r="555" spans="12:92" ht="11.25" hidden="1" customHeight="1">
      <c r="L555"/>
      <c r="M555"/>
      <c r="N555"/>
      <c r="O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</row>
    <row r="556" spans="12:92" ht="11.25" hidden="1" customHeight="1">
      <c r="L556"/>
      <c r="M556"/>
      <c r="N556"/>
      <c r="O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</row>
    <row r="557" spans="12:92" ht="11.25" hidden="1" customHeight="1">
      <c r="L557"/>
      <c r="M557"/>
      <c r="N557"/>
      <c r="O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</row>
    <row r="558" spans="12:92" ht="11.25" hidden="1" customHeight="1">
      <c r="L558"/>
      <c r="M558"/>
      <c r="N558"/>
      <c r="O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</row>
    <row r="559" spans="12:92" ht="11.25" hidden="1" customHeight="1">
      <c r="L559"/>
      <c r="M559"/>
      <c r="N559"/>
      <c r="O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</row>
    <row r="560" spans="12:92" ht="11.25" hidden="1" customHeight="1">
      <c r="L560"/>
      <c r="M560"/>
      <c r="N560"/>
      <c r="O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</row>
    <row r="561" spans="12:92" ht="11.25" hidden="1" customHeight="1">
      <c r="L561"/>
      <c r="M561"/>
      <c r="N561"/>
      <c r="O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</row>
    <row r="562" spans="12:92" ht="11.25" hidden="1" customHeight="1">
      <c r="L562"/>
      <c r="M562"/>
      <c r="N562"/>
      <c r="O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</row>
    <row r="563" spans="12:92" ht="11.25" hidden="1" customHeight="1">
      <c r="L563"/>
      <c r="M563"/>
      <c r="N563"/>
      <c r="O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</row>
    <row r="564" spans="12:92" ht="11.25" hidden="1" customHeight="1">
      <c r="L564"/>
      <c r="M564"/>
      <c r="N564"/>
      <c r="O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</row>
    <row r="565" spans="12:92" ht="11.25" hidden="1" customHeight="1">
      <c r="L565"/>
      <c r="M565"/>
      <c r="N565"/>
      <c r="O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</row>
    <row r="566" spans="12:92" ht="11.25" hidden="1" customHeight="1">
      <c r="L566"/>
      <c r="M566"/>
      <c r="N566"/>
      <c r="O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</row>
    <row r="567" spans="12:92" ht="11.25" hidden="1" customHeight="1">
      <c r="L567"/>
      <c r="M567"/>
      <c r="N567"/>
      <c r="O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</row>
    <row r="568" spans="12:92" ht="11.25" hidden="1" customHeight="1">
      <c r="L568"/>
      <c r="M568"/>
      <c r="N568"/>
      <c r="O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</row>
    <row r="569" spans="12:92" ht="11.25" hidden="1" customHeight="1">
      <c r="L569"/>
      <c r="M569"/>
      <c r="N569"/>
      <c r="O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</row>
    <row r="570" spans="12:92" ht="11.25" hidden="1" customHeight="1">
      <c r="L570"/>
      <c r="M570"/>
      <c r="N570"/>
      <c r="O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</row>
    <row r="571" spans="12:92" ht="11.25" hidden="1" customHeight="1">
      <c r="L571"/>
      <c r="M571"/>
      <c r="N571"/>
      <c r="O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</row>
    <row r="572" spans="12:92" ht="11.25" hidden="1" customHeight="1">
      <c r="L572"/>
      <c r="M572"/>
      <c r="N572"/>
      <c r="O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</row>
    <row r="573" spans="12:92" ht="11.25" hidden="1" customHeight="1">
      <c r="L573"/>
      <c r="M573"/>
      <c r="N573"/>
      <c r="O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</row>
    <row r="574" spans="12:92" ht="11.25" hidden="1" customHeight="1">
      <c r="L574"/>
      <c r="M574"/>
      <c r="N574"/>
      <c r="O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</row>
    <row r="575" spans="12:92" ht="11.25" hidden="1" customHeight="1">
      <c r="L575"/>
      <c r="M575"/>
      <c r="N575"/>
      <c r="O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</row>
    <row r="576" spans="12:92" ht="11.25" hidden="1" customHeight="1">
      <c r="L576"/>
      <c r="M576"/>
      <c r="N576"/>
      <c r="O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</row>
    <row r="577" spans="12:92" ht="11.25" hidden="1" customHeight="1">
      <c r="L577"/>
      <c r="M577"/>
      <c r="N577"/>
      <c r="O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</row>
    <row r="578" spans="12:92" ht="11.25" hidden="1" customHeight="1">
      <c r="L578"/>
      <c r="M578"/>
      <c r="N578"/>
      <c r="O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</row>
    <row r="579" spans="12:92" ht="11.25" hidden="1" customHeight="1">
      <c r="L579"/>
      <c r="M579"/>
      <c r="N579"/>
      <c r="O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</row>
    <row r="580" spans="12:92" ht="11.25" hidden="1" customHeight="1">
      <c r="L580"/>
      <c r="M580"/>
      <c r="N580"/>
      <c r="O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</row>
    <row r="581" spans="12:92" ht="11.25" hidden="1" customHeight="1">
      <c r="L581"/>
      <c r="M581"/>
      <c r="N581"/>
      <c r="O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</row>
    <row r="582" spans="12:92" ht="11.25" hidden="1" customHeight="1">
      <c r="L582"/>
      <c r="M582"/>
      <c r="N582"/>
      <c r="O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</row>
    <row r="583" spans="12:92" ht="11.25" hidden="1" customHeight="1">
      <c r="L583"/>
      <c r="M583"/>
      <c r="N583"/>
      <c r="O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</row>
    <row r="584" spans="12:92" ht="11.25" hidden="1" customHeight="1">
      <c r="L584"/>
      <c r="M584"/>
      <c r="N584"/>
      <c r="O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</row>
    <row r="585" spans="12:92" ht="11.25" hidden="1" customHeight="1">
      <c r="L585"/>
      <c r="M585"/>
      <c r="N585"/>
      <c r="O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</row>
    <row r="586" spans="12:92" ht="11.25" hidden="1" customHeight="1">
      <c r="L586"/>
      <c r="M586"/>
      <c r="N586"/>
      <c r="O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</row>
    <row r="587" spans="12:92" ht="11.25" hidden="1" customHeight="1">
      <c r="L587"/>
      <c r="M587"/>
      <c r="N587"/>
      <c r="O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</row>
    <row r="588" spans="12:92" ht="11.25" hidden="1" customHeight="1">
      <c r="L588"/>
      <c r="M588"/>
      <c r="N588"/>
      <c r="O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</row>
    <row r="589" spans="12:92" ht="11.25" hidden="1" customHeight="1">
      <c r="L589"/>
      <c r="M589"/>
      <c r="N589"/>
      <c r="O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</row>
    <row r="590" spans="12:92" ht="11.25" hidden="1" customHeight="1">
      <c r="L590"/>
      <c r="M590"/>
      <c r="N590"/>
      <c r="O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</row>
    <row r="591" spans="12:92" ht="11.25" hidden="1" customHeight="1">
      <c r="L591"/>
      <c r="M591"/>
      <c r="N591"/>
      <c r="O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</row>
    <row r="592" spans="12:92" ht="11.25" hidden="1" customHeight="1">
      <c r="L592"/>
      <c r="M592"/>
      <c r="N592"/>
      <c r="O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</row>
    <row r="593" spans="12:92" ht="11.25" hidden="1" customHeight="1">
      <c r="L593"/>
      <c r="M593"/>
      <c r="N593"/>
      <c r="O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</row>
    <row r="594" spans="12:92" ht="11.25" hidden="1" customHeight="1">
      <c r="L594"/>
      <c r="M594"/>
      <c r="N594"/>
      <c r="O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</row>
    <row r="595" spans="12:92" ht="11.25" hidden="1" customHeight="1">
      <c r="L595"/>
      <c r="M595"/>
      <c r="N595"/>
      <c r="O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</row>
    <row r="596" spans="12:92" ht="11.25" hidden="1" customHeight="1">
      <c r="L596"/>
      <c r="M596"/>
      <c r="N596"/>
      <c r="O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</row>
    <row r="597" spans="12:92" ht="11.25" hidden="1" customHeight="1">
      <c r="L597"/>
      <c r="M597"/>
      <c r="N597"/>
      <c r="O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</row>
    <row r="598" spans="12:92" ht="11.25" hidden="1" customHeight="1">
      <c r="L598"/>
      <c r="M598"/>
      <c r="N598"/>
      <c r="O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</row>
    <row r="599" spans="12:92" ht="11.25" hidden="1" customHeight="1">
      <c r="L599"/>
      <c r="M599"/>
      <c r="N599"/>
      <c r="O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</row>
    <row r="600" spans="12:92" ht="11.25" hidden="1" customHeight="1">
      <c r="L600"/>
      <c r="M600"/>
      <c r="N600"/>
      <c r="O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</row>
    <row r="601" spans="12:92" ht="11.25" hidden="1" customHeight="1">
      <c r="L601"/>
      <c r="M601"/>
      <c r="N601"/>
      <c r="O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</row>
    <row r="602" spans="12:92" ht="11.25" hidden="1" customHeight="1">
      <c r="L602"/>
      <c r="M602"/>
      <c r="N602"/>
      <c r="O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</row>
    <row r="603" spans="12:92" ht="11.25" hidden="1" customHeight="1">
      <c r="L603"/>
      <c r="M603"/>
      <c r="N603"/>
      <c r="O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</row>
    <row r="604" spans="12:92" ht="11.25" hidden="1" customHeight="1">
      <c r="L604"/>
      <c r="M604"/>
      <c r="N604"/>
      <c r="O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</row>
    <row r="605" spans="12:92" ht="11.25" hidden="1" customHeight="1">
      <c r="L605"/>
      <c r="M605"/>
      <c r="N605"/>
      <c r="O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</row>
    <row r="606" spans="12:92" ht="11.25" hidden="1" customHeight="1">
      <c r="L606"/>
      <c r="M606"/>
      <c r="N606"/>
      <c r="O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</row>
    <row r="607" spans="12:92" ht="11.25" hidden="1" customHeight="1">
      <c r="L607"/>
      <c r="M607"/>
      <c r="N607"/>
      <c r="O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</row>
    <row r="608" spans="12:92" ht="11.25" hidden="1" customHeight="1">
      <c r="L608"/>
      <c r="M608"/>
      <c r="N608"/>
      <c r="O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</row>
    <row r="609" spans="12:92" ht="11.25" hidden="1" customHeight="1">
      <c r="L609"/>
      <c r="M609"/>
      <c r="N609"/>
      <c r="O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</row>
    <row r="610" spans="12:92" ht="11.25" hidden="1" customHeight="1">
      <c r="L610"/>
      <c r="M610"/>
      <c r="N610"/>
      <c r="O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</row>
    <row r="611" spans="12:92" ht="11.25" hidden="1" customHeight="1">
      <c r="L611"/>
      <c r="M611"/>
      <c r="N611"/>
      <c r="O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</row>
    <row r="612" spans="12:92" ht="11.25" hidden="1" customHeight="1">
      <c r="L612"/>
      <c r="M612"/>
      <c r="N612"/>
      <c r="O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</row>
    <row r="613" spans="12:92" ht="11.25" hidden="1" customHeight="1">
      <c r="L613"/>
      <c r="M613"/>
      <c r="N613"/>
      <c r="O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</row>
    <row r="614" spans="12:92" ht="11.25" hidden="1" customHeight="1">
      <c r="L614"/>
      <c r="M614"/>
      <c r="N614"/>
      <c r="O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</row>
    <row r="615" spans="12:92" ht="11.25" hidden="1" customHeight="1">
      <c r="L615"/>
      <c r="M615"/>
      <c r="N615"/>
      <c r="O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</row>
    <row r="616" spans="12:92" ht="11.25" hidden="1" customHeight="1">
      <c r="L616"/>
      <c r="M616"/>
      <c r="N616"/>
      <c r="O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</row>
    <row r="617" spans="12:92" ht="11.25" hidden="1" customHeight="1">
      <c r="L617"/>
      <c r="M617"/>
      <c r="N617"/>
      <c r="O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</row>
    <row r="618" spans="12:92" ht="11.25" hidden="1" customHeight="1">
      <c r="L618"/>
      <c r="M618"/>
      <c r="N618"/>
      <c r="O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</row>
    <row r="619" spans="12:92" ht="11.25" hidden="1" customHeight="1">
      <c r="L619"/>
      <c r="M619"/>
      <c r="N619"/>
      <c r="O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</row>
    <row r="620" spans="12:92" ht="11.25" hidden="1" customHeight="1">
      <c r="L620"/>
      <c r="M620"/>
      <c r="N620"/>
      <c r="O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</row>
    <row r="621" spans="12:92" ht="11.25" hidden="1" customHeight="1">
      <c r="L621"/>
      <c r="M621"/>
      <c r="N621"/>
      <c r="O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</row>
    <row r="622" spans="12:92" ht="11.25" hidden="1" customHeight="1">
      <c r="L622"/>
      <c r="M622"/>
      <c r="N622"/>
      <c r="O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</row>
    <row r="623" spans="12:92" ht="11.25" hidden="1" customHeight="1">
      <c r="L623"/>
      <c r="M623"/>
      <c r="N623"/>
      <c r="O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</row>
    <row r="624" spans="12:92" ht="11.25" hidden="1" customHeight="1">
      <c r="L624"/>
      <c r="M624"/>
      <c r="N624"/>
      <c r="O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</row>
    <row r="625" spans="12:92" ht="11.25" hidden="1" customHeight="1">
      <c r="L625"/>
      <c r="M625"/>
      <c r="N625"/>
      <c r="O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</row>
    <row r="626" spans="12:92" ht="11.25" hidden="1" customHeight="1">
      <c r="L626"/>
      <c r="M626"/>
      <c r="N626"/>
      <c r="O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</row>
    <row r="627" spans="12:92" ht="11.25" hidden="1" customHeight="1">
      <c r="L627"/>
      <c r="M627"/>
      <c r="N627"/>
      <c r="O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</row>
    <row r="628" spans="12:92" ht="11.25" hidden="1" customHeight="1">
      <c r="L628"/>
      <c r="M628"/>
      <c r="N628"/>
      <c r="O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</row>
    <row r="629" spans="12:92" ht="11.25" hidden="1" customHeight="1">
      <c r="L629"/>
      <c r="M629"/>
      <c r="N629"/>
      <c r="O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</row>
    <row r="630" spans="12:92" ht="11.25" hidden="1" customHeight="1">
      <c r="L630"/>
      <c r="M630"/>
      <c r="N630"/>
      <c r="O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</row>
    <row r="631" spans="12:92" ht="11.25" hidden="1" customHeight="1">
      <c r="L631"/>
      <c r="M631"/>
      <c r="N631"/>
      <c r="O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</row>
    <row r="632" spans="12:92" ht="11.25" hidden="1" customHeight="1">
      <c r="L632"/>
      <c r="M632"/>
      <c r="N632"/>
      <c r="O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</row>
    <row r="633" spans="12:92" ht="11.25" hidden="1" customHeight="1">
      <c r="L633"/>
      <c r="M633"/>
      <c r="N633"/>
      <c r="O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</row>
    <row r="634" spans="12:92" ht="11.25" hidden="1" customHeight="1">
      <c r="L634"/>
      <c r="M634"/>
      <c r="N634"/>
      <c r="O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</row>
    <row r="635" spans="12:92" ht="11.25" hidden="1" customHeight="1">
      <c r="L635"/>
      <c r="M635"/>
      <c r="N635"/>
      <c r="O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</row>
    <row r="636" spans="12:92" ht="11.25" hidden="1" customHeight="1">
      <c r="L636"/>
      <c r="M636"/>
      <c r="N636"/>
      <c r="O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</row>
    <row r="637" spans="12:92" ht="11.25" hidden="1" customHeight="1">
      <c r="L637"/>
      <c r="M637"/>
      <c r="N637"/>
      <c r="O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</row>
    <row r="638" spans="12:92" ht="11.25" hidden="1" customHeight="1">
      <c r="L638"/>
      <c r="M638"/>
      <c r="N638"/>
      <c r="O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</row>
    <row r="639" spans="12:92" ht="11.25" hidden="1" customHeight="1">
      <c r="L639"/>
      <c r="M639"/>
      <c r="N639"/>
      <c r="O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</row>
    <row r="640" spans="12:92" ht="11.25" hidden="1" customHeight="1">
      <c r="L640"/>
      <c r="M640"/>
      <c r="N640"/>
      <c r="O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</row>
    <row r="641" spans="12:92" ht="11.25" hidden="1" customHeight="1">
      <c r="L641"/>
      <c r="M641"/>
      <c r="N641"/>
      <c r="O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</row>
    <row r="642" spans="12:92" ht="11.25" hidden="1" customHeight="1">
      <c r="L642"/>
      <c r="M642"/>
      <c r="N642"/>
      <c r="O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</row>
    <row r="643" spans="12:92" ht="11.25" hidden="1" customHeight="1">
      <c r="L643"/>
      <c r="M643"/>
      <c r="N643"/>
      <c r="O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</row>
    <row r="644" spans="12:92" ht="11.25" hidden="1" customHeight="1">
      <c r="L644"/>
      <c r="M644"/>
      <c r="N644"/>
      <c r="O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</row>
    <row r="645" spans="12:92" ht="11.25" hidden="1" customHeight="1">
      <c r="L645"/>
      <c r="M645"/>
      <c r="N645"/>
      <c r="O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</row>
    <row r="646" spans="12:92" ht="11.25" hidden="1" customHeight="1">
      <c r="L646"/>
      <c r="M646"/>
      <c r="N646"/>
      <c r="O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</row>
    <row r="647" spans="12:92" ht="11.25" hidden="1" customHeight="1">
      <c r="L647"/>
      <c r="M647"/>
      <c r="N647"/>
      <c r="O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</row>
    <row r="648" spans="12:92" ht="11.25" hidden="1" customHeight="1">
      <c r="L648"/>
      <c r="M648"/>
      <c r="N648"/>
      <c r="O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</row>
    <row r="649" spans="12:92" ht="11.25" hidden="1" customHeight="1">
      <c r="L649"/>
      <c r="M649"/>
      <c r="N649"/>
      <c r="O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</row>
    <row r="650" spans="12:92" ht="11.25" hidden="1" customHeight="1">
      <c r="L650"/>
      <c r="M650"/>
      <c r="N650"/>
      <c r="O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</row>
    <row r="651" spans="12:92" ht="11.25" hidden="1" customHeight="1">
      <c r="L651"/>
      <c r="M651"/>
      <c r="N651"/>
      <c r="O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</row>
    <row r="652" spans="12:92" ht="11.25" hidden="1" customHeight="1">
      <c r="L652"/>
      <c r="M652"/>
      <c r="N652"/>
      <c r="O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</row>
    <row r="653" spans="12:92" ht="11.25" hidden="1" customHeight="1">
      <c r="L653"/>
      <c r="M653"/>
      <c r="N653"/>
      <c r="O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</row>
    <row r="654" spans="12:92" ht="11.25" hidden="1" customHeight="1">
      <c r="L654"/>
      <c r="M654"/>
      <c r="N654"/>
      <c r="O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</row>
    <row r="655" spans="12:92" ht="11.25" hidden="1" customHeight="1">
      <c r="L655"/>
      <c r="M655"/>
      <c r="N655"/>
      <c r="O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</row>
    <row r="656" spans="12:92" ht="11.25" hidden="1" customHeight="1">
      <c r="L656"/>
      <c r="M656"/>
      <c r="N656"/>
      <c r="O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</row>
    <row r="657" spans="12:92" ht="11.25" hidden="1" customHeight="1">
      <c r="L657"/>
      <c r="M657"/>
      <c r="N657"/>
      <c r="O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</row>
    <row r="658" spans="12:92" ht="11.25" hidden="1" customHeight="1">
      <c r="L658"/>
      <c r="M658"/>
      <c r="N658"/>
      <c r="O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</row>
    <row r="659" spans="12:92" ht="11.25" hidden="1" customHeight="1">
      <c r="L659"/>
      <c r="M659"/>
      <c r="N659"/>
      <c r="O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</row>
    <row r="660" spans="12:92" ht="11.25" hidden="1" customHeight="1">
      <c r="L660"/>
      <c r="M660"/>
      <c r="N660"/>
      <c r="O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</row>
    <row r="661" spans="12:92" ht="11.25" hidden="1" customHeight="1">
      <c r="L661"/>
      <c r="M661"/>
      <c r="N661"/>
      <c r="O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</row>
    <row r="662" spans="12:92" ht="11.25" hidden="1" customHeight="1">
      <c r="L662"/>
      <c r="M662"/>
      <c r="N662"/>
      <c r="O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</row>
    <row r="663" spans="12:92" ht="11.25" hidden="1" customHeight="1">
      <c r="L663"/>
      <c r="M663"/>
      <c r="N663"/>
      <c r="O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</row>
    <row r="664" spans="12:92" ht="11.25" hidden="1" customHeight="1">
      <c r="L664"/>
      <c r="M664"/>
      <c r="N664"/>
      <c r="O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</row>
    <row r="665" spans="12:92" ht="11.25" hidden="1" customHeight="1">
      <c r="L665"/>
      <c r="M665"/>
      <c r="N665"/>
      <c r="O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</row>
    <row r="666" spans="12:92" ht="11.25" hidden="1" customHeight="1">
      <c r="L666"/>
      <c r="M666"/>
      <c r="N666"/>
      <c r="O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</row>
    <row r="667" spans="12:92" ht="11.25" hidden="1" customHeight="1">
      <c r="L667"/>
      <c r="M667"/>
      <c r="N667"/>
      <c r="O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</row>
    <row r="668" spans="12:92" ht="11.25" hidden="1" customHeight="1">
      <c r="L668"/>
      <c r="M668"/>
      <c r="N668"/>
      <c r="O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</row>
    <row r="669" spans="12:92" ht="11.25" hidden="1" customHeight="1">
      <c r="L669"/>
      <c r="M669"/>
      <c r="N669"/>
      <c r="O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</row>
    <row r="670" spans="12:92" ht="11.25" hidden="1" customHeight="1">
      <c r="L670"/>
      <c r="M670"/>
      <c r="N670"/>
      <c r="O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</row>
    <row r="671" spans="12:92" ht="11.25" hidden="1" customHeight="1">
      <c r="L671"/>
      <c r="M671"/>
      <c r="N671"/>
      <c r="O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</row>
    <row r="672" spans="12:92" ht="11.25" hidden="1" customHeight="1">
      <c r="L672"/>
      <c r="M672"/>
      <c r="N672"/>
      <c r="O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</row>
    <row r="673" spans="12:92" ht="11.25" hidden="1" customHeight="1">
      <c r="L673"/>
      <c r="M673"/>
      <c r="N673"/>
      <c r="O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</row>
    <row r="674" spans="12:92" ht="11.25" hidden="1" customHeight="1">
      <c r="L674"/>
      <c r="M674"/>
      <c r="N674"/>
      <c r="O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</row>
    <row r="675" spans="12:92" ht="11.25" hidden="1" customHeight="1">
      <c r="L675"/>
      <c r="M675"/>
      <c r="N675"/>
      <c r="O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</row>
    <row r="676" spans="12:92" ht="11.25" hidden="1" customHeight="1">
      <c r="L676"/>
      <c r="M676"/>
      <c r="N676"/>
      <c r="O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</row>
    <row r="677" spans="12:92" ht="11.25" hidden="1" customHeight="1">
      <c r="L677"/>
      <c r="M677"/>
      <c r="N677"/>
      <c r="O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</row>
    <row r="678" spans="12:92" ht="11.25" hidden="1" customHeight="1">
      <c r="L678"/>
      <c r="M678"/>
      <c r="N678"/>
      <c r="O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</row>
    <row r="679" spans="12:92" ht="11.25" hidden="1" customHeight="1">
      <c r="L679"/>
      <c r="M679"/>
      <c r="N679"/>
      <c r="O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</row>
    <row r="680" spans="12:92" ht="11.25" hidden="1" customHeight="1">
      <c r="L680"/>
      <c r="M680"/>
      <c r="N680"/>
      <c r="O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</row>
    <row r="681" spans="12:92" ht="11.25" hidden="1" customHeight="1">
      <c r="L681"/>
      <c r="M681"/>
      <c r="N681"/>
      <c r="O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</row>
    <row r="682" spans="12:92" ht="11.25" hidden="1" customHeight="1">
      <c r="L682"/>
      <c r="M682"/>
      <c r="N682"/>
      <c r="O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</row>
    <row r="683" spans="12:92" ht="11.25" hidden="1" customHeight="1">
      <c r="L683"/>
      <c r="M683"/>
      <c r="N683"/>
      <c r="O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</row>
    <row r="684" spans="12:92" ht="11.25" hidden="1" customHeight="1">
      <c r="L684"/>
      <c r="M684"/>
      <c r="N684"/>
      <c r="O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</row>
    <row r="685" spans="12:92" ht="11.25" hidden="1" customHeight="1">
      <c r="L685"/>
      <c r="M685"/>
      <c r="N685"/>
      <c r="O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</row>
    <row r="686" spans="12:92" ht="11.25" hidden="1" customHeight="1">
      <c r="L686"/>
      <c r="M686"/>
      <c r="N686"/>
      <c r="O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</row>
    <row r="687" spans="12:92" ht="11.25" hidden="1" customHeight="1">
      <c r="L687"/>
      <c r="M687"/>
      <c r="N687"/>
      <c r="O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</row>
    <row r="688" spans="12:92" ht="11.25" hidden="1" customHeight="1">
      <c r="L688"/>
      <c r="M688"/>
      <c r="N688"/>
      <c r="O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</row>
    <row r="689" spans="12:92" ht="11.25" hidden="1" customHeight="1">
      <c r="L689"/>
      <c r="M689"/>
      <c r="N689"/>
      <c r="O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</row>
    <row r="690" spans="12:92" ht="11.25" hidden="1" customHeight="1">
      <c r="L690"/>
      <c r="M690"/>
      <c r="N690"/>
      <c r="O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</row>
    <row r="691" spans="12:92" ht="11.25" hidden="1" customHeight="1">
      <c r="L691"/>
      <c r="M691"/>
      <c r="N691"/>
      <c r="O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</row>
    <row r="692" spans="12:92" ht="11.25" hidden="1" customHeight="1">
      <c r="L692"/>
      <c r="M692"/>
      <c r="N692"/>
      <c r="O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</row>
    <row r="693" spans="12:92" ht="11.25" hidden="1" customHeight="1">
      <c r="L693"/>
      <c r="M693"/>
      <c r="N693"/>
      <c r="O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</row>
    <row r="694" spans="12:92" ht="11.25" hidden="1" customHeight="1">
      <c r="L694"/>
      <c r="M694"/>
      <c r="N694"/>
      <c r="O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</row>
    <row r="695" spans="12:92" ht="11.25" hidden="1" customHeight="1">
      <c r="L695"/>
      <c r="M695"/>
      <c r="N695"/>
      <c r="O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</row>
    <row r="696" spans="12:92" ht="11.25" hidden="1" customHeight="1">
      <c r="L696"/>
      <c r="M696"/>
      <c r="N696"/>
      <c r="O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</row>
    <row r="697" spans="12:92" ht="11.25" hidden="1" customHeight="1">
      <c r="L697"/>
      <c r="M697"/>
      <c r="N697"/>
      <c r="O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</row>
    <row r="698" spans="12:92" ht="11.25" hidden="1" customHeight="1">
      <c r="L698"/>
      <c r="M698"/>
      <c r="N698"/>
      <c r="O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</row>
    <row r="699" spans="12:92" ht="11.25" hidden="1" customHeight="1">
      <c r="L699"/>
      <c r="M699"/>
      <c r="N699"/>
      <c r="O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</row>
    <row r="700" spans="12:92" ht="11.25" hidden="1" customHeight="1">
      <c r="L700"/>
      <c r="M700"/>
      <c r="N700"/>
      <c r="O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</row>
    <row r="701" spans="12:92" ht="11.25" hidden="1" customHeight="1">
      <c r="L701"/>
      <c r="M701"/>
      <c r="N701"/>
      <c r="O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</row>
    <row r="702" spans="12:92" ht="11.25" hidden="1" customHeight="1">
      <c r="L702"/>
      <c r="M702"/>
      <c r="N702"/>
      <c r="O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</row>
    <row r="703" spans="12:92" ht="11.25" hidden="1" customHeight="1">
      <c r="L703"/>
      <c r="M703"/>
      <c r="N703"/>
      <c r="O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</row>
    <row r="704" spans="12:92" ht="11.25" hidden="1" customHeight="1">
      <c r="L704"/>
      <c r="M704"/>
      <c r="N704"/>
      <c r="O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</row>
    <row r="705" spans="12:92" ht="11.25" hidden="1" customHeight="1">
      <c r="L705"/>
      <c r="M705"/>
      <c r="N705"/>
      <c r="O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</row>
    <row r="706" spans="12:92" ht="11.25" hidden="1" customHeight="1">
      <c r="L706"/>
      <c r="M706"/>
      <c r="N706"/>
      <c r="O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</row>
    <row r="707" spans="12:92" ht="11.25" hidden="1" customHeight="1">
      <c r="L707"/>
      <c r="M707"/>
      <c r="N707"/>
      <c r="O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</row>
    <row r="708" spans="12:92" ht="11.25" hidden="1" customHeight="1">
      <c r="L708"/>
      <c r="M708"/>
      <c r="N708"/>
      <c r="O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</row>
    <row r="709" spans="12:92" ht="11.25" hidden="1" customHeight="1">
      <c r="L709"/>
      <c r="M709"/>
      <c r="N709"/>
      <c r="O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</row>
    <row r="710" spans="12:92" ht="11.25" hidden="1" customHeight="1">
      <c r="L710"/>
      <c r="M710"/>
      <c r="N710"/>
      <c r="O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</row>
    <row r="711" spans="12:92" ht="11.25" hidden="1" customHeight="1">
      <c r="L711"/>
      <c r="M711"/>
      <c r="N711"/>
      <c r="O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</row>
    <row r="712" spans="12:92" ht="11.25" hidden="1" customHeight="1">
      <c r="L712"/>
      <c r="M712"/>
      <c r="N712"/>
      <c r="O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</row>
    <row r="713" spans="12:92" ht="11.25" hidden="1" customHeight="1">
      <c r="L713"/>
      <c r="M713"/>
      <c r="N713"/>
      <c r="O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</row>
    <row r="714" spans="12:92" ht="11.25" hidden="1" customHeight="1">
      <c r="L714"/>
      <c r="M714"/>
      <c r="N714"/>
      <c r="O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</row>
    <row r="715" spans="12:92" ht="11.25" hidden="1" customHeight="1">
      <c r="L715"/>
      <c r="M715"/>
      <c r="N715"/>
      <c r="O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</row>
    <row r="716" spans="12:92" ht="11.25" hidden="1" customHeight="1">
      <c r="L716"/>
      <c r="M716"/>
      <c r="N716"/>
      <c r="O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</row>
    <row r="717" spans="12:92" ht="11.25" hidden="1" customHeight="1">
      <c r="L717"/>
      <c r="M717"/>
      <c r="N717"/>
      <c r="O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</row>
    <row r="718" spans="12:92" ht="11.25" hidden="1" customHeight="1">
      <c r="L718"/>
      <c r="M718"/>
      <c r="N718"/>
      <c r="O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</row>
    <row r="719" spans="12:92" ht="11.25" hidden="1" customHeight="1">
      <c r="L719"/>
      <c r="M719"/>
      <c r="N719"/>
      <c r="O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</row>
    <row r="720" spans="12:92" ht="11.25" hidden="1" customHeight="1">
      <c r="L720"/>
      <c r="M720"/>
      <c r="N720"/>
      <c r="O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</row>
    <row r="721" spans="12:92" ht="11.25" hidden="1" customHeight="1">
      <c r="L721"/>
      <c r="M721"/>
      <c r="N721"/>
      <c r="O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</row>
    <row r="722" spans="12:92" ht="11.25" hidden="1" customHeight="1">
      <c r="L722"/>
      <c r="M722"/>
      <c r="N722"/>
      <c r="O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</row>
    <row r="723" spans="12:92" ht="11.25" hidden="1" customHeight="1">
      <c r="L723"/>
      <c r="M723"/>
      <c r="N723"/>
      <c r="O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</row>
    <row r="724" spans="12:92" ht="11.25" hidden="1" customHeight="1">
      <c r="L724"/>
      <c r="M724"/>
      <c r="N724"/>
      <c r="O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</row>
    <row r="725" spans="12:92" ht="11.25" hidden="1" customHeight="1">
      <c r="L725"/>
      <c r="M725"/>
      <c r="N725"/>
      <c r="O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</row>
    <row r="726" spans="12:92" ht="11.25" hidden="1" customHeight="1">
      <c r="L726"/>
      <c r="M726"/>
      <c r="N726"/>
      <c r="O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</row>
    <row r="727" spans="12:92" ht="11.25" hidden="1" customHeight="1">
      <c r="L727"/>
      <c r="M727"/>
      <c r="N727"/>
      <c r="O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</row>
    <row r="728" spans="12:92" ht="11.25" hidden="1" customHeight="1">
      <c r="L728"/>
      <c r="M728"/>
      <c r="N728"/>
      <c r="O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</row>
    <row r="729" spans="12:92" ht="11.25" hidden="1" customHeight="1">
      <c r="L729"/>
      <c r="M729"/>
      <c r="N729"/>
      <c r="O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</row>
    <row r="730" spans="12:92" ht="11.25" hidden="1" customHeight="1">
      <c r="L730"/>
      <c r="M730"/>
      <c r="N730"/>
      <c r="O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</row>
    <row r="731" spans="12:92" ht="11.25" hidden="1" customHeight="1">
      <c r="L731"/>
      <c r="M731"/>
      <c r="N731"/>
      <c r="O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</row>
    <row r="732" spans="12:92" ht="11.25" hidden="1" customHeight="1">
      <c r="L732"/>
      <c r="M732"/>
      <c r="N732"/>
      <c r="O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</row>
    <row r="733" spans="12:92" ht="11.25" hidden="1" customHeight="1">
      <c r="L733"/>
      <c r="M733"/>
      <c r="N733"/>
      <c r="O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</row>
    <row r="734" spans="12:92" ht="11.25" hidden="1" customHeight="1">
      <c r="L734"/>
      <c r="M734"/>
      <c r="N734"/>
      <c r="O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</row>
    <row r="735" spans="12:92" ht="11.25" hidden="1" customHeight="1">
      <c r="L735"/>
      <c r="M735"/>
      <c r="N735"/>
      <c r="O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</row>
    <row r="736" spans="12:92" ht="11.25" hidden="1" customHeight="1">
      <c r="L736"/>
      <c r="M736"/>
      <c r="N736"/>
      <c r="O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</row>
    <row r="737" spans="12:92" ht="11.25" hidden="1" customHeight="1">
      <c r="L737"/>
      <c r="M737"/>
      <c r="N737"/>
      <c r="O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</row>
    <row r="738" spans="12:92" ht="11.25" hidden="1" customHeight="1">
      <c r="L738"/>
      <c r="M738"/>
      <c r="N738"/>
      <c r="O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</row>
    <row r="739" spans="12:92" ht="11.25" hidden="1" customHeight="1">
      <c r="L739"/>
      <c r="M739"/>
      <c r="N739"/>
      <c r="O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</row>
    <row r="740" spans="12:92" ht="11.25" hidden="1" customHeight="1">
      <c r="L740"/>
      <c r="M740"/>
      <c r="N740"/>
      <c r="O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</row>
    <row r="741" spans="12:92" ht="11.25" hidden="1" customHeight="1">
      <c r="L741"/>
      <c r="M741"/>
      <c r="N741"/>
      <c r="O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</row>
    <row r="742" spans="12:92" ht="11.25" hidden="1" customHeight="1">
      <c r="L742"/>
      <c r="M742"/>
      <c r="N742"/>
      <c r="O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</row>
    <row r="743" spans="12:92" ht="11.25" hidden="1" customHeight="1">
      <c r="L743"/>
      <c r="M743"/>
      <c r="N743"/>
      <c r="O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</row>
    <row r="744" spans="12:92" ht="11.25" hidden="1" customHeight="1">
      <c r="L744"/>
      <c r="M744"/>
      <c r="N744"/>
      <c r="O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</row>
    <row r="745" spans="12:92" ht="11.25" hidden="1" customHeight="1">
      <c r="L745"/>
      <c r="M745"/>
      <c r="N745"/>
      <c r="O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</row>
    <row r="746" spans="12:92" ht="11.25" hidden="1" customHeight="1">
      <c r="L746"/>
      <c r="M746"/>
      <c r="N746"/>
      <c r="O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</row>
    <row r="747" spans="12:92" ht="11.25" hidden="1" customHeight="1">
      <c r="L747"/>
      <c r="M747"/>
      <c r="N747"/>
      <c r="O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</row>
    <row r="748" spans="12:92" ht="11.25" hidden="1" customHeight="1">
      <c r="L748"/>
      <c r="M748"/>
      <c r="N748"/>
      <c r="O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</row>
    <row r="749" spans="12:92" ht="11.25" hidden="1" customHeight="1">
      <c r="L749"/>
      <c r="M749"/>
      <c r="N749"/>
      <c r="O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</row>
    <row r="750" spans="12:92" ht="11.25" hidden="1" customHeight="1">
      <c r="L750"/>
      <c r="M750"/>
      <c r="N750"/>
      <c r="O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</row>
    <row r="751" spans="12:92" ht="11.25" hidden="1" customHeight="1">
      <c r="L751"/>
      <c r="M751"/>
      <c r="N751"/>
      <c r="O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</row>
    <row r="752" spans="12:92" ht="11.25" hidden="1" customHeight="1">
      <c r="L752"/>
      <c r="M752"/>
      <c r="N752"/>
      <c r="O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</row>
    <row r="753" spans="12:92" ht="11.25" hidden="1" customHeight="1">
      <c r="L753"/>
      <c r="M753"/>
      <c r="N753"/>
      <c r="O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</row>
    <row r="754" spans="12:92" ht="11.25" hidden="1" customHeight="1">
      <c r="L754"/>
      <c r="M754"/>
      <c r="N754"/>
      <c r="O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</row>
    <row r="755" spans="12:92" ht="11.25" hidden="1" customHeight="1">
      <c r="L755"/>
      <c r="M755"/>
      <c r="N755"/>
      <c r="O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</row>
    <row r="756" spans="12:92" ht="11.25" hidden="1" customHeight="1">
      <c r="L756"/>
      <c r="M756"/>
      <c r="N756"/>
      <c r="O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</row>
    <row r="757" spans="12:92" ht="11.25" hidden="1" customHeight="1">
      <c r="L757"/>
      <c r="M757"/>
      <c r="N757"/>
      <c r="O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</row>
    <row r="758" spans="12:92" ht="11.25" hidden="1" customHeight="1">
      <c r="L758"/>
      <c r="M758"/>
      <c r="N758"/>
      <c r="O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</row>
    <row r="759" spans="12:92" ht="11.25" hidden="1" customHeight="1">
      <c r="L759"/>
      <c r="M759"/>
      <c r="N759"/>
      <c r="O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</row>
    <row r="760" spans="12:92" ht="11.25" hidden="1" customHeight="1">
      <c r="L760"/>
      <c r="M760"/>
      <c r="N760"/>
      <c r="O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</row>
    <row r="761" spans="12:92" ht="11.25" hidden="1" customHeight="1">
      <c r="L761"/>
      <c r="M761"/>
      <c r="N761"/>
      <c r="O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</row>
    <row r="762" spans="12:92" ht="11.25" hidden="1" customHeight="1">
      <c r="L762"/>
      <c r="M762"/>
      <c r="N762"/>
      <c r="O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</row>
    <row r="763" spans="12:92" ht="11.25" hidden="1" customHeight="1">
      <c r="L763"/>
      <c r="M763"/>
      <c r="N763"/>
      <c r="O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</row>
    <row r="764" spans="12:92" ht="11.25" hidden="1" customHeight="1">
      <c r="L764"/>
      <c r="M764"/>
      <c r="N764"/>
      <c r="O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</row>
    <row r="765" spans="12:92" ht="11.25" hidden="1" customHeight="1">
      <c r="L765"/>
      <c r="M765"/>
      <c r="N765"/>
      <c r="O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</row>
    <row r="766" spans="12:92" ht="11.25" hidden="1" customHeight="1">
      <c r="L766"/>
      <c r="M766"/>
      <c r="N766"/>
      <c r="O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</row>
    <row r="767" spans="12:92" ht="11.25" hidden="1" customHeight="1">
      <c r="L767"/>
      <c r="M767"/>
      <c r="N767"/>
      <c r="O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</row>
    <row r="768" spans="12:92" ht="11.25" hidden="1" customHeight="1">
      <c r="L768"/>
      <c r="M768"/>
      <c r="N768"/>
      <c r="O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</row>
    <row r="769" spans="12:92" ht="11.25" hidden="1" customHeight="1">
      <c r="L769"/>
      <c r="M769"/>
      <c r="N769"/>
      <c r="O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</row>
    <row r="770" spans="12:92" ht="11.25" hidden="1" customHeight="1">
      <c r="L770"/>
      <c r="M770"/>
      <c r="N770"/>
      <c r="O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</row>
    <row r="771" spans="12:92" ht="11.25" hidden="1" customHeight="1">
      <c r="L771"/>
      <c r="M771"/>
      <c r="N771"/>
      <c r="O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</row>
    <row r="772" spans="12:92" ht="11.25" hidden="1" customHeight="1">
      <c r="L772"/>
      <c r="M772"/>
      <c r="N772"/>
      <c r="O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</row>
    <row r="773" spans="12:92" ht="11.25" hidden="1" customHeight="1">
      <c r="L773"/>
      <c r="M773"/>
      <c r="N773"/>
      <c r="O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</row>
    <row r="774" spans="12:92" ht="11.25" hidden="1" customHeight="1">
      <c r="L774"/>
      <c r="M774"/>
      <c r="N774"/>
      <c r="O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</row>
    <row r="775" spans="12:92" ht="11.25" hidden="1" customHeight="1">
      <c r="L775"/>
      <c r="M775"/>
      <c r="N775"/>
      <c r="O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</row>
    <row r="776" spans="12:92" ht="11.25" hidden="1" customHeight="1">
      <c r="L776"/>
      <c r="M776"/>
      <c r="N776"/>
      <c r="O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</row>
    <row r="777" spans="12:92" ht="11.25" hidden="1" customHeight="1">
      <c r="L777"/>
      <c r="M777"/>
      <c r="N777"/>
      <c r="O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</row>
    <row r="778" spans="12:92" ht="11.25" hidden="1" customHeight="1">
      <c r="L778"/>
      <c r="M778"/>
      <c r="N778"/>
      <c r="O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</row>
    <row r="779" spans="12:92" ht="11.25" hidden="1" customHeight="1">
      <c r="L779"/>
      <c r="M779"/>
      <c r="N779"/>
      <c r="O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</row>
    <row r="780" spans="12:92" ht="11.25" hidden="1" customHeight="1">
      <c r="L780"/>
      <c r="M780"/>
      <c r="N780"/>
      <c r="O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</row>
    <row r="781" spans="12:92" ht="11.25" hidden="1" customHeight="1">
      <c r="L781"/>
      <c r="M781"/>
      <c r="N781"/>
      <c r="O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</row>
    <row r="782" spans="12:92" ht="11.25" hidden="1" customHeight="1">
      <c r="L782"/>
      <c r="M782"/>
      <c r="N782"/>
      <c r="O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</row>
    <row r="783" spans="12:92" ht="11.25" hidden="1" customHeight="1">
      <c r="L783"/>
      <c r="M783"/>
      <c r="N783"/>
      <c r="O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</row>
    <row r="784" spans="12:92" ht="11.25" hidden="1" customHeight="1">
      <c r="L784"/>
      <c r="M784"/>
      <c r="N784"/>
      <c r="O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</row>
    <row r="785" spans="12:92" ht="11.25" hidden="1" customHeight="1">
      <c r="L785"/>
      <c r="M785"/>
      <c r="N785"/>
      <c r="O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</row>
    <row r="786" spans="12:92" ht="11.25" hidden="1" customHeight="1">
      <c r="L786"/>
      <c r="M786"/>
      <c r="N786"/>
      <c r="O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</row>
    <row r="787" spans="12:92" ht="11.25" hidden="1" customHeight="1">
      <c r="L787"/>
      <c r="M787"/>
      <c r="N787"/>
      <c r="O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</row>
    <row r="788" spans="12:92" ht="11.25" hidden="1" customHeight="1">
      <c r="L788"/>
      <c r="M788"/>
      <c r="N788"/>
      <c r="O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</row>
    <row r="789" spans="12:92" ht="11.25" hidden="1" customHeight="1">
      <c r="L789"/>
      <c r="M789"/>
      <c r="N789"/>
      <c r="O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</row>
    <row r="790" spans="12:92" ht="11.25" hidden="1" customHeight="1">
      <c r="L790"/>
      <c r="M790"/>
      <c r="N790"/>
      <c r="O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</row>
    <row r="791" spans="12:92" ht="11.25" hidden="1" customHeight="1">
      <c r="L791"/>
      <c r="M791"/>
      <c r="N791"/>
      <c r="O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</row>
    <row r="792" spans="12:92" ht="11.25" hidden="1" customHeight="1">
      <c r="L792"/>
      <c r="M792"/>
      <c r="N792"/>
      <c r="O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</row>
    <row r="793" spans="12:92" ht="11.25" hidden="1" customHeight="1">
      <c r="L793"/>
      <c r="M793"/>
      <c r="N793"/>
      <c r="O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</row>
    <row r="794" spans="12:92" ht="11.25" hidden="1" customHeight="1">
      <c r="L794"/>
      <c r="M794"/>
      <c r="N794"/>
      <c r="O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</row>
    <row r="795" spans="12:92" ht="11.25" hidden="1" customHeight="1">
      <c r="L795"/>
      <c r="M795"/>
      <c r="N795"/>
      <c r="O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</row>
    <row r="796" spans="12:92" ht="11.25" hidden="1" customHeight="1">
      <c r="L796"/>
      <c r="M796"/>
      <c r="N796"/>
      <c r="O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</row>
    <row r="797" spans="12:92" ht="11.25" hidden="1" customHeight="1">
      <c r="L797"/>
      <c r="M797"/>
      <c r="N797"/>
      <c r="O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</row>
    <row r="798" spans="12:92" ht="11.25" hidden="1" customHeight="1">
      <c r="L798"/>
      <c r="M798"/>
      <c r="N798"/>
      <c r="O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</row>
    <row r="799" spans="12:92" ht="11.25" hidden="1" customHeight="1">
      <c r="L799"/>
      <c r="M799"/>
      <c r="N799"/>
      <c r="O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</row>
    <row r="800" spans="12:92" ht="11.25" hidden="1" customHeight="1">
      <c r="L800"/>
      <c r="M800"/>
      <c r="N800"/>
      <c r="O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</row>
    <row r="801" spans="12:92" ht="11.25" hidden="1" customHeight="1">
      <c r="L801"/>
      <c r="M801"/>
      <c r="N801"/>
      <c r="O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</row>
    <row r="802" spans="12:92" ht="11.25" hidden="1" customHeight="1">
      <c r="L802"/>
      <c r="M802"/>
      <c r="N802"/>
      <c r="O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</row>
    <row r="803" spans="12:92" ht="11.25" hidden="1" customHeight="1">
      <c r="L803"/>
      <c r="M803"/>
      <c r="N803"/>
      <c r="O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</row>
    <row r="804" spans="12:92" ht="11.25" hidden="1" customHeight="1">
      <c r="L804"/>
      <c r="M804"/>
      <c r="N804"/>
      <c r="O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</row>
    <row r="805" spans="12:92" ht="11.25" hidden="1" customHeight="1">
      <c r="L805"/>
      <c r="M805"/>
      <c r="N805"/>
      <c r="O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</row>
    <row r="806" spans="12:92" ht="11.25" hidden="1" customHeight="1">
      <c r="L806"/>
      <c r="M806"/>
      <c r="N806"/>
      <c r="O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</row>
    <row r="807" spans="12:92" ht="11.25" hidden="1" customHeight="1">
      <c r="L807"/>
      <c r="M807"/>
      <c r="N807"/>
      <c r="O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</row>
    <row r="808" spans="12:92" ht="11.25" hidden="1" customHeight="1">
      <c r="L808"/>
      <c r="M808"/>
      <c r="N808"/>
      <c r="O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</row>
    <row r="809" spans="12:92" ht="11.25" hidden="1" customHeight="1">
      <c r="L809"/>
      <c r="M809"/>
      <c r="N809"/>
      <c r="O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</row>
    <row r="810" spans="12:92" ht="11.25" hidden="1" customHeight="1">
      <c r="L810"/>
      <c r="M810"/>
      <c r="N810"/>
      <c r="O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</row>
    <row r="811" spans="12:92" ht="11.25" hidden="1" customHeight="1">
      <c r="L811"/>
      <c r="M811"/>
      <c r="N811"/>
      <c r="O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</row>
    <row r="812" spans="12:92" ht="11.25" hidden="1" customHeight="1">
      <c r="L812"/>
      <c r="M812"/>
      <c r="N812"/>
      <c r="O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</row>
    <row r="813" spans="12:92" ht="11.25" hidden="1" customHeight="1">
      <c r="L813"/>
      <c r="M813"/>
      <c r="N813"/>
      <c r="O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</row>
    <row r="814" spans="12:92" ht="11.25" hidden="1" customHeight="1">
      <c r="L814"/>
      <c r="M814"/>
      <c r="N814"/>
      <c r="O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</row>
    <row r="815" spans="12:92" ht="11.25" hidden="1" customHeight="1">
      <c r="L815"/>
      <c r="M815"/>
      <c r="N815"/>
      <c r="O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</row>
    <row r="816" spans="12:92" ht="11.25" hidden="1" customHeight="1">
      <c r="L816"/>
      <c r="M816"/>
      <c r="N816"/>
      <c r="O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</row>
    <row r="817" spans="12:92" ht="11.25" hidden="1" customHeight="1">
      <c r="L817"/>
      <c r="M817"/>
      <c r="N817"/>
      <c r="O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</row>
    <row r="818" spans="12:92" ht="11.25" hidden="1" customHeight="1">
      <c r="L818"/>
      <c r="M818"/>
      <c r="N818"/>
      <c r="O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</row>
    <row r="819" spans="12:92" ht="11.25" hidden="1" customHeight="1">
      <c r="L819"/>
      <c r="M819"/>
      <c r="N819"/>
      <c r="O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</row>
    <row r="820" spans="12:92" ht="11.25" hidden="1" customHeight="1">
      <c r="L820"/>
      <c r="M820"/>
      <c r="N820"/>
      <c r="O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</row>
    <row r="821" spans="12:92" ht="11.25" hidden="1" customHeight="1">
      <c r="L821"/>
      <c r="M821"/>
      <c r="N821"/>
      <c r="O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</row>
    <row r="822" spans="12:92" ht="11.25" hidden="1" customHeight="1">
      <c r="L822"/>
      <c r="M822"/>
      <c r="N822"/>
      <c r="O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</row>
    <row r="823" spans="12:92" ht="11.25" hidden="1" customHeight="1">
      <c r="L823"/>
      <c r="M823"/>
      <c r="N823"/>
      <c r="O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</row>
    <row r="824" spans="12:92" ht="11.25" hidden="1" customHeight="1">
      <c r="L824"/>
      <c r="M824"/>
      <c r="N824"/>
      <c r="O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</row>
    <row r="825" spans="12:92" ht="11.25" hidden="1" customHeight="1">
      <c r="L825"/>
      <c r="M825"/>
      <c r="N825"/>
      <c r="O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</row>
    <row r="826" spans="12:92" ht="11.25" hidden="1" customHeight="1">
      <c r="L826"/>
      <c r="M826"/>
      <c r="N826"/>
      <c r="O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</row>
    <row r="827" spans="12:92" ht="11.25" hidden="1" customHeight="1">
      <c r="L827"/>
      <c r="M827"/>
      <c r="N827"/>
      <c r="O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</row>
    <row r="828" spans="12:92" ht="11.25" hidden="1" customHeight="1">
      <c r="L828"/>
      <c r="M828"/>
      <c r="N828"/>
      <c r="O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</row>
    <row r="829" spans="12:92" ht="11.25" hidden="1" customHeight="1">
      <c r="L829"/>
      <c r="M829"/>
      <c r="N829"/>
      <c r="O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</row>
    <row r="830" spans="12:92" ht="11.25" hidden="1" customHeight="1">
      <c r="L830"/>
      <c r="M830"/>
      <c r="N830"/>
      <c r="O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</row>
    <row r="831" spans="12:92" ht="11.25" hidden="1" customHeight="1">
      <c r="L831"/>
      <c r="M831"/>
      <c r="N831"/>
      <c r="O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</row>
    <row r="832" spans="12:92" ht="11.25" hidden="1" customHeight="1">
      <c r="L832"/>
      <c r="M832"/>
      <c r="N832"/>
      <c r="O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</row>
    <row r="833" spans="12:92" ht="11.25" hidden="1" customHeight="1">
      <c r="L833"/>
      <c r="M833"/>
      <c r="N833"/>
      <c r="O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</row>
    <row r="834" spans="12:92" ht="11.25" hidden="1" customHeight="1">
      <c r="L834"/>
      <c r="M834"/>
      <c r="N834"/>
      <c r="O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</row>
    <row r="835" spans="12:92" ht="11.25" hidden="1" customHeight="1">
      <c r="L835"/>
      <c r="M835"/>
      <c r="N835"/>
      <c r="O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</row>
    <row r="836" spans="12:92" ht="11.25" hidden="1" customHeight="1">
      <c r="L836"/>
      <c r="M836"/>
      <c r="N836"/>
      <c r="O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</row>
    <row r="837" spans="12:92" ht="11.25" hidden="1" customHeight="1">
      <c r="L837"/>
      <c r="M837"/>
      <c r="N837"/>
      <c r="O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</row>
    <row r="838" spans="12:92" ht="11.25" hidden="1" customHeight="1">
      <c r="L838"/>
      <c r="M838"/>
      <c r="N838"/>
      <c r="O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</row>
    <row r="839" spans="12:92" ht="11.25" hidden="1" customHeight="1">
      <c r="L839"/>
      <c r="M839"/>
      <c r="N839"/>
      <c r="O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</row>
    <row r="840" spans="12:92" ht="11.25" hidden="1" customHeight="1">
      <c r="L840"/>
      <c r="M840"/>
      <c r="N840"/>
      <c r="O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</row>
    <row r="841" spans="12:92" ht="11.25" hidden="1" customHeight="1">
      <c r="L841"/>
      <c r="M841"/>
      <c r="N841"/>
      <c r="O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</row>
    <row r="842" spans="12:92" ht="11.25" hidden="1" customHeight="1">
      <c r="L842"/>
      <c r="M842"/>
      <c r="N842"/>
      <c r="O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</row>
    <row r="843" spans="12:92" ht="11.25" hidden="1" customHeight="1">
      <c r="L843"/>
      <c r="M843"/>
      <c r="N843"/>
      <c r="O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</row>
    <row r="844" spans="12:92" ht="11.25" hidden="1" customHeight="1">
      <c r="L844"/>
      <c r="M844"/>
      <c r="N844"/>
      <c r="O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</row>
    <row r="845" spans="12:92" ht="11.25" hidden="1" customHeight="1">
      <c r="L845"/>
      <c r="M845"/>
      <c r="N845"/>
      <c r="O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</row>
    <row r="846" spans="12:92" ht="11.25" hidden="1" customHeight="1">
      <c r="L846"/>
      <c r="M846"/>
      <c r="N846"/>
      <c r="O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</row>
    <row r="847" spans="12:92" ht="11.25" hidden="1" customHeight="1">
      <c r="L847"/>
      <c r="M847"/>
      <c r="N847"/>
      <c r="O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</row>
    <row r="848" spans="12:92" ht="11.25" hidden="1" customHeight="1">
      <c r="L848"/>
      <c r="M848"/>
      <c r="N848"/>
      <c r="O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</row>
    <row r="849" spans="12:92" ht="11.25" hidden="1" customHeight="1">
      <c r="L849"/>
      <c r="M849"/>
      <c r="N849"/>
      <c r="O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</row>
    <row r="850" spans="12:92" ht="11.25" hidden="1" customHeight="1">
      <c r="L850"/>
      <c r="M850"/>
      <c r="N850"/>
      <c r="O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</row>
    <row r="851" spans="12:92" ht="11.25" hidden="1" customHeight="1">
      <c r="L851"/>
      <c r="M851"/>
      <c r="N851"/>
      <c r="O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</row>
    <row r="852" spans="12:92" ht="11.25" hidden="1" customHeight="1">
      <c r="L852"/>
      <c r="M852"/>
      <c r="N852"/>
      <c r="O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</row>
    <row r="853" spans="12:92" ht="11.25" hidden="1" customHeight="1">
      <c r="L853"/>
      <c r="M853"/>
      <c r="N853"/>
      <c r="O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</row>
    <row r="854" spans="12:92" ht="11.25" hidden="1" customHeight="1">
      <c r="L854"/>
      <c r="M854"/>
      <c r="N854"/>
      <c r="O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</row>
    <row r="855" spans="12:92" ht="11.25" hidden="1" customHeight="1">
      <c r="L855"/>
      <c r="M855"/>
      <c r="N855"/>
      <c r="O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</row>
    <row r="856" spans="12:92" ht="11.25" hidden="1" customHeight="1">
      <c r="L856"/>
      <c r="M856"/>
      <c r="N856"/>
      <c r="O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</row>
    <row r="857" spans="12:92" ht="11.25" hidden="1" customHeight="1">
      <c r="L857"/>
      <c r="M857"/>
      <c r="N857"/>
      <c r="O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</row>
    <row r="858" spans="12:92" ht="11.25" hidden="1" customHeight="1">
      <c r="L858"/>
      <c r="M858"/>
      <c r="N858"/>
      <c r="O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</row>
    <row r="859" spans="12:92" ht="11.25" hidden="1" customHeight="1">
      <c r="L859"/>
      <c r="M859"/>
      <c r="N859"/>
      <c r="O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</row>
    <row r="860" spans="12:92" ht="11.25" hidden="1" customHeight="1">
      <c r="L860"/>
      <c r="M860"/>
      <c r="N860"/>
      <c r="O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</row>
    <row r="861" spans="12:92" ht="11.25" hidden="1" customHeight="1">
      <c r="L861"/>
      <c r="M861"/>
      <c r="N861"/>
      <c r="O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</row>
    <row r="862" spans="12:92" ht="11.25" hidden="1" customHeight="1">
      <c r="L862"/>
      <c r="M862"/>
      <c r="N862"/>
      <c r="O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</row>
    <row r="863" spans="12:92" ht="11.25" hidden="1" customHeight="1">
      <c r="L863"/>
      <c r="M863"/>
      <c r="N863"/>
      <c r="O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</row>
    <row r="864" spans="12:92" ht="11.25" hidden="1" customHeight="1">
      <c r="L864"/>
      <c r="M864"/>
      <c r="N864"/>
      <c r="O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</row>
    <row r="865" spans="12:92" ht="11.25" hidden="1" customHeight="1">
      <c r="L865"/>
      <c r="M865"/>
      <c r="N865"/>
      <c r="O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</row>
    <row r="866" spans="12:92" ht="11.25" hidden="1" customHeight="1">
      <c r="L866"/>
      <c r="M866"/>
      <c r="N866"/>
      <c r="O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</row>
    <row r="867" spans="12:92" ht="11.25" hidden="1" customHeight="1">
      <c r="L867"/>
      <c r="M867"/>
      <c r="N867"/>
      <c r="O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</row>
    <row r="868" spans="12:92" ht="11.25" hidden="1" customHeight="1">
      <c r="L868"/>
      <c r="M868"/>
      <c r="N868"/>
      <c r="O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</row>
    <row r="869" spans="12:92" ht="11.25" hidden="1" customHeight="1">
      <c r="L869"/>
      <c r="M869"/>
      <c r="N869"/>
      <c r="O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</row>
    <row r="870" spans="12:92" ht="11.25" hidden="1" customHeight="1">
      <c r="L870"/>
      <c r="M870"/>
      <c r="N870"/>
      <c r="O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</row>
    <row r="871" spans="12:92" ht="11.25" hidden="1" customHeight="1">
      <c r="L871"/>
      <c r="M871"/>
      <c r="N871"/>
      <c r="O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</row>
    <row r="872" spans="12:92" ht="11.25" hidden="1" customHeight="1">
      <c r="L872"/>
      <c r="M872"/>
      <c r="N872"/>
      <c r="O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</row>
    <row r="873" spans="12:92" ht="11.25" hidden="1" customHeight="1">
      <c r="L873"/>
      <c r="M873"/>
      <c r="N873"/>
      <c r="O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</row>
    <row r="874" spans="12:92" ht="11.25" hidden="1" customHeight="1">
      <c r="L874"/>
      <c r="M874"/>
      <c r="N874"/>
      <c r="O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</row>
    <row r="875" spans="12:92" ht="11.25" hidden="1" customHeight="1">
      <c r="L875"/>
      <c r="M875"/>
      <c r="N875"/>
      <c r="O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</row>
    <row r="876" spans="12:92" ht="11.25" hidden="1" customHeight="1">
      <c r="L876"/>
      <c r="M876"/>
      <c r="N876"/>
      <c r="O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</row>
    <row r="877" spans="12:92" ht="11.25" hidden="1" customHeight="1">
      <c r="L877"/>
      <c r="M877"/>
      <c r="N877"/>
      <c r="O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</row>
    <row r="878" spans="12:92" ht="11.25" hidden="1" customHeight="1">
      <c r="L878"/>
      <c r="M878"/>
      <c r="N878"/>
      <c r="O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</row>
    <row r="879" spans="12:92" ht="11.25" hidden="1" customHeight="1">
      <c r="L879"/>
      <c r="M879"/>
      <c r="N879"/>
      <c r="O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</row>
    <row r="880" spans="12:92" ht="11.25" hidden="1" customHeight="1">
      <c r="L880"/>
      <c r="M880"/>
      <c r="N880"/>
      <c r="O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</row>
    <row r="881" spans="12:92" ht="11.25" hidden="1" customHeight="1">
      <c r="L881"/>
      <c r="M881"/>
      <c r="N881"/>
      <c r="O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</row>
    <row r="882" spans="12:92" ht="11.25" hidden="1" customHeight="1">
      <c r="L882"/>
      <c r="M882"/>
      <c r="N882"/>
      <c r="O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</row>
    <row r="883" spans="12:92" ht="11.25" hidden="1" customHeight="1">
      <c r="L883"/>
      <c r="M883"/>
      <c r="N883"/>
      <c r="O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</row>
    <row r="884" spans="12:92" ht="11.25" hidden="1" customHeight="1">
      <c r="L884"/>
      <c r="M884"/>
      <c r="N884"/>
      <c r="O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</row>
    <row r="885" spans="12:92" ht="11.25" hidden="1" customHeight="1">
      <c r="L885"/>
      <c r="M885"/>
      <c r="N885"/>
      <c r="O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</row>
    <row r="886" spans="12:92" ht="11.25" hidden="1" customHeight="1">
      <c r="L886"/>
      <c r="M886"/>
      <c r="N886"/>
      <c r="O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</row>
    <row r="887" spans="12:92" ht="11.25" hidden="1" customHeight="1">
      <c r="L887"/>
      <c r="M887"/>
      <c r="N887"/>
      <c r="O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</row>
    <row r="888" spans="12:92" ht="11.25" hidden="1" customHeight="1">
      <c r="L888"/>
      <c r="M888"/>
      <c r="N888"/>
      <c r="O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</row>
    <row r="889" spans="12:92" ht="11.25" hidden="1" customHeight="1">
      <c r="L889"/>
      <c r="M889"/>
      <c r="N889"/>
      <c r="O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</row>
    <row r="890" spans="12:92" ht="11.25" hidden="1" customHeight="1">
      <c r="L890"/>
      <c r="M890"/>
      <c r="N890"/>
      <c r="O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</row>
    <row r="891" spans="12:92" ht="11.25" hidden="1" customHeight="1">
      <c r="L891"/>
      <c r="M891"/>
      <c r="N891"/>
      <c r="O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</row>
    <row r="892" spans="12:92" ht="11.25" hidden="1" customHeight="1">
      <c r="L892"/>
      <c r="M892"/>
      <c r="N892"/>
      <c r="O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</row>
    <row r="893" spans="12:92" ht="11.25" hidden="1" customHeight="1">
      <c r="L893"/>
      <c r="M893"/>
      <c r="N893"/>
      <c r="O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</row>
    <row r="894" spans="12:92" ht="11.25" hidden="1" customHeight="1">
      <c r="L894"/>
      <c r="M894"/>
      <c r="N894"/>
      <c r="O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</row>
    <row r="895" spans="12:92" ht="11.25" hidden="1" customHeight="1">
      <c r="L895"/>
      <c r="M895"/>
      <c r="N895"/>
      <c r="O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</row>
    <row r="896" spans="12:92" ht="11.25" hidden="1" customHeight="1">
      <c r="L896"/>
      <c r="M896"/>
      <c r="N896"/>
      <c r="O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</row>
    <row r="897" spans="12:92" ht="11.25" hidden="1" customHeight="1">
      <c r="L897"/>
      <c r="M897"/>
      <c r="N897"/>
      <c r="O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</row>
    <row r="898" spans="12:92" ht="11.25" hidden="1" customHeight="1">
      <c r="L898"/>
      <c r="M898"/>
      <c r="N898"/>
      <c r="O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</row>
    <row r="899" spans="12:92" ht="11.25" hidden="1" customHeight="1">
      <c r="L899"/>
      <c r="M899"/>
      <c r="N899"/>
      <c r="O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</row>
    <row r="900" spans="12:92" ht="11.25" hidden="1" customHeight="1">
      <c r="L900"/>
      <c r="M900"/>
      <c r="N900"/>
      <c r="O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</row>
    <row r="901" spans="12:92" ht="11.25" hidden="1" customHeight="1">
      <c r="L901"/>
      <c r="M901"/>
      <c r="N901"/>
      <c r="O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</row>
    <row r="902" spans="12:92" ht="11.25" hidden="1" customHeight="1">
      <c r="L902"/>
      <c r="M902"/>
      <c r="N902"/>
      <c r="O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</row>
    <row r="903" spans="12:92" ht="11.25" hidden="1" customHeight="1">
      <c r="L903"/>
      <c r="M903"/>
      <c r="N903"/>
      <c r="O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</row>
    <row r="904" spans="12:92" ht="11.25" hidden="1" customHeight="1">
      <c r="L904"/>
      <c r="M904"/>
      <c r="N904"/>
      <c r="O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</row>
    <row r="905" spans="12:92" ht="11.25" hidden="1" customHeight="1">
      <c r="L905"/>
      <c r="M905"/>
      <c r="N905"/>
      <c r="O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</row>
    <row r="906" spans="12:92" ht="11.25" hidden="1" customHeight="1">
      <c r="L906"/>
      <c r="M906"/>
      <c r="N906"/>
      <c r="O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</row>
    <row r="907" spans="12:92" ht="11.25" hidden="1" customHeight="1">
      <c r="L907"/>
      <c r="M907"/>
      <c r="N907"/>
      <c r="O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</row>
    <row r="908" spans="12:92" ht="11.25" hidden="1" customHeight="1">
      <c r="L908"/>
      <c r="M908"/>
      <c r="N908"/>
      <c r="O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</row>
    <row r="909" spans="12:92" ht="11.25" hidden="1" customHeight="1">
      <c r="L909"/>
      <c r="M909"/>
      <c r="N909"/>
      <c r="O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</row>
    <row r="910" spans="12:92" ht="11.25" hidden="1" customHeight="1">
      <c r="L910"/>
      <c r="M910"/>
      <c r="N910"/>
      <c r="O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</row>
    <row r="911" spans="12:92" ht="11.25" hidden="1" customHeight="1">
      <c r="L911"/>
      <c r="M911"/>
      <c r="N911"/>
      <c r="O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</row>
    <row r="912" spans="12:92" ht="11.25" customHeight="1">
      <c r="L912"/>
      <c r="M912"/>
      <c r="N912"/>
      <c r="O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</row>
    <row r="913" spans="29:92" ht="11.25" customHeight="1">
      <c r="AC913" s="827" t="s">
        <v>396</v>
      </c>
      <c r="AD913" s="827"/>
      <c r="AE913" s="827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2"/>
    </row>
    <row r="914" spans="29:92" customFormat="1" ht="11.25" customHeight="1"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2"/>
      <c r="AT914" s="2"/>
    </row>
    <row r="915" spans="29:92" customFormat="1" ht="11.25" customHeight="1"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2"/>
      <c r="AT915" s="2"/>
    </row>
    <row r="916" spans="29:92" ht="11.25" customHeight="1">
      <c r="AC916" s="158"/>
      <c r="AD916" s="158"/>
      <c r="AE916" s="158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2"/>
    </row>
    <row r="917" spans="29:92" ht="11.25" customHeight="1">
      <c r="AC917" s="158">
        <v>12</v>
      </c>
      <c r="AD917" s="158">
        <v>6</v>
      </c>
      <c r="AE917" s="158">
        <v>6</v>
      </c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2"/>
    </row>
    <row r="918" spans="29:92" ht="11.25" customHeight="1">
      <c r="AC918" s="148"/>
      <c r="AD918" s="148"/>
      <c r="AE918" s="148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2"/>
    </row>
    <row r="919" spans="29:92" customFormat="1" ht="11.25" customHeight="1">
      <c r="AC919" s="173"/>
      <c r="AD919" s="173"/>
      <c r="AE919" s="173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2"/>
      <c r="AT919" s="2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  <c r="BJ919" s="78"/>
      <c r="BK919" s="78"/>
      <c r="BL919" s="78"/>
      <c r="BM919" s="78"/>
      <c r="BN919" s="78"/>
      <c r="BO919" s="78"/>
      <c r="BP919" s="78"/>
      <c r="BQ919" s="78"/>
      <c r="BR919" s="78"/>
      <c r="BS919" s="78"/>
      <c r="BT919" s="78"/>
      <c r="BU919" s="78"/>
      <c r="BV919" s="78"/>
      <c r="BW919" s="78"/>
      <c r="BX919" s="78"/>
      <c r="BY919" s="78"/>
      <c r="BZ919" s="78"/>
      <c r="CA919" s="78"/>
      <c r="CB919" s="78"/>
      <c r="CC919" s="78"/>
      <c r="CD919" s="78"/>
      <c r="CE919" s="78"/>
      <c r="CF919" s="78"/>
      <c r="CG919" s="78"/>
      <c r="CH919" s="78"/>
      <c r="CI919" s="78"/>
      <c r="CJ919" s="78"/>
      <c r="CK919" s="78"/>
      <c r="CL919" s="78"/>
      <c r="CM919" s="78"/>
    </row>
    <row r="920" spans="29:92" customFormat="1" ht="11.25" customHeight="1">
      <c r="AC920" s="144" t="s">
        <v>275</v>
      </c>
      <c r="AD920" s="144" t="s">
        <v>194</v>
      </c>
      <c r="AE920" s="144" t="s">
        <v>609</v>
      </c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2"/>
      <c r="AT920" s="2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K920" s="78"/>
      <c r="BL920" s="78"/>
      <c r="BM920" s="78"/>
      <c r="BN920" s="78"/>
      <c r="BO920" s="78"/>
      <c r="BP920" s="78"/>
      <c r="BQ920" s="78"/>
      <c r="BR920" s="78"/>
      <c r="BS920" s="78"/>
      <c r="BT920" s="78"/>
      <c r="BU920" s="78"/>
      <c r="BV920" s="78"/>
      <c r="BW920" s="78"/>
      <c r="BX920" s="78"/>
      <c r="BY920" s="78"/>
      <c r="BZ920" s="78"/>
      <c r="CA920" s="78"/>
      <c r="CB920" s="78"/>
      <c r="CC920" s="78"/>
      <c r="CD920" s="78"/>
      <c r="CE920" s="78"/>
      <c r="CF920" s="78"/>
      <c r="CG920" s="78"/>
      <c r="CH920" s="78"/>
      <c r="CI920" s="78"/>
      <c r="CJ920" s="78"/>
      <c r="CK920" s="78"/>
      <c r="CL920" s="78"/>
      <c r="CM920" s="78"/>
    </row>
    <row r="921" spans="29:92" customFormat="1" ht="11.25" customHeight="1">
      <c r="AC921" s="217"/>
      <c r="AD921" s="217"/>
      <c r="AE921" s="217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2"/>
      <c r="AT921" s="2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K921" s="78"/>
      <c r="BL921" s="78"/>
      <c r="BM921" s="78"/>
      <c r="BN921" s="78"/>
      <c r="BO921" s="78"/>
      <c r="BP921" s="78"/>
      <c r="BQ921" s="78"/>
      <c r="BR921" s="78"/>
      <c r="BS921" s="78"/>
      <c r="BT921" s="78"/>
      <c r="BU921" s="78"/>
      <c r="BV921" s="78"/>
      <c r="BW921" s="78"/>
      <c r="BX921" s="78"/>
      <c r="BY921" s="78"/>
      <c r="BZ921" s="78"/>
      <c r="CA921" s="78"/>
      <c r="CB921" s="78"/>
      <c r="CC921" s="78"/>
      <c r="CD921" s="78"/>
      <c r="CE921" s="78"/>
      <c r="CF921" s="78"/>
      <c r="CG921" s="78"/>
      <c r="CH921" s="78"/>
      <c r="CI921" s="78"/>
      <c r="CJ921" s="78"/>
      <c r="CK921" s="78"/>
      <c r="CL921" s="78"/>
      <c r="CM921" s="78"/>
    </row>
    <row r="922" spans="29:92" customFormat="1" ht="11.25" customHeight="1">
      <c r="AC922" s="144" t="s">
        <v>275</v>
      </c>
      <c r="AD922" s="144" t="s">
        <v>194</v>
      </c>
      <c r="AE922" s="144" t="s">
        <v>609</v>
      </c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2"/>
      <c r="AT922" s="2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K922" s="78"/>
      <c r="BL922" s="78"/>
      <c r="BM922" s="78"/>
      <c r="BN922" s="78"/>
      <c r="BO922" s="78"/>
      <c r="BP922" s="78"/>
      <c r="BQ922" s="78"/>
      <c r="BR922" s="78"/>
      <c r="BS922" s="78"/>
      <c r="BT922" s="78"/>
      <c r="BU922" s="78"/>
      <c r="BV922" s="78"/>
      <c r="BW922" s="78"/>
      <c r="BX922" s="78"/>
      <c r="BY922" s="78"/>
      <c r="BZ922" s="78"/>
      <c r="CA922" s="78"/>
      <c r="CB922" s="78"/>
      <c r="CC922" s="78"/>
      <c r="CD922" s="78"/>
      <c r="CE922" s="78"/>
      <c r="CF922" s="78"/>
      <c r="CG922" s="78"/>
      <c r="CH922" s="78"/>
      <c r="CI922" s="78"/>
      <c r="CJ922" s="78"/>
      <c r="CK922" s="78"/>
      <c r="CL922" s="78"/>
      <c r="CM922" s="78"/>
    </row>
    <row r="923" spans="29:92" customFormat="1" ht="11.25" customHeight="1">
      <c r="AC923" s="148"/>
      <c r="AD923" s="148"/>
      <c r="AE923" s="148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2"/>
      <c r="AT923" s="2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K923" s="78"/>
      <c r="BL923" s="78"/>
      <c r="BM923" s="78"/>
      <c r="BN923" s="78"/>
      <c r="BO923" s="78"/>
      <c r="BP923" s="78"/>
      <c r="BQ923" s="78"/>
      <c r="BR923" s="78"/>
      <c r="BS923" s="78"/>
      <c r="BT923" s="78"/>
      <c r="BU923" s="78"/>
      <c r="BV923" s="78"/>
      <c r="BW923" s="78"/>
      <c r="BX923" s="78"/>
      <c r="BY923" s="78"/>
      <c r="BZ923" s="78"/>
      <c r="CA923" s="78"/>
      <c r="CB923" s="78"/>
      <c r="CC923" s="78"/>
      <c r="CD923" s="78"/>
      <c r="CE923" s="78"/>
      <c r="CF923" s="78"/>
      <c r="CG923" s="78"/>
      <c r="CH923" s="78"/>
      <c r="CI923" s="78"/>
      <c r="CJ923" s="78"/>
      <c r="CK923" s="78"/>
      <c r="CL923" s="78"/>
      <c r="CM923" s="78"/>
    </row>
    <row r="924" spans="29:92" customFormat="1" ht="11.25" customHeight="1">
      <c r="AC924" s="216" t="s">
        <v>20</v>
      </c>
      <c r="AD924" s="216" t="s">
        <v>273</v>
      </c>
      <c r="AE924" s="216" t="s">
        <v>274</v>
      </c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2"/>
      <c r="AT924" s="2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K924" s="78"/>
      <c r="BL924" s="78"/>
      <c r="BM924" s="78"/>
      <c r="BN924" s="78"/>
      <c r="BO924" s="78"/>
      <c r="BP924" s="78"/>
      <c r="BQ924" s="78"/>
      <c r="BR924" s="78"/>
      <c r="BS924" s="78"/>
      <c r="BT924" s="78"/>
      <c r="BU924" s="78"/>
      <c r="BV924" s="78"/>
      <c r="BW924" s="78"/>
      <c r="BX924" s="78"/>
      <c r="BY924" s="78"/>
      <c r="BZ924" s="78"/>
      <c r="CA924" s="78"/>
      <c r="CB924" s="78"/>
      <c r="CC924" s="78"/>
      <c r="CD924" s="78"/>
      <c r="CE924" s="78"/>
      <c r="CF924" s="78"/>
      <c r="CG924" s="78"/>
      <c r="CH924" s="78"/>
      <c r="CI924" s="78"/>
      <c r="CJ924" s="78"/>
      <c r="CK924" s="78"/>
      <c r="CL924" s="78"/>
      <c r="CM924" s="78"/>
    </row>
    <row r="925" spans="29:92" ht="11.25" customHeight="1">
      <c r="AC925" s="830"/>
      <c r="AD925" s="831"/>
      <c r="AE925" s="8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2"/>
      <c r="AU925" s="79"/>
      <c r="AV925" s="79"/>
      <c r="AW925" s="79"/>
      <c r="AX925" s="79"/>
      <c r="AY925" s="79"/>
      <c r="AZ925" s="79"/>
      <c r="BA925" s="79"/>
      <c r="BB925" s="79"/>
      <c r="BC925" s="79"/>
      <c r="BD925" s="79"/>
      <c r="BE925" s="79"/>
      <c r="BF925" s="79"/>
      <c r="BG925" s="79"/>
      <c r="BH925" s="79"/>
      <c r="BI925" s="79"/>
      <c r="BJ925" s="79"/>
      <c r="BK925" s="79"/>
      <c r="BL925" s="79"/>
      <c r="BM925" s="79"/>
      <c r="BN925" s="79"/>
      <c r="BO925" s="79"/>
      <c r="BP925" s="79"/>
      <c r="BQ925" s="79"/>
      <c r="BR925" s="79"/>
      <c r="BS925" s="79"/>
      <c r="BT925" s="79"/>
      <c r="BU925" s="79"/>
      <c r="BV925" s="79"/>
      <c r="BW925" s="79"/>
      <c r="BX925" s="79"/>
      <c r="BY925" s="79"/>
      <c r="BZ925" s="79"/>
      <c r="CA925" s="79"/>
      <c r="CB925" s="79"/>
      <c r="CC925" s="79"/>
      <c r="CD925" s="79"/>
      <c r="CE925" s="79"/>
      <c r="CF925" s="79"/>
      <c r="CG925" s="79"/>
      <c r="CH925" s="79"/>
      <c r="CI925" s="79"/>
      <c r="CJ925" s="79"/>
      <c r="CK925" s="79"/>
      <c r="CL925" s="79"/>
      <c r="CM925" s="79"/>
    </row>
    <row r="926" spans="29:92" ht="11.25" customHeight="1">
      <c r="AC926" s="168" t="str">
        <f>AC928 &amp; "_" &amp; AC920</f>
        <v>0_Y</v>
      </c>
      <c r="AD926" s="168" t="str">
        <f>AD928 &amp; "_" &amp; AD920</f>
        <v>0_I</v>
      </c>
      <c r="AE926" s="168" t="str">
        <f>AE928 &amp; "_" &amp; AE920</f>
        <v>0_II</v>
      </c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2"/>
      <c r="AU926" s="80"/>
      <c r="AV926" s="80"/>
      <c r="AW926" s="80"/>
      <c r="AX926" s="80"/>
      <c r="AY926" s="80"/>
      <c r="AZ926" s="80"/>
      <c r="BA926" s="80"/>
      <c r="BB926" s="80"/>
      <c r="BC926" s="80"/>
      <c r="BD926" s="80"/>
      <c r="BE926" s="80"/>
      <c r="BF926" s="80"/>
      <c r="BG926" s="80"/>
      <c r="BH926" s="80"/>
      <c r="BI926" s="80"/>
      <c r="BJ926" s="80"/>
      <c r="BK926" s="80"/>
      <c r="BL926" s="80"/>
      <c r="BM926" s="80"/>
      <c r="BN926" s="80"/>
      <c r="BO926" s="80"/>
      <c r="BP926" s="80"/>
      <c r="BQ926" s="80"/>
      <c r="BR926" s="80"/>
      <c r="BS926" s="80"/>
      <c r="BT926" s="80"/>
      <c r="BU926" s="80"/>
      <c r="BV926" s="80"/>
      <c r="BW926" s="80"/>
      <c r="BX926" s="80"/>
      <c r="BY926" s="80"/>
      <c r="BZ926" s="80"/>
      <c r="CA926" s="80"/>
      <c r="CB926" s="80"/>
      <c r="CC926" s="80"/>
      <c r="CD926" s="80"/>
      <c r="CE926" s="80"/>
      <c r="CF926" s="80"/>
      <c r="CG926" s="80"/>
      <c r="CH926" s="80"/>
      <c r="CI926" s="80"/>
      <c r="CJ926" s="80"/>
      <c r="CK926" s="80"/>
      <c r="CL926" s="80"/>
      <c r="CM926" s="80"/>
      <c r="CN926" s="20"/>
    </row>
    <row r="927" spans="29:92" customFormat="1" ht="11.25" customHeight="1">
      <c r="AC927" s="159"/>
      <c r="AD927" s="159"/>
      <c r="AE927" s="159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2"/>
      <c r="AT927" s="2"/>
    </row>
    <row r="928" spans="29:92" customFormat="1" ht="11.25" customHeight="1">
      <c r="AC928" s="168">
        <f>AC930</f>
        <v>0</v>
      </c>
      <c r="AD928" s="168">
        <f>AC930</f>
        <v>0</v>
      </c>
      <c r="AE928" s="168">
        <f>AC930</f>
        <v>0</v>
      </c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2"/>
      <c r="AT928" s="2"/>
    </row>
    <row r="929" spans="12:93" customFormat="1" ht="11.25" customHeight="1">
      <c r="AC929" s="841" t="s">
        <v>134</v>
      </c>
      <c r="AD929" s="841"/>
      <c r="AE929" s="84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2"/>
      <c r="AT929" s="2"/>
    </row>
    <row r="930" spans="12:93" ht="11.25" customHeight="1">
      <c r="L930" s="119"/>
      <c r="M930" s="842" t="s">
        <v>104</v>
      </c>
      <c r="N930" s="844" t="s">
        <v>196</v>
      </c>
      <c r="O930" s="846" t="s">
        <v>683</v>
      </c>
      <c r="AC930" s="834"/>
      <c r="AD930" s="834"/>
      <c r="AE930" s="834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2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</row>
    <row r="931" spans="12:93" ht="11.25" customHeight="1">
      <c r="L931" s="119"/>
      <c r="M931" s="843"/>
      <c r="N931" s="845"/>
      <c r="O931" s="847"/>
      <c r="AC931" s="828"/>
      <c r="AD931" s="829"/>
      <c r="AE931" s="829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2"/>
      <c r="AU931" s="827" t="s">
        <v>591</v>
      </c>
      <c r="AV931" s="827"/>
      <c r="AW931" s="827"/>
      <c r="AX931" s="827"/>
      <c r="AY931" s="827"/>
      <c r="AZ931" s="827"/>
      <c r="BA931" s="827"/>
      <c r="BB931" s="827"/>
      <c r="BC931" s="827"/>
      <c r="BD931" s="827"/>
      <c r="BE931" s="827"/>
      <c r="BF931" s="827"/>
      <c r="BG931" s="827"/>
      <c r="BH931" s="827"/>
      <c r="BI931" s="827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</row>
    <row r="932" spans="12:93" ht="11.25" customHeight="1">
      <c r="L932" s="9"/>
      <c r="M932" s="176"/>
      <c r="N932" s="177" t="s">
        <v>197</v>
      </c>
      <c r="O932" s="178"/>
      <c r="AC932" s="828"/>
      <c r="AD932" s="829"/>
      <c r="AE932" s="829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2"/>
      <c r="AU932" s="827" t="s">
        <v>404</v>
      </c>
      <c r="AV932" s="827"/>
      <c r="AW932" s="827"/>
      <c r="AX932" s="827"/>
      <c r="AY932" s="827"/>
      <c r="AZ932" s="827"/>
      <c r="BA932" s="827"/>
      <c r="BB932" s="827"/>
      <c r="BC932" s="827"/>
      <c r="BD932" s="827"/>
      <c r="BE932" s="827"/>
      <c r="BF932" s="827"/>
      <c r="BG932" s="827"/>
      <c r="BH932" s="827"/>
      <c r="BI932" s="827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</row>
    <row r="933" spans="12:93" ht="11.25" customHeight="1">
      <c r="L933" s="9"/>
      <c r="M933" s="176"/>
      <c r="N933" s="181" t="str">
        <f>IF(CALC_IDENTIFIER="","",CALC_IDENTIFIER)</f>
        <v/>
      </c>
      <c r="O933" s="194"/>
      <c r="AC933" s="852"/>
      <c r="AD933" s="853"/>
      <c r="AE933" s="853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2"/>
      <c r="AU933" s="827" t="s">
        <v>2004</v>
      </c>
      <c r="AV933" s="827"/>
      <c r="AW933" s="827"/>
      <c r="AX933" s="827"/>
      <c r="AY933" s="827"/>
      <c r="AZ933" s="827"/>
      <c r="BA933" s="827"/>
      <c r="BB933" s="827"/>
      <c r="BC933" s="827"/>
      <c r="BD933" s="827"/>
      <c r="BE933" s="827"/>
      <c r="BF933" s="827"/>
      <c r="BG933" s="827"/>
      <c r="BH933" s="827"/>
      <c r="BI933" s="827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</row>
    <row r="934" spans="12:93" customFormat="1" ht="11.25" customHeight="1">
      <c r="M934" s="127"/>
      <c r="N934" s="127"/>
      <c r="O934" s="195"/>
      <c r="AC934" s="116"/>
      <c r="AD934" s="116"/>
      <c r="AE934" s="116"/>
      <c r="AF934" s="116"/>
      <c r="AG934" s="116"/>
      <c r="AH934" s="116"/>
      <c r="AI934" s="116"/>
      <c r="AJ934" s="116"/>
      <c r="AK934" s="116"/>
      <c r="AL934" s="116"/>
      <c r="AM934" s="116"/>
      <c r="AN934" s="116"/>
      <c r="AO934" s="116"/>
      <c r="AP934" s="116"/>
      <c r="AQ934" s="116"/>
      <c r="AR934" s="116"/>
      <c r="AS934" s="116"/>
      <c r="AT934" s="116"/>
    </row>
    <row r="935" spans="12:93" customFormat="1" ht="11.25" customHeight="1">
      <c r="M935" s="127"/>
      <c r="N935" s="127"/>
      <c r="O935" s="195"/>
      <c r="AC935" s="116"/>
      <c r="AD935" s="116"/>
      <c r="AE935" s="116"/>
      <c r="AF935" s="116"/>
      <c r="AG935" s="116"/>
      <c r="AH935" s="116"/>
      <c r="AI935" s="116"/>
      <c r="AJ935" s="116"/>
      <c r="AK935" s="116"/>
      <c r="AL935" s="116"/>
      <c r="AM935" s="116"/>
      <c r="AN935" s="116"/>
      <c r="AO935" s="116"/>
      <c r="AP935" s="116"/>
      <c r="AQ935" s="116"/>
      <c r="AR935" s="116"/>
      <c r="AS935" s="116"/>
      <c r="AT935" s="116"/>
    </row>
    <row r="936" spans="12:93" customFormat="1" ht="11.25" customHeight="1">
      <c r="M936" s="127"/>
      <c r="N936" s="127"/>
      <c r="O936" s="195"/>
      <c r="AC936" s="116"/>
      <c r="AD936" s="116"/>
      <c r="AE936" s="116"/>
      <c r="AF936" s="116"/>
      <c r="AG936" s="116"/>
      <c r="AH936" s="116"/>
      <c r="AI936" s="116"/>
      <c r="AJ936" s="116"/>
      <c r="AK936" s="116"/>
      <c r="AL936" s="116"/>
      <c r="AM936" s="116"/>
      <c r="AN936" s="116"/>
      <c r="AO936" s="116"/>
      <c r="AP936" s="116"/>
      <c r="AQ936" s="116"/>
      <c r="AR936" s="116"/>
      <c r="AS936" s="116"/>
      <c r="AT936" s="116"/>
    </row>
    <row r="937" spans="12:93" customFormat="1" ht="11.25" customHeight="1">
      <c r="M937" s="127"/>
      <c r="N937" s="127"/>
      <c r="O937" s="195"/>
      <c r="AC937" s="116"/>
      <c r="AD937" s="116"/>
      <c r="AE937" s="116"/>
      <c r="AF937" s="116"/>
      <c r="AG937" s="116"/>
      <c r="AH937" s="116"/>
      <c r="AI937" s="116"/>
      <c r="AJ937" s="116"/>
      <c r="AK937" s="116"/>
      <c r="AL937" s="116"/>
      <c r="AM937" s="116"/>
      <c r="AN937" s="116"/>
      <c r="AO937" s="116"/>
      <c r="AP937" s="116"/>
      <c r="AQ937" s="116"/>
      <c r="AR937" s="116"/>
      <c r="AS937" s="116"/>
      <c r="AT937" s="116"/>
    </row>
    <row r="938" spans="12:93" customFormat="1" ht="11.25" customHeight="1">
      <c r="M938" s="127"/>
      <c r="N938" s="127"/>
      <c r="O938" s="195"/>
      <c r="AC938" s="116"/>
      <c r="AD938" s="116"/>
      <c r="AE938" s="116"/>
      <c r="AF938" s="116"/>
      <c r="AG938" s="116"/>
      <c r="AH938" s="116"/>
      <c r="AI938" s="116"/>
      <c r="AJ938" s="116"/>
      <c r="AK938" s="116"/>
      <c r="AL938" s="116"/>
      <c r="AM938" s="116"/>
      <c r="AN938" s="116"/>
      <c r="AO938" s="116"/>
      <c r="AP938" s="116"/>
      <c r="AQ938" s="116"/>
      <c r="AR938" s="116"/>
      <c r="AS938" s="116"/>
      <c r="AT938" s="116"/>
    </row>
    <row r="939" spans="12:93" customFormat="1" ht="11.25" customHeight="1">
      <c r="M939" s="127"/>
      <c r="N939" s="127"/>
      <c r="O939" s="195"/>
      <c r="AC939" s="116"/>
      <c r="AD939" s="116"/>
      <c r="AE939" s="116"/>
      <c r="AF939" s="116"/>
      <c r="AG939" s="116"/>
      <c r="AH939" s="116"/>
      <c r="AI939" s="116"/>
      <c r="AJ939" s="116"/>
      <c r="AK939" s="116"/>
      <c r="AL939" s="116"/>
      <c r="AM939" s="116"/>
      <c r="AN939" s="116"/>
      <c r="AO939" s="116"/>
      <c r="AP939" s="116"/>
      <c r="AQ939" s="116"/>
      <c r="AR939" s="116"/>
      <c r="AS939" s="116"/>
      <c r="AT939" s="116"/>
    </row>
    <row r="940" spans="12:93" customFormat="1" ht="11.25" customHeight="1">
      <c r="M940" s="127"/>
      <c r="N940" s="127"/>
      <c r="O940" s="195"/>
      <c r="AC940" s="116"/>
      <c r="AD940" s="116"/>
      <c r="AE940" s="116"/>
      <c r="AF940" s="116"/>
      <c r="AG940" s="116"/>
      <c r="AH940" s="116"/>
      <c r="AI940" s="116"/>
      <c r="AJ940" s="116"/>
      <c r="AK940" s="116"/>
      <c r="AL940" s="116"/>
      <c r="AM940" s="116"/>
      <c r="AN940" s="116"/>
      <c r="AO940" s="116"/>
      <c r="AP940" s="116"/>
      <c r="AQ940" s="116"/>
      <c r="AR940" s="116"/>
      <c r="AS940" s="116"/>
      <c r="AT940" s="116"/>
    </row>
    <row r="941" spans="12:93" customFormat="1" ht="11.25" customHeight="1">
      <c r="M941" s="127"/>
      <c r="N941" s="127"/>
      <c r="O941" s="195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</row>
    <row r="942" spans="12:93" customFormat="1" ht="11.25" customHeight="1">
      <c r="M942" s="127"/>
      <c r="N942" s="127"/>
      <c r="O942" s="195"/>
      <c r="AC942" s="116"/>
      <c r="AD942" s="116"/>
      <c r="AE942" s="116"/>
      <c r="AF942" s="116"/>
      <c r="AG942" s="116"/>
      <c r="AH942" s="116"/>
      <c r="AI942" s="116"/>
      <c r="AJ942" s="116"/>
      <c r="AK942" s="116"/>
      <c r="AL942" s="116"/>
      <c r="AM942" s="116"/>
      <c r="AN942" s="116"/>
      <c r="AO942" s="116"/>
      <c r="AP942" s="116"/>
      <c r="AQ942" s="116"/>
      <c r="AR942" s="116"/>
      <c r="AS942" s="116"/>
      <c r="AT942" s="116"/>
    </row>
    <row r="943" spans="12:93" customFormat="1" ht="11.25" customHeight="1">
      <c r="M943" s="127"/>
      <c r="N943" s="127"/>
      <c r="O943" s="195"/>
      <c r="AC943" s="116"/>
      <c r="AD943" s="116"/>
      <c r="AE943" s="116"/>
      <c r="AF943" s="116"/>
      <c r="AG943" s="116"/>
      <c r="AH943" s="116"/>
      <c r="AI943" s="116"/>
      <c r="AJ943" s="116"/>
      <c r="AK943" s="116"/>
      <c r="AL943" s="116"/>
      <c r="AM943" s="116"/>
      <c r="AN943" s="116"/>
      <c r="AO943" s="116"/>
      <c r="AP943" s="116"/>
      <c r="AQ943" s="116"/>
      <c r="AR943" s="116"/>
      <c r="AS943" s="116"/>
      <c r="AT943" s="116"/>
    </row>
    <row r="944" spans="12:93" customFormat="1" ht="11.25" customHeight="1">
      <c r="M944" s="127"/>
      <c r="N944" s="127"/>
      <c r="O944" s="195"/>
      <c r="AC944" s="116"/>
      <c r="AD944" s="116"/>
      <c r="AE944" s="116"/>
      <c r="AF944" s="116"/>
      <c r="AG944" s="116"/>
      <c r="AH944" s="116"/>
      <c r="AI944" s="116"/>
      <c r="AJ944" s="116"/>
      <c r="AK944" s="116"/>
      <c r="AL944" s="116"/>
      <c r="AM944" s="116"/>
      <c r="AN944" s="116"/>
      <c r="AO944" s="116"/>
      <c r="AP944" s="116"/>
      <c r="AQ944" s="116"/>
      <c r="AR944" s="116"/>
      <c r="AS944" s="116"/>
      <c r="AT944" s="116"/>
    </row>
    <row r="945" spans="13:46" customFormat="1" ht="11.25" customHeight="1">
      <c r="M945" s="127"/>
      <c r="N945" s="127"/>
      <c r="O945" s="195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</row>
    <row r="946" spans="13:46" customFormat="1" ht="11.25" customHeight="1">
      <c r="M946" s="127"/>
      <c r="N946" s="127"/>
      <c r="O946" s="193"/>
      <c r="AC946" s="116"/>
      <c r="AD946" s="116"/>
      <c r="AE946" s="116"/>
      <c r="AF946" s="116"/>
      <c r="AG946" s="116"/>
      <c r="AH946" s="116"/>
      <c r="AI946" s="116"/>
      <c r="AJ946" s="116"/>
      <c r="AK946" s="116"/>
      <c r="AL946" s="116"/>
      <c r="AM946" s="116"/>
      <c r="AN946" s="116"/>
      <c r="AO946" s="116"/>
      <c r="AP946" s="116"/>
      <c r="AQ946" s="116"/>
      <c r="AR946" s="116"/>
      <c r="AS946" s="116"/>
      <c r="AT946" s="116"/>
    </row>
    <row r="947" spans="13:46" customFormat="1" ht="11.25" customHeight="1">
      <c r="M947" s="514" t="s">
        <v>166</v>
      </c>
      <c r="N947" s="487" t="s">
        <v>748</v>
      </c>
      <c r="O947" s="191" t="s">
        <v>195</v>
      </c>
      <c r="AC947" s="250"/>
      <c r="AD947" s="250"/>
      <c r="AE947" s="250"/>
      <c r="AF947" s="265">
        <f>SUM(AF948,AF952:AF957,AF958,AF963,AF970,AF971,AF981:AF990)</f>
        <v>0</v>
      </c>
      <c r="AG947" s="265">
        <f>SUM(AG948,AG952:AG957,AG958,AG963,AG970,AG971,AG981:AG990)</f>
        <v>0</v>
      </c>
      <c r="AH947" s="265">
        <f>SUM(AH948,AH952:AH957,AH958,AH963,AH970,AH971,AH981:AH990)</f>
        <v>0</v>
      </c>
      <c r="AI947" s="250"/>
      <c r="AJ947" s="250"/>
      <c r="AK947" s="250"/>
      <c r="AL947" s="265">
        <f>SUM(AL948,AL952:AL957,AL958,AL963,AL970,AL971,AL981:AL990)</f>
        <v>0</v>
      </c>
      <c r="AM947" s="265">
        <f>SUM(AM948,AM952:AM957,AM958,AM963,AM970,AM971,AM981:AM990)</f>
        <v>0</v>
      </c>
      <c r="AN947" s="265">
        <f>SUM(AN948,AN952:AN957,AN958,AN963,AN970,AN971,AN981:AN990)</f>
        <v>0</v>
      </c>
      <c r="AO947" s="250"/>
      <c r="AP947" s="250"/>
      <c r="AQ947" s="250"/>
      <c r="AR947" s="116"/>
      <c r="AS947" s="250"/>
      <c r="AT947" s="250"/>
    </row>
    <row r="948" spans="13:46" customFormat="1" ht="11.25" customHeight="1">
      <c r="M948" s="515" t="s">
        <v>1392</v>
      </c>
      <c r="N948" s="459" t="s">
        <v>1311</v>
      </c>
      <c r="O948" s="191" t="s">
        <v>195</v>
      </c>
      <c r="AC948" s="250"/>
      <c r="AD948" s="250"/>
      <c r="AE948" s="250"/>
      <c r="AF948" s="268"/>
      <c r="AG948" s="486"/>
      <c r="AH948" s="486"/>
      <c r="AI948" s="250"/>
      <c r="AJ948" s="250"/>
      <c r="AK948" s="250"/>
      <c r="AL948" s="184">
        <f>SUM(AL949:AL951)</f>
        <v>0</v>
      </c>
      <c r="AM948" s="184">
        <f>SUM(AM949:AM951)</f>
        <v>0</v>
      </c>
      <c r="AN948" s="184">
        <f>SUM(AN949:AN951)</f>
        <v>0</v>
      </c>
      <c r="AO948" s="250"/>
      <c r="AP948" s="250"/>
      <c r="AQ948" s="250"/>
      <c r="AR948" s="415" t="s">
        <v>1336</v>
      </c>
      <c r="AS948" s="250"/>
      <c r="AT948" s="250"/>
    </row>
    <row r="949" spans="13:46" customFormat="1" ht="11.25" customHeight="1">
      <c r="M949" s="515" t="s">
        <v>1393</v>
      </c>
      <c r="N949" s="463" t="s">
        <v>713</v>
      </c>
      <c r="O949" s="191" t="s">
        <v>195</v>
      </c>
      <c r="AC949" s="250"/>
      <c r="AD949" s="250"/>
      <c r="AE949" s="250"/>
      <c r="AF949" s="268"/>
      <c r="AG949" s="486"/>
      <c r="AH949" s="486"/>
      <c r="AI949" s="250"/>
      <c r="AJ949" s="250"/>
      <c r="AK949" s="250"/>
      <c r="AL949" s="242">
        <f>AL1321+AL1382+AL1390+AL1398</f>
        <v>0</v>
      </c>
      <c r="AM949" s="242">
        <f>AM1321+AM1382+AM1390+AM1398</f>
        <v>0</v>
      </c>
      <c r="AN949" s="242">
        <f>AN1321+AN1382+AN1390+AN1398</f>
        <v>0</v>
      </c>
      <c r="AO949" s="250"/>
      <c r="AP949" s="250"/>
      <c r="AQ949" s="250"/>
      <c r="AR949" s="415" t="s">
        <v>1337</v>
      </c>
      <c r="AS949" s="250"/>
      <c r="AT949" s="250"/>
    </row>
    <row r="950" spans="13:46" customFormat="1" ht="11.25" customHeight="1">
      <c r="M950" s="515" t="s">
        <v>1394</v>
      </c>
      <c r="N950" s="463" t="s">
        <v>715</v>
      </c>
      <c r="O950" s="191" t="s">
        <v>195</v>
      </c>
      <c r="AC950" s="250"/>
      <c r="AD950" s="250"/>
      <c r="AE950" s="250"/>
      <c r="AF950" s="268"/>
      <c r="AG950" s="486"/>
      <c r="AH950" s="486"/>
      <c r="AI950" s="250"/>
      <c r="AJ950" s="250"/>
      <c r="AK950" s="250"/>
      <c r="AL950" s="242">
        <f>AL1322+AL1417+AL1425+AL1433</f>
        <v>0</v>
      </c>
      <c r="AM950" s="242">
        <f>AM1322+AM1417+AM1425+AM1433</f>
        <v>0</v>
      </c>
      <c r="AN950" s="242">
        <f>AN1322+AN1417+AN1425+AN1433</f>
        <v>0</v>
      </c>
      <c r="AO950" s="250"/>
      <c r="AP950" s="250"/>
      <c r="AQ950" s="250"/>
      <c r="AR950" s="415" t="s">
        <v>1338</v>
      </c>
      <c r="AS950" s="250"/>
      <c r="AT950" s="250"/>
    </row>
    <row r="951" spans="13:46" customFormat="1" ht="11.25" customHeight="1">
      <c r="M951" s="515" t="s">
        <v>1395</v>
      </c>
      <c r="N951" s="463" t="s">
        <v>716</v>
      </c>
      <c r="O951" s="191" t="s">
        <v>195</v>
      </c>
      <c r="AC951" s="250"/>
      <c r="AD951" s="250"/>
      <c r="AE951" s="250"/>
      <c r="AF951" s="268"/>
      <c r="AG951" s="486"/>
      <c r="AH951" s="486"/>
      <c r="AI951" s="250"/>
      <c r="AJ951" s="250"/>
      <c r="AK951" s="250"/>
      <c r="AL951" s="242">
        <f>AL1323</f>
        <v>0</v>
      </c>
      <c r="AM951" s="242">
        <f>AM1323</f>
        <v>0</v>
      </c>
      <c r="AN951" s="242">
        <f>AN1323</f>
        <v>0</v>
      </c>
      <c r="AO951" s="250"/>
      <c r="AP951" s="250"/>
      <c r="AQ951" s="250"/>
      <c r="AR951" s="415" t="s">
        <v>1339</v>
      </c>
      <c r="AS951" s="250"/>
      <c r="AT951" s="250"/>
    </row>
    <row r="952" spans="13:46" customFormat="1" ht="11.25" customHeight="1">
      <c r="M952" s="515" t="s">
        <v>1396</v>
      </c>
      <c r="N952" s="464" t="s">
        <v>1312</v>
      </c>
      <c r="O952" s="191" t="s">
        <v>195</v>
      </c>
      <c r="AC952" s="250"/>
      <c r="AD952" s="250"/>
      <c r="AE952" s="250"/>
      <c r="AF952" s="268"/>
      <c r="AG952" s="486"/>
      <c r="AH952" s="486"/>
      <c r="AI952" s="250"/>
      <c r="AJ952" s="250"/>
      <c r="AK952" s="250"/>
      <c r="AL952" s="184">
        <f t="shared" ref="AL952:AN967" si="5">AL1324+AL1529+AL1661+AL1793</f>
        <v>0</v>
      </c>
      <c r="AM952" s="184">
        <f t="shared" si="5"/>
        <v>0</v>
      </c>
      <c r="AN952" s="184">
        <f t="shared" si="5"/>
        <v>0</v>
      </c>
      <c r="AO952" s="250"/>
      <c r="AP952" s="250"/>
      <c r="AQ952" s="250"/>
      <c r="AR952" s="415" t="s">
        <v>1348</v>
      </c>
      <c r="AS952" s="250"/>
      <c r="AT952" s="250"/>
    </row>
    <row r="953" spans="13:46" customFormat="1" ht="11.25" customHeight="1">
      <c r="M953" s="515" t="s">
        <v>1397</v>
      </c>
      <c r="N953" s="464" t="s">
        <v>1313</v>
      </c>
      <c r="O953" s="191" t="s">
        <v>195</v>
      </c>
      <c r="AC953" s="250"/>
      <c r="AD953" s="250"/>
      <c r="AE953" s="250"/>
      <c r="AF953" s="268"/>
      <c r="AG953" s="486"/>
      <c r="AH953" s="486"/>
      <c r="AI953" s="250"/>
      <c r="AJ953" s="250"/>
      <c r="AK953" s="250"/>
      <c r="AL953" s="184">
        <f t="shared" si="5"/>
        <v>0</v>
      </c>
      <c r="AM953" s="184">
        <f t="shared" si="5"/>
        <v>0</v>
      </c>
      <c r="AN953" s="184">
        <f t="shared" si="5"/>
        <v>0</v>
      </c>
      <c r="AO953" s="250"/>
      <c r="AP953" s="250"/>
      <c r="AQ953" s="250"/>
      <c r="AR953" s="415" t="s">
        <v>1349</v>
      </c>
      <c r="AS953" s="250"/>
      <c r="AT953" s="250"/>
    </row>
    <row r="954" spans="13:46" customFormat="1" ht="11.25" customHeight="1">
      <c r="M954" s="515" t="s">
        <v>1398</v>
      </c>
      <c r="N954" s="464" t="s">
        <v>1314</v>
      </c>
      <c r="O954" s="191" t="s">
        <v>195</v>
      </c>
      <c r="AC954" s="250"/>
      <c r="AD954" s="250"/>
      <c r="AE954" s="250"/>
      <c r="AF954" s="268"/>
      <c r="AG954" s="486"/>
      <c r="AH954" s="486"/>
      <c r="AI954" s="250"/>
      <c r="AJ954" s="250"/>
      <c r="AK954" s="250"/>
      <c r="AL954" s="184">
        <f t="shared" si="5"/>
        <v>0</v>
      </c>
      <c r="AM954" s="184">
        <f t="shared" si="5"/>
        <v>0</v>
      </c>
      <c r="AN954" s="184">
        <f t="shared" si="5"/>
        <v>0</v>
      </c>
      <c r="AO954" s="250"/>
      <c r="AP954" s="250"/>
      <c r="AQ954" s="250"/>
      <c r="AR954" s="415" t="s">
        <v>1350</v>
      </c>
      <c r="AS954" s="250"/>
      <c r="AT954" s="250"/>
    </row>
    <row r="955" spans="13:46" customFormat="1" ht="11.25" customHeight="1">
      <c r="M955" s="515" t="s">
        <v>1399</v>
      </c>
      <c r="N955" s="464" t="s">
        <v>1315</v>
      </c>
      <c r="O955" s="191" t="s">
        <v>195</v>
      </c>
      <c r="AC955" s="250"/>
      <c r="AD955" s="250"/>
      <c r="AE955" s="250"/>
      <c r="AF955" s="268"/>
      <c r="AG955" s="486"/>
      <c r="AH955" s="486"/>
      <c r="AI955" s="250"/>
      <c r="AJ955" s="250"/>
      <c r="AK955" s="250"/>
      <c r="AL955" s="184">
        <f t="shared" si="5"/>
        <v>0</v>
      </c>
      <c r="AM955" s="184">
        <f t="shared" si="5"/>
        <v>0</v>
      </c>
      <c r="AN955" s="184">
        <f t="shared" si="5"/>
        <v>0</v>
      </c>
      <c r="AO955" s="250"/>
      <c r="AP955" s="250"/>
      <c r="AQ955" s="250"/>
      <c r="AR955" s="415" t="s">
        <v>1347</v>
      </c>
      <c r="AS955" s="250"/>
      <c r="AT955" s="250"/>
    </row>
    <row r="956" spans="13:46" customFormat="1" ht="11.25" customHeight="1">
      <c r="M956" s="515" t="s">
        <v>1400</v>
      </c>
      <c r="N956" s="465" t="s">
        <v>684</v>
      </c>
      <c r="O956" s="191" t="s">
        <v>195</v>
      </c>
      <c r="AC956" s="250"/>
      <c r="AD956" s="250"/>
      <c r="AE956" s="250"/>
      <c r="AF956" s="268"/>
      <c r="AG956" s="486"/>
      <c r="AH956" s="486"/>
      <c r="AI956" s="250"/>
      <c r="AJ956" s="250"/>
      <c r="AK956" s="250"/>
      <c r="AL956" s="184">
        <f t="shared" si="5"/>
        <v>0</v>
      </c>
      <c r="AM956" s="184">
        <f t="shared" si="5"/>
        <v>0</v>
      </c>
      <c r="AN956" s="184">
        <f t="shared" si="5"/>
        <v>0</v>
      </c>
      <c r="AO956" s="250"/>
      <c r="AP956" s="250"/>
      <c r="AQ956" s="250"/>
      <c r="AR956" s="415" t="s">
        <v>1340</v>
      </c>
      <c r="AS956" s="250"/>
      <c r="AT956" s="250"/>
    </row>
    <row r="957" spans="13:46" customFormat="1" ht="11.25" customHeight="1">
      <c r="M957" s="515" t="s">
        <v>1401</v>
      </c>
      <c r="N957" s="466" t="s">
        <v>718</v>
      </c>
      <c r="O957" s="191" t="s">
        <v>195</v>
      </c>
      <c r="AC957" s="250"/>
      <c r="AD957" s="250"/>
      <c r="AE957" s="250"/>
      <c r="AF957" s="268"/>
      <c r="AG957" s="486"/>
      <c r="AH957" s="486"/>
      <c r="AI957" s="250"/>
      <c r="AJ957" s="250"/>
      <c r="AK957" s="250"/>
      <c r="AL957" s="184">
        <f t="shared" si="5"/>
        <v>0</v>
      </c>
      <c r="AM957" s="184">
        <f t="shared" si="5"/>
        <v>0</v>
      </c>
      <c r="AN957" s="184">
        <f t="shared" si="5"/>
        <v>0</v>
      </c>
      <c r="AO957" s="250"/>
      <c r="AP957" s="250"/>
      <c r="AQ957" s="250"/>
      <c r="AR957" s="415" t="s">
        <v>1341</v>
      </c>
      <c r="AS957" s="250"/>
      <c r="AT957" s="250"/>
    </row>
    <row r="958" spans="13:46" customFormat="1" ht="11.25" customHeight="1">
      <c r="M958" s="515" t="s">
        <v>1402</v>
      </c>
      <c r="N958" s="460" t="s">
        <v>722</v>
      </c>
      <c r="O958" s="191" t="s">
        <v>195</v>
      </c>
      <c r="AC958" s="250"/>
      <c r="AD958" s="250"/>
      <c r="AE958" s="250"/>
      <c r="AF958" s="268"/>
      <c r="AG958" s="486"/>
      <c r="AH958" s="486"/>
      <c r="AI958" s="250"/>
      <c r="AJ958" s="250"/>
      <c r="AK958" s="250"/>
      <c r="AL958" s="184">
        <f t="shared" si="5"/>
        <v>0</v>
      </c>
      <c r="AM958" s="184">
        <f t="shared" si="5"/>
        <v>0</v>
      </c>
      <c r="AN958" s="184">
        <f t="shared" si="5"/>
        <v>0</v>
      </c>
      <c r="AO958" s="250"/>
      <c r="AP958" s="250"/>
      <c r="AQ958" s="250"/>
      <c r="AR958" s="415" t="s">
        <v>1342</v>
      </c>
      <c r="AS958" s="250"/>
      <c r="AT958" s="250"/>
    </row>
    <row r="959" spans="13:46" customFormat="1" ht="11.25" customHeight="1">
      <c r="M959" s="515" t="s">
        <v>1403</v>
      </c>
      <c r="N959" s="467" t="s">
        <v>1316</v>
      </c>
      <c r="O959" s="191" t="s">
        <v>195</v>
      </c>
      <c r="AC959" s="250"/>
      <c r="AD959" s="250"/>
      <c r="AE959" s="250"/>
      <c r="AF959" s="268"/>
      <c r="AG959" s="486"/>
      <c r="AH959" s="486"/>
      <c r="AI959" s="250"/>
      <c r="AJ959" s="250"/>
      <c r="AK959" s="250"/>
      <c r="AL959" s="184">
        <f t="shared" si="5"/>
        <v>0</v>
      </c>
      <c r="AM959" s="184">
        <f t="shared" si="5"/>
        <v>0</v>
      </c>
      <c r="AN959" s="184">
        <f t="shared" si="5"/>
        <v>0</v>
      </c>
      <c r="AO959" s="250"/>
      <c r="AP959" s="250"/>
      <c r="AQ959" s="250"/>
      <c r="AR959" s="415" t="s">
        <v>1343</v>
      </c>
      <c r="AS959" s="250"/>
      <c r="AT959" s="250"/>
    </row>
    <row r="960" spans="13:46" customFormat="1" ht="11.25" customHeight="1">
      <c r="M960" s="515" t="s">
        <v>1404</v>
      </c>
      <c r="N960" s="467" t="s">
        <v>1317</v>
      </c>
      <c r="O960" s="191" t="s">
        <v>195</v>
      </c>
      <c r="AC960" s="250"/>
      <c r="AD960" s="250"/>
      <c r="AE960" s="250"/>
      <c r="AF960" s="268"/>
      <c r="AG960" s="486"/>
      <c r="AH960" s="486"/>
      <c r="AI960" s="250"/>
      <c r="AJ960" s="250"/>
      <c r="AK960" s="250"/>
      <c r="AL960" s="184">
        <f t="shared" si="5"/>
        <v>0</v>
      </c>
      <c r="AM960" s="184">
        <f t="shared" si="5"/>
        <v>0</v>
      </c>
      <c r="AN960" s="184">
        <f t="shared" si="5"/>
        <v>0</v>
      </c>
      <c r="AO960" s="250"/>
      <c r="AP960" s="250"/>
      <c r="AQ960" s="250"/>
      <c r="AR960" s="415" t="s">
        <v>1344</v>
      </c>
      <c r="AS960" s="250"/>
      <c r="AT960" s="250"/>
    </row>
    <row r="961" spans="13:46" customFormat="1" ht="11.25" customHeight="1">
      <c r="M961" s="515" t="s">
        <v>1405</v>
      </c>
      <c r="N961" s="467" t="s">
        <v>1318</v>
      </c>
      <c r="O961" s="191" t="s">
        <v>195</v>
      </c>
      <c r="AC961" s="250"/>
      <c r="AD961" s="250"/>
      <c r="AE961" s="250"/>
      <c r="AF961" s="268"/>
      <c r="AG961" s="486"/>
      <c r="AH961" s="486"/>
      <c r="AI961" s="250"/>
      <c r="AJ961" s="250"/>
      <c r="AK961" s="250"/>
      <c r="AL961" s="184">
        <f t="shared" si="5"/>
        <v>0</v>
      </c>
      <c r="AM961" s="184">
        <f t="shared" si="5"/>
        <v>0</v>
      </c>
      <c r="AN961" s="184">
        <f t="shared" si="5"/>
        <v>0</v>
      </c>
      <c r="AO961" s="250"/>
      <c r="AP961" s="250"/>
      <c r="AQ961" s="250"/>
      <c r="AR961" s="415" t="s">
        <v>1345</v>
      </c>
      <c r="AS961" s="250"/>
      <c r="AT961" s="250"/>
    </row>
    <row r="962" spans="13:46" customFormat="1" ht="11.25" customHeight="1">
      <c r="M962" s="515" t="s">
        <v>1406</v>
      </c>
      <c r="N962" s="467" t="s">
        <v>1319</v>
      </c>
      <c r="O962" s="191" t="s">
        <v>195</v>
      </c>
      <c r="AC962" s="250"/>
      <c r="AD962" s="250"/>
      <c r="AE962" s="250"/>
      <c r="AF962" s="268"/>
      <c r="AG962" s="486"/>
      <c r="AH962" s="486"/>
      <c r="AI962" s="250"/>
      <c r="AJ962" s="250"/>
      <c r="AK962" s="250"/>
      <c r="AL962" s="184">
        <f t="shared" si="5"/>
        <v>0</v>
      </c>
      <c r="AM962" s="184">
        <f t="shared" si="5"/>
        <v>0</v>
      </c>
      <c r="AN962" s="184">
        <f t="shared" si="5"/>
        <v>0</v>
      </c>
      <c r="AO962" s="250"/>
      <c r="AP962" s="250"/>
      <c r="AQ962" s="250"/>
      <c r="AR962" s="415" t="s">
        <v>1346</v>
      </c>
      <c r="AS962" s="250"/>
      <c r="AT962" s="250"/>
    </row>
    <row r="963" spans="13:46" customFormat="1" ht="11.25" customHeight="1">
      <c r="M963" s="515" t="s">
        <v>1407</v>
      </c>
      <c r="N963" s="461" t="s">
        <v>720</v>
      </c>
      <c r="O963" s="191" t="s">
        <v>195</v>
      </c>
      <c r="AC963" s="250"/>
      <c r="AD963" s="250"/>
      <c r="AE963" s="250"/>
      <c r="AF963" s="268"/>
      <c r="AG963" s="486"/>
      <c r="AH963" s="486"/>
      <c r="AI963" s="250"/>
      <c r="AJ963" s="250"/>
      <c r="AK963" s="250"/>
      <c r="AL963" s="184">
        <f t="shared" si="5"/>
        <v>0</v>
      </c>
      <c r="AM963" s="184">
        <f t="shared" si="5"/>
        <v>0</v>
      </c>
      <c r="AN963" s="184">
        <f t="shared" si="5"/>
        <v>0</v>
      </c>
      <c r="AO963" s="250"/>
      <c r="AP963" s="250"/>
      <c r="AQ963" s="250"/>
      <c r="AR963" s="415" t="s">
        <v>1351</v>
      </c>
      <c r="AS963" s="250"/>
      <c r="AT963" s="250"/>
    </row>
    <row r="964" spans="13:46" customFormat="1" ht="11.25" customHeight="1">
      <c r="M964" s="515" t="s">
        <v>2043</v>
      </c>
      <c r="N964" s="468" t="s">
        <v>1320</v>
      </c>
      <c r="O964" s="191" t="s">
        <v>195</v>
      </c>
      <c r="AC964" s="250"/>
      <c r="AD964" s="250"/>
      <c r="AE964" s="250"/>
      <c r="AF964" s="268"/>
      <c r="AG964" s="486"/>
      <c r="AH964" s="486"/>
      <c r="AI964" s="250"/>
      <c r="AJ964" s="250"/>
      <c r="AK964" s="250"/>
      <c r="AL964" s="184">
        <f t="shared" si="5"/>
        <v>0</v>
      </c>
      <c r="AM964" s="184">
        <f t="shared" si="5"/>
        <v>0</v>
      </c>
      <c r="AN964" s="184">
        <f t="shared" si="5"/>
        <v>0</v>
      </c>
      <c r="AO964" s="250"/>
      <c r="AP964" s="250"/>
      <c r="AQ964" s="250"/>
      <c r="AR964" s="415" t="s">
        <v>2044</v>
      </c>
      <c r="AS964" s="250"/>
      <c r="AT964" s="250"/>
    </row>
    <row r="965" spans="13:46" customFormat="1" ht="11.25" customHeight="1">
      <c r="M965" s="515" t="s">
        <v>2024</v>
      </c>
      <c r="N965" s="468" t="s">
        <v>1321</v>
      </c>
      <c r="O965" s="191" t="s">
        <v>195</v>
      </c>
      <c r="AC965" s="250"/>
      <c r="AD965" s="250"/>
      <c r="AE965" s="250"/>
      <c r="AF965" s="268"/>
      <c r="AG965" s="486"/>
      <c r="AH965" s="486"/>
      <c r="AI965" s="250"/>
      <c r="AJ965" s="250"/>
      <c r="AK965" s="250"/>
      <c r="AL965" s="184">
        <f t="shared" si="5"/>
        <v>0</v>
      </c>
      <c r="AM965" s="184">
        <f t="shared" si="5"/>
        <v>0</v>
      </c>
      <c r="AN965" s="184">
        <f t="shared" si="5"/>
        <v>0</v>
      </c>
      <c r="AO965" s="250"/>
      <c r="AP965" s="250"/>
      <c r="AQ965" s="250"/>
      <c r="AR965" s="415" t="s">
        <v>2025</v>
      </c>
      <c r="AS965" s="250"/>
      <c r="AT965" s="250"/>
    </row>
    <row r="966" spans="13:46" customFormat="1" ht="11.25" customHeight="1">
      <c r="M966" s="515" t="s">
        <v>2006</v>
      </c>
      <c r="N966" s="468" t="s">
        <v>1322</v>
      </c>
      <c r="O966" s="191" t="s">
        <v>195</v>
      </c>
      <c r="AC966" s="250"/>
      <c r="AD966" s="250"/>
      <c r="AE966" s="250"/>
      <c r="AF966" s="268"/>
      <c r="AG966" s="486"/>
      <c r="AH966" s="486"/>
      <c r="AI966" s="250"/>
      <c r="AJ966" s="250"/>
      <c r="AK966" s="250"/>
      <c r="AL966" s="184">
        <f t="shared" si="5"/>
        <v>0</v>
      </c>
      <c r="AM966" s="184">
        <f t="shared" si="5"/>
        <v>0</v>
      </c>
      <c r="AN966" s="184">
        <f t="shared" si="5"/>
        <v>0</v>
      </c>
      <c r="AO966" s="250"/>
      <c r="AP966" s="250"/>
      <c r="AQ966" s="250"/>
      <c r="AR966" s="415" t="s">
        <v>2005</v>
      </c>
      <c r="AS966" s="250"/>
      <c r="AT966" s="250"/>
    </row>
    <row r="967" spans="13:46" customFormat="1" ht="11.25" customHeight="1">
      <c r="M967" s="515" t="s">
        <v>1408</v>
      </c>
      <c r="N967" s="468" t="s">
        <v>1323</v>
      </c>
      <c r="O967" s="191" t="s">
        <v>195</v>
      </c>
      <c r="AC967" s="250"/>
      <c r="AD967" s="250"/>
      <c r="AE967" s="250"/>
      <c r="AF967" s="268"/>
      <c r="AG967" s="486"/>
      <c r="AH967" s="486"/>
      <c r="AI967" s="250"/>
      <c r="AJ967" s="250"/>
      <c r="AK967" s="250"/>
      <c r="AL967" s="184">
        <f t="shared" si="5"/>
        <v>0</v>
      </c>
      <c r="AM967" s="184">
        <f t="shared" si="5"/>
        <v>0</v>
      </c>
      <c r="AN967" s="184">
        <f t="shared" si="5"/>
        <v>0</v>
      </c>
      <c r="AO967" s="250"/>
      <c r="AP967" s="250"/>
      <c r="AQ967" s="250"/>
      <c r="AR967" s="415" t="s">
        <v>1352</v>
      </c>
      <c r="AS967" s="250"/>
      <c r="AT967" s="250"/>
    </row>
    <row r="968" spans="13:46" customFormat="1" ht="11.25" customHeight="1">
      <c r="M968" s="515" t="s">
        <v>1409</v>
      </c>
      <c r="N968" s="468" t="s">
        <v>1324</v>
      </c>
      <c r="O968" s="191" t="s">
        <v>195</v>
      </c>
      <c r="AC968" s="250"/>
      <c r="AD968" s="250"/>
      <c r="AE968" s="250"/>
      <c r="AF968" s="268"/>
      <c r="AG968" s="486"/>
      <c r="AH968" s="486"/>
      <c r="AI968" s="250"/>
      <c r="AJ968" s="250"/>
      <c r="AK968" s="250"/>
      <c r="AL968" s="184">
        <f t="shared" ref="AL968:AN980" si="6">AL1340+AL1545+AL1677+AL1809</f>
        <v>0</v>
      </c>
      <c r="AM968" s="184">
        <f t="shared" si="6"/>
        <v>0</v>
      </c>
      <c r="AN968" s="184">
        <f t="shared" si="6"/>
        <v>0</v>
      </c>
      <c r="AO968" s="250"/>
      <c r="AP968" s="250"/>
      <c r="AQ968" s="250"/>
      <c r="AR968" s="415" t="s">
        <v>1353</v>
      </c>
      <c r="AS968" s="250"/>
      <c r="AT968" s="250"/>
    </row>
    <row r="969" spans="13:46" customFormat="1" ht="11.25" customHeight="1">
      <c r="M969" s="515" t="s">
        <v>1410</v>
      </c>
      <c r="N969" s="468" t="s">
        <v>1325</v>
      </c>
      <c r="O969" s="191" t="s">
        <v>195</v>
      </c>
      <c r="AC969" s="250"/>
      <c r="AD969" s="250"/>
      <c r="AE969" s="250"/>
      <c r="AF969" s="268"/>
      <c r="AG969" s="486"/>
      <c r="AH969" s="486"/>
      <c r="AI969" s="250"/>
      <c r="AJ969" s="250"/>
      <c r="AK969" s="250"/>
      <c r="AL969" s="184">
        <f t="shared" si="6"/>
        <v>0</v>
      </c>
      <c r="AM969" s="184">
        <f t="shared" si="6"/>
        <v>0</v>
      </c>
      <c r="AN969" s="184">
        <f t="shared" si="6"/>
        <v>0</v>
      </c>
      <c r="AO969" s="250"/>
      <c r="AP969" s="250"/>
      <c r="AQ969" s="250"/>
      <c r="AR969" s="415" t="s">
        <v>1354</v>
      </c>
      <c r="AS969" s="250"/>
      <c r="AT969" s="250"/>
    </row>
    <row r="970" spans="13:46" customFormat="1" ht="11.25" customHeight="1">
      <c r="M970" s="515" t="s">
        <v>1411</v>
      </c>
      <c r="N970" s="469" t="s">
        <v>721</v>
      </c>
      <c r="O970" s="191" t="s">
        <v>195</v>
      </c>
      <c r="AC970" s="250"/>
      <c r="AD970" s="250"/>
      <c r="AE970" s="250"/>
      <c r="AF970" s="268"/>
      <c r="AG970" s="486"/>
      <c r="AH970" s="486"/>
      <c r="AI970" s="250"/>
      <c r="AJ970" s="250"/>
      <c r="AK970" s="250"/>
      <c r="AL970" s="184">
        <f t="shared" si="6"/>
        <v>0</v>
      </c>
      <c r="AM970" s="184">
        <f t="shared" si="6"/>
        <v>0</v>
      </c>
      <c r="AN970" s="184">
        <f t="shared" si="6"/>
        <v>0</v>
      </c>
      <c r="AO970" s="250"/>
      <c r="AP970" s="250"/>
      <c r="AQ970" s="250"/>
      <c r="AR970" s="415" t="s">
        <v>1355</v>
      </c>
      <c r="AS970" s="250"/>
      <c r="AT970" s="250"/>
    </row>
    <row r="971" spans="13:46" customFormat="1" ht="11.25" customHeight="1">
      <c r="M971" s="515" t="s">
        <v>1412</v>
      </c>
      <c r="N971" s="462" t="s">
        <v>712</v>
      </c>
      <c r="O971" s="191" t="s">
        <v>195</v>
      </c>
      <c r="AC971" s="250"/>
      <c r="AD971" s="250"/>
      <c r="AE971" s="250"/>
      <c r="AF971" s="268"/>
      <c r="AG971" s="486"/>
      <c r="AH971" s="486"/>
      <c r="AI971" s="250"/>
      <c r="AJ971" s="250"/>
      <c r="AK971" s="250"/>
      <c r="AL971" s="184">
        <f t="shared" si="6"/>
        <v>0</v>
      </c>
      <c r="AM971" s="184">
        <f t="shared" si="6"/>
        <v>0</v>
      </c>
      <c r="AN971" s="184">
        <f t="shared" si="6"/>
        <v>0</v>
      </c>
      <c r="AO971" s="250"/>
      <c r="AP971" s="250"/>
      <c r="AQ971" s="250"/>
      <c r="AR971" s="415" t="s">
        <v>1356</v>
      </c>
      <c r="AS971" s="250"/>
      <c r="AT971" s="250"/>
    </row>
    <row r="972" spans="13:46" customFormat="1" ht="11.25" customHeight="1">
      <c r="M972" s="515" t="s">
        <v>1413</v>
      </c>
      <c r="N972" s="470" t="s">
        <v>1326</v>
      </c>
      <c r="O972" s="191" t="s">
        <v>195</v>
      </c>
      <c r="AC972" s="250"/>
      <c r="AD972" s="250"/>
      <c r="AE972" s="250"/>
      <c r="AF972" s="268"/>
      <c r="AG972" s="486"/>
      <c r="AH972" s="486"/>
      <c r="AI972" s="250"/>
      <c r="AJ972" s="250"/>
      <c r="AK972" s="250"/>
      <c r="AL972" s="184">
        <f t="shared" si="6"/>
        <v>0</v>
      </c>
      <c r="AM972" s="184">
        <f t="shared" si="6"/>
        <v>0</v>
      </c>
      <c r="AN972" s="184">
        <f t="shared" si="6"/>
        <v>0</v>
      </c>
      <c r="AO972" s="250"/>
      <c r="AP972" s="250"/>
      <c r="AQ972" s="250"/>
      <c r="AR972" s="415" t="s">
        <v>1357</v>
      </c>
      <c r="AS972" s="250"/>
      <c r="AT972" s="250"/>
    </row>
    <row r="973" spans="13:46" customFormat="1" ht="11.25" customHeight="1">
      <c r="M973" s="515" t="s">
        <v>1414</v>
      </c>
      <c r="N973" s="470" t="s">
        <v>1327</v>
      </c>
      <c r="O973" s="191" t="s">
        <v>195</v>
      </c>
      <c r="AC973" s="250"/>
      <c r="AD973" s="250"/>
      <c r="AE973" s="250"/>
      <c r="AF973" s="268"/>
      <c r="AG973" s="486"/>
      <c r="AH973" s="486"/>
      <c r="AI973" s="250"/>
      <c r="AJ973" s="250"/>
      <c r="AK973" s="250"/>
      <c r="AL973" s="184">
        <f t="shared" si="6"/>
        <v>0</v>
      </c>
      <c r="AM973" s="184">
        <f t="shared" si="6"/>
        <v>0</v>
      </c>
      <c r="AN973" s="184">
        <f t="shared" si="6"/>
        <v>0</v>
      </c>
      <c r="AO973" s="250"/>
      <c r="AP973" s="250"/>
      <c r="AQ973" s="250"/>
      <c r="AR973" s="415" t="s">
        <v>1358</v>
      </c>
      <c r="AS973" s="250"/>
      <c r="AT973" s="250"/>
    </row>
    <row r="974" spans="13:46" customFormat="1" ht="11.25" customHeight="1">
      <c r="M974" s="515" t="s">
        <v>1415</v>
      </c>
      <c r="N974" s="470" t="s">
        <v>1328</v>
      </c>
      <c r="O974" s="191" t="s">
        <v>195</v>
      </c>
      <c r="AC974" s="250"/>
      <c r="AD974" s="250"/>
      <c r="AE974" s="250"/>
      <c r="AF974" s="268"/>
      <c r="AG974" s="486"/>
      <c r="AH974" s="486"/>
      <c r="AI974" s="250"/>
      <c r="AJ974" s="250"/>
      <c r="AK974" s="250"/>
      <c r="AL974" s="184">
        <f t="shared" si="6"/>
        <v>0</v>
      </c>
      <c r="AM974" s="184">
        <f t="shared" si="6"/>
        <v>0</v>
      </c>
      <c r="AN974" s="184">
        <f t="shared" si="6"/>
        <v>0</v>
      </c>
      <c r="AO974" s="250"/>
      <c r="AP974" s="250"/>
      <c r="AQ974" s="250"/>
      <c r="AR974" s="415" t="s">
        <v>1359</v>
      </c>
      <c r="AS974" s="250"/>
      <c r="AT974" s="250"/>
    </row>
    <row r="975" spans="13:46" customFormat="1" ht="11.25" customHeight="1">
      <c r="M975" s="515" t="s">
        <v>1416</v>
      </c>
      <c r="N975" s="470" t="s">
        <v>1329</v>
      </c>
      <c r="O975" s="191" t="s">
        <v>195</v>
      </c>
      <c r="AC975" s="250"/>
      <c r="AD975" s="250"/>
      <c r="AE975" s="250"/>
      <c r="AF975" s="268"/>
      <c r="AG975" s="486"/>
      <c r="AH975" s="486"/>
      <c r="AI975" s="250"/>
      <c r="AJ975" s="250"/>
      <c r="AK975" s="250"/>
      <c r="AL975" s="184">
        <f t="shared" si="6"/>
        <v>0</v>
      </c>
      <c r="AM975" s="184">
        <f t="shared" si="6"/>
        <v>0</v>
      </c>
      <c r="AN975" s="184">
        <f t="shared" si="6"/>
        <v>0</v>
      </c>
      <c r="AO975" s="250"/>
      <c r="AP975" s="250"/>
      <c r="AQ975" s="250"/>
      <c r="AR975" s="415" t="s">
        <v>1371</v>
      </c>
      <c r="AS975" s="250"/>
      <c r="AT975" s="250"/>
    </row>
    <row r="976" spans="13:46" customFormat="1" ht="11.25" customHeight="1">
      <c r="M976" s="515" t="s">
        <v>1417</v>
      </c>
      <c r="N976" s="470" t="s">
        <v>1330</v>
      </c>
      <c r="O976" s="191" t="s">
        <v>195</v>
      </c>
      <c r="AC976" s="250"/>
      <c r="AD976" s="250"/>
      <c r="AE976" s="250"/>
      <c r="AF976" s="268"/>
      <c r="AG976" s="486"/>
      <c r="AH976" s="486"/>
      <c r="AI976" s="250"/>
      <c r="AJ976" s="250"/>
      <c r="AK976" s="250"/>
      <c r="AL976" s="184">
        <f t="shared" si="6"/>
        <v>0</v>
      </c>
      <c r="AM976" s="184">
        <f t="shared" si="6"/>
        <v>0</v>
      </c>
      <c r="AN976" s="184">
        <f t="shared" si="6"/>
        <v>0</v>
      </c>
      <c r="AO976" s="250"/>
      <c r="AP976" s="250"/>
      <c r="AQ976" s="250"/>
      <c r="AR976" s="415" t="s">
        <v>1370</v>
      </c>
      <c r="AS976" s="250"/>
      <c r="AT976" s="250"/>
    </row>
    <row r="977" spans="13:46" customFormat="1" ht="11.25" customHeight="1">
      <c r="M977" s="515" t="s">
        <v>1418</v>
      </c>
      <c r="N977" s="470" t="s">
        <v>1331</v>
      </c>
      <c r="O977" s="191" t="s">
        <v>195</v>
      </c>
      <c r="AC977" s="250"/>
      <c r="AD977" s="250"/>
      <c r="AE977" s="250"/>
      <c r="AF977" s="268"/>
      <c r="AG977" s="486"/>
      <c r="AH977" s="486"/>
      <c r="AI977" s="250"/>
      <c r="AJ977" s="250"/>
      <c r="AK977" s="250"/>
      <c r="AL977" s="184">
        <f t="shared" si="6"/>
        <v>0</v>
      </c>
      <c r="AM977" s="184">
        <f t="shared" si="6"/>
        <v>0</v>
      </c>
      <c r="AN977" s="184">
        <f t="shared" si="6"/>
        <v>0</v>
      </c>
      <c r="AO977" s="250"/>
      <c r="AP977" s="250"/>
      <c r="AQ977" s="250"/>
      <c r="AR977" s="415" t="s">
        <v>1369</v>
      </c>
      <c r="AS977" s="250"/>
      <c r="AT977" s="250"/>
    </row>
    <row r="978" spans="13:46" customFormat="1" ht="11.25" customHeight="1">
      <c r="M978" s="515" t="s">
        <v>1419</v>
      </c>
      <c r="N978" s="470" t="s">
        <v>1332</v>
      </c>
      <c r="O978" s="191" t="s">
        <v>195</v>
      </c>
      <c r="AC978" s="250"/>
      <c r="AD978" s="250"/>
      <c r="AE978" s="250"/>
      <c r="AF978" s="268"/>
      <c r="AG978" s="486"/>
      <c r="AH978" s="486"/>
      <c r="AI978" s="250"/>
      <c r="AJ978" s="250"/>
      <c r="AK978" s="250"/>
      <c r="AL978" s="184">
        <f t="shared" si="6"/>
        <v>0</v>
      </c>
      <c r="AM978" s="184">
        <f t="shared" si="6"/>
        <v>0</v>
      </c>
      <c r="AN978" s="184">
        <f t="shared" si="6"/>
        <v>0</v>
      </c>
      <c r="AO978" s="250"/>
      <c r="AP978" s="250"/>
      <c r="AQ978" s="250"/>
      <c r="AR978" s="415" t="s">
        <v>1368</v>
      </c>
      <c r="AS978" s="250"/>
      <c r="AT978" s="250"/>
    </row>
    <row r="979" spans="13:46" customFormat="1" ht="11.25" customHeight="1">
      <c r="M979" s="515" t="s">
        <v>1420</v>
      </c>
      <c r="N979" s="470" t="s">
        <v>1333</v>
      </c>
      <c r="O979" s="191" t="s">
        <v>195</v>
      </c>
      <c r="AC979" s="250"/>
      <c r="AD979" s="250"/>
      <c r="AE979" s="250"/>
      <c r="AF979" s="268"/>
      <c r="AG979" s="486"/>
      <c r="AH979" s="486"/>
      <c r="AI979" s="250"/>
      <c r="AJ979" s="250"/>
      <c r="AK979" s="250"/>
      <c r="AL979" s="184">
        <f t="shared" si="6"/>
        <v>0</v>
      </c>
      <c r="AM979" s="184">
        <f t="shared" si="6"/>
        <v>0</v>
      </c>
      <c r="AN979" s="184">
        <f t="shared" si="6"/>
        <v>0</v>
      </c>
      <c r="AO979" s="250"/>
      <c r="AP979" s="250"/>
      <c r="AQ979" s="250"/>
      <c r="AR979" s="415" t="s">
        <v>1367</v>
      </c>
      <c r="AS979" s="250"/>
      <c r="AT979" s="250"/>
    </row>
    <row r="980" spans="13:46" customFormat="1" ht="11.25" customHeight="1">
      <c r="M980" s="515" t="s">
        <v>1421</v>
      </c>
      <c r="N980" s="478" t="s">
        <v>1334</v>
      </c>
      <c r="O980" s="191" t="s">
        <v>195</v>
      </c>
      <c r="AC980" s="250"/>
      <c r="AD980" s="250"/>
      <c r="AE980" s="250"/>
      <c r="AF980" s="268"/>
      <c r="AG980" s="486"/>
      <c r="AH980" s="486"/>
      <c r="AI980" s="250"/>
      <c r="AJ980" s="250"/>
      <c r="AK980" s="250"/>
      <c r="AL980" s="184">
        <f t="shared" si="6"/>
        <v>0</v>
      </c>
      <c r="AM980" s="184">
        <f t="shared" si="6"/>
        <v>0</v>
      </c>
      <c r="AN980" s="184">
        <f t="shared" si="6"/>
        <v>0</v>
      </c>
      <c r="AO980" s="250"/>
      <c r="AP980" s="250"/>
      <c r="AQ980" s="250"/>
      <c r="AR980" s="415" t="s">
        <v>1372</v>
      </c>
      <c r="AS980" s="250"/>
      <c r="AT980" s="250"/>
    </row>
    <row r="981" spans="13:46" customFormat="1" ht="11.25" customHeight="1">
      <c r="M981" s="515" t="s">
        <v>1422</v>
      </c>
      <c r="N981" s="480" t="s">
        <v>1380</v>
      </c>
      <c r="O981" s="191" t="s">
        <v>195</v>
      </c>
      <c r="AC981" s="250"/>
      <c r="AD981" s="250"/>
      <c r="AE981" s="250"/>
      <c r="AF981" s="268"/>
      <c r="AG981" s="486"/>
      <c r="AH981" s="486"/>
      <c r="AI981" s="250"/>
      <c r="AJ981" s="250"/>
      <c r="AK981" s="250"/>
      <c r="AL981" s="242">
        <f>SUM(AL1837,AL1843,AL1849,AL1855)</f>
        <v>0</v>
      </c>
      <c r="AM981" s="242">
        <f>SUM(AM1837,AM1843,AM1849,AM1855)</f>
        <v>0</v>
      </c>
      <c r="AN981" s="242">
        <f>SUM(AN1837,AN1843,AN1849,AN1855)</f>
        <v>0</v>
      </c>
      <c r="AO981" s="250"/>
      <c r="AP981" s="250"/>
      <c r="AQ981" s="250"/>
      <c r="AR981" s="415" t="s">
        <v>1382</v>
      </c>
      <c r="AS981" s="250"/>
      <c r="AT981" s="250"/>
    </row>
    <row r="982" spans="13:46" customFormat="1" ht="11.25" customHeight="1">
      <c r="M982" s="515" t="s">
        <v>1423</v>
      </c>
      <c r="N982" s="480" t="s">
        <v>1381</v>
      </c>
      <c r="O982" s="191" t="s">
        <v>195</v>
      </c>
      <c r="AC982" s="250"/>
      <c r="AD982" s="250"/>
      <c r="AE982" s="250"/>
      <c r="AF982" s="268"/>
      <c r="AG982" s="486"/>
      <c r="AH982" s="486"/>
      <c r="AI982" s="250"/>
      <c r="AJ982" s="250"/>
      <c r="AK982" s="250"/>
      <c r="AL982" s="242">
        <f>SUM(AL1840,AL1846,AL1852,AL1858)</f>
        <v>0</v>
      </c>
      <c r="AM982" s="242">
        <f>SUM(AM1840,AM1846,AM1852,AM1858)</f>
        <v>0</v>
      </c>
      <c r="AN982" s="242">
        <f>SUM(AN1840,AN1846,AN1852,AN1858)</f>
        <v>0</v>
      </c>
      <c r="AO982" s="250"/>
      <c r="AP982" s="250"/>
      <c r="AQ982" s="250"/>
      <c r="AR982" s="415" t="s">
        <v>1383</v>
      </c>
      <c r="AS982" s="250"/>
      <c r="AT982" s="250"/>
    </row>
    <row r="983" spans="13:46" customFormat="1" ht="11.25" customHeight="1">
      <c r="M983" s="515" t="s">
        <v>1424</v>
      </c>
      <c r="N983" s="479" t="s">
        <v>1335</v>
      </c>
      <c r="O983" s="191" t="s">
        <v>195</v>
      </c>
      <c r="AC983" s="250"/>
      <c r="AD983" s="250"/>
      <c r="AE983" s="250"/>
      <c r="AF983" s="268"/>
      <c r="AG983" s="486"/>
      <c r="AH983" s="486"/>
      <c r="AI983" s="250"/>
      <c r="AJ983" s="250"/>
      <c r="AK983" s="250"/>
      <c r="AL983" s="184">
        <f t="shared" ref="AL983:AN989" si="7">AL1355+AL1560+AL1692+AL1824</f>
        <v>0</v>
      </c>
      <c r="AM983" s="184">
        <f t="shared" si="7"/>
        <v>0</v>
      </c>
      <c r="AN983" s="184">
        <f t="shared" si="7"/>
        <v>0</v>
      </c>
      <c r="AO983" s="250"/>
      <c r="AP983" s="250"/>
      <c r="AQ983" s="250"/>
      <c r="AR983" s="415" t="s">
        <v>1373</v>
      </c>
      <c r="AS983" s="250"/>
      <c r="AT983" s="250"/>
    </row>
    <row r="984" spans="13:46" customFormat="1" ht="11.25" customHeight="1">
      <c r="M984" s="515" t="s">
        <v>1425</v>
      </c>
      <c r="N984" s="472" t="s">
        <v>723</v>
      </c>
      <c r="O984" s="191" t="s">
        <v>195</v>
      </c>
      <c r="AC984" s="250"/>
      <c r="AD984" s="250"/>
      <c r="AE984" s="250"/>
      <c r="AF984" s="268"/>
      <c r="AG984" s="486"/>
      <c r="AH984" s="486"/>
      <c r="AI984" s="250"/>
      <c r="AJ984" s="250"/>
      <c r="AK984" s="250"/>
      <c r="AL984" s="184">
        <f t="shared" si="7"/>
        <v>0</v>
      </c>
      <c r="AM984" s="184">
        <f t="shared" si="7"/>
        <v>0</v>
      </c>
      <c r="AN984" s="184">
        <f t="shared" si="7"/>
        <v>0</v>
      </c>
      <c r="AO984" s="250"/>
      <c r="AP984" s="250"/>
      <c r="AQ984" s="250"/>
      <c r="AR984" s="415" t="s">
        <v>1360</v>
      </c>
      <c r="AS984" s="250"/>
      <c r="AT984" s="250"/>
    </row>
    <row r="985" spans="13:46" customFormat="1" ht="11.25" customHeight="1">
      <c r="M985" s="515" t="s">
        <v>1426</v>
      </c>
      <c r="N985" s="473" t="s">
        <v>749</v>
      </c>
      <c r="O985" s="191" t="s">
        <v>195</v>
      </c>
      <c r="AC985" s="250"/>
      <c r="AD985" s="250"/>
      <c r="AE985" s="250"/>
      <c r="AF985" s="268"/>
      <c r="AG985" s="486"/>
      <c r="AH985" s="486"/>
      <c r="AI985" s="250"/>
      <c r="AJ985" s="250"/>
      <c r="AK985" s="250"/>
      <c r="AL985" s="184">
        <f t="shared" si="7"/>
        <v>0</v>
      </c>
      <c r="AM985" s="184">
        <f t="shared" si="7"/>
        <v>0</v>
      </c>
      <c r="AN985" s="184">
        <f t="shared" si="7"/>
        <v>0</v>
      </c>
      <c r="AO985" s="250"/>
      <c r="AP985" s="250"/>
      <c r="AQ985" s="250"/>
      <c r="AR985" s="415" t="s">
        <v>1361</v>
      </c>
      <c r="AS985" s="250"/>
      <c r="AT985" s="250"/>
    </row>
    <row r="986" spans="13:46" customFormat="1" ht="11.25" customHeight="1">
      <c r="M986" s="515" t="s">
        <v>1427</v>
      </c>
      <c r="N986" s="474" t="s">
        <v>315</v>
      </c>
      <c r="O986" s="191" t="s">
        <v>195</v>
      </c>
      <c r="AC986" s="250"/>
      <c r="AD986" s="250"/>
      <c r="AE986" s="250"/>
      <c r="AF986" s="268"/>
      <c r="AG986" s="486"/>
      <c r="AH986" s="486"/>
      <c r="AI986" s="250"/>
      <c r="AJ986" s="250"/>
      <c r="AK986" s="250"/>
      <c r="AL986" s="184">
        <f t="shared" si="7"/>
        <v>0</v>
      </c>
      <c r="AM986" s="184">
        <f t="shared" si="7"/>
        <v>0</v>
      </c>
      <c r="AN986" s="184">
        <f t="shared" si="7"/>
        <v>0</v>
      </c>
      <c r="AO986" s="250"/>
      <c r="AP986" s="250"/>
      <c r="AQ986" s="250"/>
      <c r="AR986" s="415" t="s">
        <v>1362</v>
      </c>
      <c r="AS986" s="250"/>
      <c r="AT986" s="250"/>
    </row>
    <row r="987" spans="13:46" customFormat="1" ht="11.25" customHeight="1">
      <c r="M987" s="515" t="s">
        <v>1428</v>
      </c>
      <c r="N987" s="475" t="s">
        <v>316</v>
      </c>
      <c r="O987" s="191" t="s">
        <v>195</v>
      </c>
      <c r="AC987" s="250"/>
      <c r="AD987" s="250"/>
      <c r="AE987" s="250"/>
      <c r="AF987" s="268"/>
      <c r="AG987" s="486"/>
      <c r="AH987" s="486"/>
      <c r="AI987" s="250"/>
      <c r="AJ987" s="250"/>
      <c r="AK987" s="250"/>
      <c r="AL987" s="184">
        <f t="shared" si="7"/>
        <v>0</v>
      </c>
      <c r="AM987" s="184">
        <f t="shared" si="7"/>
        <v>0</v>
      </c>
      <c r="AN987" s="184">
        <f t="shared" si="7"/>
        <v>0</v>
      </c>
      <c r="AO987" s="250"/>
      <c r="AP987" s="250"/>
      <c r="AQ987" s="250"/>
      <c r="AR987" s="415" t="s">
        <v>1364</v>
      </c>
      <c r="AS987" s="250"/>
      <c r="AT987" s="250"/>
    </row>
    <row r="988" spans="13:46" customFormat="1" ht="11.25" customHeight="1">
      <c r="M988" s="515" t="s">
        <v>1429</v>
      </c>
      <c r="N988" s="476" t="s">
        <v>317</v>
      </c>
      <c r="O988" s="191" t="s">
        <v>195</v>
      </c>
      <c r="AC988" s="250"/>
      <c r="AD988" s="250"/>
      <c r="AE988" s="250"/>
      <c r="AF988" s="268"/>
      <c r="AG988" s="486"/>
      <c r="AH988" s="486"/>
      <c r="AI988" s="250"/>
      <c r="AJ988" s="250"/>
      <c r="AK988" s="250"/>
      <c r="AL988" s="184">
        <f t="shared" si="7"/>
        <v>0</v>
      </c>
      <c r="AM988" s="184">
        <f t="shared" si="7"/>
        <v>0</v>
      </c>
      <c r="AN988" s="184">
        <f t="shared" si="7"/>
        <v>0</v>
      </c>
      <c r="AO988" s="250"/>
      <c r="AP988" s="250"/>
      <c r="AQ988" s="250"/>
      <c r="AR988" s="415" t="s">
        <v>1363</v>
      </c>
      <c r="AS988" s="250"/>
      <c r="AT988" s="250"/>
    </row>
    <row r="989" spans="13:46" customFormat="1" ht="11.25" customHeight="1">
      <c r="M989" s="515" t="s">
        <v>1430</v>
      </c>
      <c r="N989" s="465" t="s">
        <v>318</v>
      </c>
      <c r="O989" s="191" t="s">
        <v>195</v>
      </c>
      <c r="AC989" s="250"/>
      <c r="AD989" s="250"/>
      <c r="AE989" s="250"/>
      <c r="AF989" s="268"/>
      <c r="AG989" s="486"/>
      <c r="AH989" s="486"/>
      <c r="AI989" s="250"/>
      <c r="AJ989" s="250"/>
      <c r="AK989" s="250"/>
      <c r="AL989" s="184">
        <f t="shared" si="7"/>
        <v>0</v>
      </c>
      <c r="AM989" s="184">
        <f t="shared" si="7"/>
        <v>0</v>
      </c>
      <c r="AN989" s="184">
        <f t="shared" si="7"/>
        <v>0</v>
      </c>
      <c r="AO989" s="250"/>
      <c r="AP989" s="250"/>
      <c r="AQ989" s="250"/>
      <c r="AR989" s="415" t="s">
        <v>1365</v>
      </c>
      <c r="AS989" s="250"/>
      <c r="AT989" s="250"/>
    </row>
    <row r="990" spans="13:46" customFormat="1" ht="11.25" customHeight="1">
      <c r="M990" s="515" t="s">
        <v>1431</v>
      </c>
      <c r="N990" s="477" t="s">
        <v>321</v>
      </c>
      <c r="O990" s="191" t="s">
        <v>195</v>
      </c>
      <c r="AC990" s="250"/>
      <c r="AD990" s="250"/>
      <c r="AE990" s="250"/>
      <c r="AF990" s="268"/>
      <c r="AG990" s="486"/>
      <c r="AH990" s="486"/>
      <c r="AI990" s="250"/>
      <c r="AJ990" s="250"/>
      <c r="AK990" s="250"/>
      <c r="AL990" s="242">
        <f>AL1862</f>
        <v>0</v>
      </c>
      <c r="AM990" s="242">
        <f>AM1862</f>
        <v>0</v>
      </c>
      <c r="AN990" s="242">
        <f>AN1862</f>
        <v>0</v>
      </c>
      <c r="AO990" s="250"/>
      <c r="AP990" s="250"/>
      <c r="AQ990" s="250"/>
      <c r="AR990" s="415" t="s">
        <v>1366</v>
      </c>
      <c r="AS990" s="250"/>
      <c r="AT990" s="250"/>
    </row>
    <row r="991" spans="13:46" customFormat="1" ht="11.25" customHeight="1">
      <c r="M991" s="514" t="s">
        <v>1374</v>
      </c>
      <c r="N991" s="487" t="s">
        <v>750</v>
      </c>
      <c r="O991" s="191" t="s">
        <v>1308</v>
      </c>
      <c r="AC991" s="250"/>
      <c r="AD991" s="250"/>
      <c r="AE991" s="250"/>
      <c r="AF991" s="184">
        <f>IF(AF1079=0,0,AF947/AF1079)</f>
        <v>0</v>
      </c>
      <c r="AG991" s="184">
        <f>IF(AG1079=0,0,AG947/AG1079)</f>
        <v>0</v>
      </c>
      <c r="AH991" s="184">
        <f>IF(AH1079=0,0,AH947/AH1079)</f>
        <v>0</v>
      </c>
      <c r="AI991" s="250"/>
      <c r="AJ991" s="250"/>
      <c r="AK991" s="250"/>
      <c r="AL991" s="184">
        <f t="shared" ref="AL991:AN1006" si="8">IF(AL1079=0,0,AL947/AL1079)</f>
        <v>0</v>
      </c>
      <c r="AM991" s="184">
        <f t="shared" si="8"/>
        <v>0</v>
      </c>
      <c r="AN991" s="184">
        <f t="shared" si="8"/>
        <v>0</v>
      </c>
      <c r="AO991" s="250"/>
      <c r="AP991" s="250"/>
      <c r="AQ991" s="250"/>
      <c r="AR991" s="116"/>
      <c r="AS991" s="250"/>
      <c r="AT991" s="250"/>
    </row>
    <row r="992" spans="13:46" customFormat="1" ht="11.25" customHeight="1">
      <c r="M992" s="515" t="s">
        <v>1432</v>
      </c>
      <c r="N992" s="459" t="s">
        <v>1311</v>
      </c>
      <c r="O992" s="191" t="s">
        <v>1308</v>
      </c>
      <c r="AC992" s="250"/>
      <c r="AD992" s="250"/>
      <c r="AE992" s="250"/>
      <c r="AF992" s="268"/>
      <c r="AG992" s="486"/>
      <c r="AH992" s="486"/>
      <c r="AI992" s="250"/>
      <c r="AJ992" s="250"/>
      <c r="AK992" s="250"/>
      <c r="AL992" s="184">
        <f t="shared" si="8"/>
        <v>0</v>
      </c>
      <c r="AM992" s="184">
        <f t="shared" si="8"/>
        <v>0</v>
      </c>
      <c r="AN992" s="184">
        <f t="shared" si="8"/>
        <v>0</v>
      </c>
      <c r="AO992" s="250"/>
      <c r="AP992" s="250"/>
      <c r="AQ992" s="250"/>
      <c r="AR992" s="415" t="s">
        <v>1336</v>
      </c>
      <c r="AS992" s="250"/>
      <c r="AT992" s="250"/>
    </row>
    <row r="993" spans="13:46" customFormat="1" ht="11.25" customHeight="1">
      <c r="M993" s="515" t="s">
        <v>1433</v>
      </c>
      <c r="N993" s="463" t="s">
        <v>713</v>
      </c>
      <c r="O993" s="191" t="s">
        <v>1308</v>
      </c>
      <c r="AC993" s="250"/>
      <c r="AD993" s="250"/>
      <c r="AE993" s="250"/>
      <c r="AF993" s="268"/>
      <c r="AG993" s="486"/>
      <c r="AH993" s="486"/>
      <c r="AI993" s="250"/>
      <c r="AJ993" s="250"/>
      <c r="AK993" s="250"/>
      <c r="AL993" s="184">
        <f t="shared" si="8"/>
        <v>0</v>
      </c>
      <c r="AM993" s="184">
        <f t="shared" si="8"/>
        <v>0</v>
      </c>
      <c r="AN993" s="184">
        <f t="shared" si="8"/>
        <v>0</v>
      </c>
      <c r="AO993" s="250"/>
      <c r="AP993" s="250"/>
      <c r="AQ993" s="250"/>
      <c r="AR993" s="415" t="s">
        <v>1337</v>
      </c>
      <c r="AS993" s="250"/>
      <c r="AT993" s="250"/>
    </row>
    <row r="994" spans="13:46" customFormat="1" ht="11.25" customHeight="1">
      <c r="M994" s="515" t="s">
        <v>1434</v>
      </c>
      <c r="N994" s="463" t="s">
        <v>715</v>
      </c>
      <c r="O994" s="191" t="s">
        <v>1308</v>
      </c>
      <c r="AC994" s="250"/>
      <c r="AD994" s="250"/>
      <c r="AE994" s="250"/>
      <c r="AF994" s="268"/>
      <c r="AG994" s="486"/>
      <c r="AH994" s="486"/>
      <c r="AI994" s="250"/>
      <c r="AJ994" s="250"/>
      <c r="AK994" s="250"/>
      <c r="AL994" s="184">
        <f t="shared" si="8"/>
        <v>0</v>
      </c>
      <c r="AM994" s="184">
        <f t="shared" si="8"/>
        <v>0</v>
      </c>
      <c r="AN994" s="184">
        <f t="shared" si="8"/>
        <v>0</v>
      </c>
      <c r="AO994" s="250"/>
      <c r="AP994" s="250"/>
      <c r="AQ994" s="250"/>
      <c r="AR994" s="415" t="s">
        <v>1338</v>
      </c>
      <c r="AS994" s="250"/>
      <c r="AT994" s="250"/>
    </row>
    <row r="995" spans="13:46" customFormat="1" ht="11.25" customHeight="1">
      <c r="M995" s="515" t="s">
        <v>1435</v>
      </c>
      <c r="N995" s="463" t="s">
        <v>716</v>
      </c>
      <c r="O995" s="191" t="s">
        <v>1308</v>
      </c>
      <c r="AC995" s="250"/>
      <c r="AD995" s="250"/>
      <c r="AE995" s="250"/>
      <c r="AF995" s="268"/>
      <c r="AG995" s="486"/>
      <c r="AH995" s="486"/>
      <c r="AI995" s="250"/>
      <c r="AJ995" s="250"/>
      <c r="AK995" s="250"/>
      <c r="AL995" s="184">
        <f t="shared" si="8"/>
        <v>0</v>
      </c>
      <c r="AM995" s="184">
        <f t="shared" si="8"/>
        <v>0</v>
      </c>
      <c r="AN995" s="184">
        <f t="shared" si="8"/>
        <v>0</v>
      </c>
      <c r="AO995" s="250"/>
      <c r="AP995" s="250"/>
      <c r="AQ995" s="250"/>
      <c r="AR995" s="415" t="s">
        <v>1339</v>
      </c>
      <c r="AS995" s="250"/>
      <c r="AT995" s="250"/>
    </row>
    <row r="996" spans="13:46" customFormat="1" ht="11.25" customHeight="1">
      <c r="M996" s="515" t="s">
        <v>1436</v>
      </c>
      <c r="N996" s="464" t="s">
        <v>1312</v>
      </c>
      <c r="O996" s="191" t="s">
        <v>1308</v>
      </c>
      <c r="AC996" s="250"/>
      <c r="AD996" s="250"/>
      <c r="AE996" s="250"/>
      <c r="AF996" s="268"/>
      <c r="AG996" s="486"/>
      <c r="AH996" s="486"/>
      <c r="AI996" s="250"/>
      <c r="AJ996" s="250"/>
      <c r="AK996" s="250"/>
      <c r="AL996" s="184">
        <f t="shared" si="8"/>
        <v>0</v>
      </c>
      <c r="AM996" s="184">
        <f t="shared" si="8"/>
        <v>0</v>
      </c>
      <c r="AN996" s="184">
        <f t="shared" si="8"/>
        <v>0</v>
      </c>
      <c r="AO996" s="250"/>
      <c r="AP996" s="250"/>
      <c r="AQ996" s="250"/>
      <c r="AR996" s="415" t="s">
        <v>1348</v>
      </c>
      <c r="AS996" s="250"/>
      <c r="AT996" s="250"/>
    </row>
    <row r="997" spans="13:46" customFormat="1" ht="11.25" customHeight="1">
      <c r="M997" s="515" t="s">
        <v>1437</v>
      </c>
      <c r="N997" s="464" t="s">
        <v>1313</v>
      </c>
      <c r="O997" s="191" t="s">
        <v>1308</v>
      </c>
      <c r="AC997" s="250"/>
      <c r="AD997" s="250"/>
      <c r="AE997" s="250"/>
      <c r="AF997" s="268"/>
      <c r="AG997" s="486"/>
      <c r="AH997" s="486"/>
      <c r="AI997" s="250"/>
      <c r="AJ997" s="250"/>
      <c r="AK997" s="250"/>
      <c r="AL997" s="184">
        <f t="shared" si="8"/>
        <v>0</v>
      </c>
      <c r="AM997" s="184">
        <f t="shared" si="8"/>
        <v>0</v>
      </c>
      <c r="AN997" s="184">
        <f t="shared" si="8"/>
        <v>0</v>
      </c>
      <c r="AO997" s="250"/>
      <c r="AP997" s="250"/>
      <c r="AQ997" s="250"/>
      <c r="AR997" s="415" t="s">
        <v>1349</v>
      </c>
      <c r="AS997" s="250"/>
      <c r="AT997" s="250"/>
    </row>
    <row r="998" spans="13:46" customFormat="1" ht="11.25" customHeight="1">
      <c r="M998" s="515" t="s">
        <v>1438</v>
      </c>
      <c r="N998" s="464" t="s">
        <v>1314</v>
      </c>
      <c r="O998" s="191" t="s">
        <v>1308</v>
      </c>
      <c r="AC998" s="250"/>
      <c r="AD998" s="250"/>
      <c r="AE998" s="250"/>
      <c r="AF998" s="268"/>
      <c r="AG998" s="486"/>
      <c r="AH998" s="486"/>
      <c r="AI998" s="250"/>
      <c r="AJ998" s="250"/>
      <c r="AK998" s="250"/>
      <c r="AL998" s="184">
        <f t="shared" si="8"/>
        <v>0</v>
      </c>
      <c r="AM998" s="184">
        <f t="shared" si="8"/>
        <v>0</v>
      </c>
      <c r="AN998" s="184">
        <f t="shared" si="8"/>
        <v>0</v>
      </c>
      <c r="AO998" s="250"/>
      <c r="AP998" s="250"/>
      <c r="AQ998" s="250"/>
      <c r="AR998" s="415" t="s">
        <v>1350</v>
      </c>
      <c r="AS998" s="250"/>
      <c r="AT998" s="250"/>
    </row>
    <row r="999" spans="13:46" customFormat="1" ht="11.25" customHeight="1">
      <c r="M999" s="515" t="s">
        <v>1439</v>
      </c>
      <c r="N999" s="464" t="s">
        <v>1315</v>
      </c>
      <c r="O999" s="191" t="s">
        <v>1308</v>
      </c>
      <c r="AC999" s="250"/>
      <c r="AD999" s="250"/>
      <c r="AE999" s="250"/>
      <c r="AF999" s="268"/>
      <c r="AG999" s="486"/>
      <c r="AH999" s="486"/>
      <c r="AI999" s="250"/>
      <c r="AJ999" s="250"/>
      <c r="AK999" s="250"/>
      <c r="AL999" s="184">
        <f t="shared" si="8"/>
        <v>0</v>
      </c>
      <c r="AM999" s="184">
        <f t="shared" si="8"/>
        <v>0</v>
      </c>
      <c r="AN999" s="184">
        <f t="shared" si="8"/>
        <v>0</v>
      </c>
      <c r="AO999" s="250"/>
      <c r="AP999" s="250"/>
      <c r="AQ999" s="250"/>
      <c r="AR999" s="415" t="s">
        <v>1347</v>
      </c>
      <c r="AS999" s="250"/>
      <c r="AT999" s="250"/>
    </row>
    <row r="1000" spans="13:46" customFormat="1" ht="11.25" customHeight="1">
      <c r="M1000" s="515" t="s">
        <v>1440</v>
      </c>
      <c r="N1000" s="465" t="s">
        <v>684</v>
      </c>
      <c r="O1000" s="191" t="s">
        <v>1308</v>
      </c>
      <c r="AC1000" s="250"/>
      <c r="AD1000" s="250"/>
      <c r="AE1000" s="250"/>
      <c r="AF1000" s="268"/>
      <c r="AG1000" s="486"/>
      <c r="AH1000" s="486"/>
      <c r="AI1000" s="250"/>
      <c r="AJ1000" s="250"/>
      <c r="AK1000" s="250"/>
      <c r="AL1000" s="184">
        <f t="shared" si="8"/>
        <v>0</v>
      </c>
      <c r="AM1000" s="184">
        <f t="shared" si="8"/>
        <v>0</v>
      </c>
      <c r="AN1000" s="184">
        <f t="shared" si="8"/>
        <v>0</v>
      </c>
      <c r="AO1000" s="250"/>
      <c r="AP1000" s="250"/>
      <c r="AQ1000" s="250"/>
      <c r="AR1000" s="415" t="s">
        <v>1340</v>
      </c>
      <c r="AS1000" s="250"/>
      <c r="AT1000" s="250"/>
    </row>
    <row r="1001" spans="13:46" customFormat="1" ht="11.25" customHeight="1">
      <c r="M1001" s="515" t="s">
        <v>1441</v>
      </c>
      <c r="N1001" s="466" t="s">
        <v>718</v>
      </c>
      <c r="O1001" s="191" t="s">
        <v>1308</v>
      </c>
      <c r="AC1001" s="250"/>
      <c r="AD1001" s="250"/>
      <c r="AE1001" s="250"/>
      <c r="AF1001" s="268"/>
      <c r="AG1001" s="486"/>
      <c r="AH1001" s="486"/>
      <c r="AI1001" s="250"/>
      <c r="AJ1001" s="250"/>
      <c r="AK1001" s="250"/>
      <c r="AL1001" s="184">
        <f t="shared" si="8"/>
        <v>0</v>
      </c>
      <c r="AM1001" s="184">
        <f t="shared" si="8"/>
        <v>0</v>
      </c>
      <c r="AN1001" s="184">
        <f t="shared" si="8"/>
        <v>0</v>
      </c>
      <c r="AO1001" s="250"/>
      <c r="AP1001" s="250"/>
      <c r="AQ1001" s="250"/>
      <c r="AR1001" s="415" t="s">
        <v>1341</v>
      </c>
      <c r="AS1001" s="250"/>
      <c r="AT1001" s="250"/>
    </row>
    <row r="1002" spans="13:46" customFormat="1" ht="11.25" customHeight="1">
      <c r="M1002" s="515" t="s">
        <v>1442</v>
      </c>
      <c r="N1002" s="460" t="s">
        <v>722</v>
      </c>
      <c r="O1002" s="191" t="s">
        <v>1308</v>
      </c>
      <c r="AC1002" s="250"/>
      <c r="AD1002" s="250"/>
      <c r="AE1002" s="250"/>
      <c r="AF1002" s="268"/>
      <c r="AG1002" s="486"/>
      <c r="AH1002" s="486"/>
      <c r="AI1002" s="250"/>
      <c r="AJ1002" s="250"/>
      <c r="AK1002" s="250"/>
      <c r="AL1002" s="184">
        <f t="shared" si="8"/>
        <v>0</v>
      </c>
      <c r="AM1002" s="184">
        <f t="shared" si="8"/>
        <v>0</v>
      </c>
      <c r="AN1002" s="184">
        <f t="shared" si="8"/>
        <v>0</v>
      </c>
      <c r="AO1002" s="250"/>
      <c r="AP1002" s="250"/>
      <c r="AQ1002" s="250"/>
      <c r="AR1002" s="415" t="s">
        <v>1342</v>
      </c>
      <c r="AS1002" s="250"/>
      <c r="AT1002" s="250"/>
    </row>
    <row r="1003" spans="13:46" customFormat="1" ht="11.25" customHeight="1">
      <c r="M1003" s="515" t="s">
        <v>1443</v>
      </c>
      <c r="N1003" s="467" t="s">
        <v>1316</v>
      </c>
      <c r="O1003" s="191" t="s">
        <v>1308</v>
      </c>
      <c r="AC1003" s="250"/>
      <c r="AD1003" s="250"/>
      <c r="AE1003" s="250"/>
      <c r="AF1003" s="268"/>
      <c r="AG1003" s="486"/>
      <c r="AH1003" s="486"/>
      <c r="AI1003" s="250"/>
      <c r="AJ1003" s="250"/>
      <c r="AK1003" s="250"/>
      <c r="AL1003" s="184">
        <f t="shared" si="8"/>
        <v>0</v>
      </c>
      <c r="AM1003" s="184">
        <f t="shared" si="8"/>
        <v>0</v>
      </c>
      <c r="AN1003" s="184">
        <f t="shared" si="8"/>
        <v>0</v>
      </c>
      <c r="AO1003" s="250"/>
      <c r="AP1003" s="250"/>
      <c r="AQ1003" s="250"/>
      <c r="AR1003" s="415" t="s">
        <v>1343</v>
      </c>
      <c r="AS1003" s="250"/>
      <c r="AT1003" s="250"/>
    </row>
    <row r="1004" spans="13:46" customFormat="1" ht="11.25" customHeight="1">
      <c r="M1004" s="515" t="s">
        <v>1444</v>
      </c>
      <c r="N1004" s="467" t="s">
        <v>1317</v>
      </c>
      <c r="O1004" s="191" t="s">
        <v>1308</v>
      </c>
      <c r="AC1004" s="250"/>
      <c r="AD1004" s="250"/>
      <c r="AE1004" s="250"/>
      <c r="AF1004" s="268"/>
      <c r="AG1004" s="486"/>
      <c r="AH1004" s="486"/>
      <c r="AI1004" s="250"/>
      <c r="AJ1004" s="250"/>
      <c r="AK1004" s="250"/>
      <c r="AL1004" s="184">
        <f t="shared" si="8"/>
        <v>0</v>
      </c>
      <c r="AM1004" s="184">
        <f t="shared" si="8"/>
        <v>0</v>
      </c>
      <c r="AN1004" s="184">
        <f t="shared" si="8"/>
        <v>0</v>
      </c>
      <c r="AO1004" s="250"/>
      <c r="AP1004" s="250"/>
      <c r="AQ1004" s="250"/>
      <c r="AR1004" s="415" t="s">
        <v>1344</v>
      </c>
      <c r="AS1004" s="250"/>
      <c r="AT1004" s="250"/>
    </row>
    <row r="1005" spans="13:46" customFormat="1" ht="11.25" customHeight="1">
      <c r="M1005" s="515" t="s">
        <v>1445</v>
      </c>
      <c r="N1005" s="467" t="s">
        <v>1318</v>
      </c>
      <c r="O1005" s="191" t="s">
        <v>1308</v>
      </c>
      <c r="AC1005" s="250"/>
      <c r="AD1005" s="250"/>
      <c r="AE1005" s="250"/>
      <c r="AF1005" s="268"/>
      <c r="AG1005" s="486"/>
      <c r="AH1005" s="486"/>
      <c r="AI1005" s="250"/>
      <c r="AJ1005" s="250"/>
      <c r="AK1005" s="250"/>
      <c r="AL1005" s="184">
        <f t="shared" si="8"/>
        <v>0</v>
      </c>
      <c r="AM1005" s="184">
        <f t="shared" si="8"/>
        <v>0</v>
      </c>
      <c r="AN1005" s="184">
        <f t="shared" si="8"/>
        <v>0</v>
      </c>
      <c r="AO1005" s="250"/>
      <c r="AP1005" s="250"/>
      <c r="AQ1005" s="250"/>
      <c r="AR1005" s="415" t="s">
        <v>1345</v>
      </c>
      <c r="AS1005" s="250"/>
      <c r="AT1005" s="250"/>
    </row>
    <row r="1006" spans="13:46" customFormat="1" ht="11.25" customHeight="1">
      <c r="M1006" s="515" t="s">
        <v>1446</v>
      </c>
      <c r="N1006" s="467" t="s">
        <v>1319</v>
      </c>
      <c r="O1006" s="191" t="s">
        <v>1308</v>
      </c>
      <c r="AC1006" s="250"/>
      <c r="AD1006" s="250"/>
      <c r="AE1006" s="250"/>
      <c r="AF1006" s="268"/>
      <c r="AG1006" s="486"/>
      <c r="AH1006" s="486"/>
      <c r="AI1006" s="250"/>
      <c r="AJ1006" s="250"/>
      <c r="AK1006" s="250"/>
      <c r="AL1006" s="184">
        <f t="shared" si="8"/>
        <v>0</v>
      </c>
      <c r="AM1006" s="184">
        <f t="shared" si="8"/>
        <v>0</v>
      </c>
      <c r="AN1006" s="184">
        <f t="shared" si="8"/>
        <v>0</v>
      </c>
      <c r="AO1006" s="250"/>
      <c r="AP1006" s="250"/>
      <c r="AQ1006" s="250"/>
      <c r="AR1006" s="415" t="s">
        <v>1346</v>
      </c>
      <c r="AS1006" s="250"/>
      <c r="AT1006" s="250"/>
    </row>
    <row r="1007" spans="13:46" customFormat="1" ht="11.25" customHeight="1">
      <c r="M1007" s="515" t="s">
        <v>1447</v>
      </c>
      <c r="N1007" s="461" t="s">
        <v>720</v>
      </c>
      <c r="O1007" s="191" t="s">
        <v>1308</v>
      </c>
      <c r="AC1007" s="250"/>
      <c r="AD1007" s="250"/>
      <c r="AE1007" s="250"/>
      <c r="AF1007" s="268"/>
      <c r="AG1007" s="486"/>
      <c r="AH1007" s="486"/>
      <c r="AI1007" s="250"/>
      <c r="AJ1007" s="250"/>
      <c r="AK1007" s="250"/>
      <c r="AL1007" s="184">
        <f t="shared" ref="AL1007:AN1022" si="9">IF(AL1095=0,0,AL963/AL1095)</f>
        <v>0</v>
      </c>
      <c r="AM1007" s="184">
        <f t="shared" si="9"/>
        <v>0</v>
      </c>
      <c r="AN1007" s="184">
        <f t="shared" si="9"/>
        <v>0</v>
      </c>
      <c r="AO1007" s="250"/>
      <c r="AP1007" s="250"/>
      <c r="AQ1007" s="250"/>
      <c r="AR1007" s="415" t="s">
        <v>1351</v>
      </c>
      <c r="AS1007" s="250"/>
      <c r="AT1007" s="250"/>
    </row>
    <row r="1008" spans="13:46" customFormat="1" ht="11.25" customHeight="1">
      <c r="M1008" s="515" t="s">
        <v>2045</v>
      </c>
      <c r="N1008" s="468" t="s">
        <v>1320</v>
      </c>
      <c r="O1008" s="191" t="s">
        <v>1308</v>
      </c>
      <c r="AC1008" s="250"/>
      <c r="AD1008" s="250"/>
      <c r="AE1008" s="250"/>
      <c r="AF1008" s="268"/>
      <c r="AG1008" s="486"/>
      <c r="AH1008" s="486"/>
      <c r="AI1008" s="250"/>
      <c r="AJ1008" s="250"/>
      <c r="AK1008" s="250"/>
      <c r="AL1008" s="184">
        <f t="shared" si="9"/>
        <v>0</v>
      </c>
      <c r="AM1008" s="184">
        <f t="shared" si="9"/>
        <v>0</v>
      </c>
      <c r="AN1008" s="184">
        <f t="shared" si="9"/>
        <v>0</v>
      </c>
      <c r="AO1008" s="250"/>
      <c r="AP1008" s="250"/>
      <c r="AQ1008" s="250"/>
      <c r="AR1008" s="415" t="s">
        <v>2044</v>
      </c>
      <c r="AS1008" s="250"/>
      <c r="AT1008" s="250"/>
    </row>
    <row r="1009" spans="13:46" customFormat="1" ht="11.25" customHeight="1">
      <c r="M1009" s="515" t="s">
        <v>2026</v>
      </c>
      <c r="N1009" s="468" t="s">
        <v>1321</v>
      </c>
      <c r="O1009" s="191" t="s">
        <v>1308</v>
      </c>
      <c r="AC1009" s="250"/>
      <c r="AD1009" s="250"/>
      <c r="AE1009" s="250"/>
      <c r="AF1009" s="268"/>
      <c r="AG1009" s="486"/>
      <c r="AH1009" s="486"/>
      <c r="AI1009" s="250"/>
      <c r="AJ1009" s="250"/>
      <c r="AK1009" s="250"/>
      <c r="AL1009" s="184">
        <f t="shared" si="9"/>
        <v>0</v>
      </c>
      <c r="AM1009" s="184">
        <f t="shared" si="9"/>
        <v>0</v>
      </c>
      <c r="AN1009" s="184">
        <f t="shared" si="9"/>
        <v>0</v>
      </c>
      <c r="AO1009" s="250"/>
      <c r="AP1009" s="250"/>
      <c r="AQ1009" s="250"/>
      <c r="AR1009" s="415" t="s">
        <v>2025</v>
      </c>
      <c r="AS1009" s="250"/>
      <c r="AT1009" s="250"/>
    </row>
    <row r="1010" spans="13:46" customFormat="1" ht="11.25" customHeight="1">
      <c r="M1010" s="515" t="s">
        <v>2007</v>
      </c>
      <c r="N1010" s="468" t="s">
        <v>1322</v>
      </c>
      <c r="O1010" s="191" t="s">
        <v>1308</v>
      </c>
      <c r="AC1010" s="250"/>
      <c r="AD1010" s="250"/>
      <c r="AE1010" s="250"/>
      <c r="AF1010" s="268"/>
      <c r="AG1010" s="486"/>
      <c r="AH1010" s="486"/>
      <c r="AI1010" s="250"/>
      <c r="AJ1010" s="250"/>
      <c r="AK1010" s="250"/>
      <c r="AL1010" s="184">
        <f t="shared" si="9"/>
        <v>0</v>
      </c>
      <c r="AM1010" s="184">
        <f t="shared" si="9"/>
        <v>0</v>
      </c>
      <c r="AN1010" s="184">
        <f t="shared" si="9"/>
        <v>0</v>
      </c>
      <c r="AO1010" s="250"/>
      <c r="AP1010" s="250"/>
      <c r="AQ1010" s="250"/>
      <c r="AR1010" s="415" t="s">
        <v>2005</v>
      </c>
      <c r="AS1010" s="250"/>
      <c r="AT1010" s="250"/>
    </row>
    <row r="1011" spans="13:46" customFormat="1" ht="11.25" customHeight="1">
      <c r="M1011" s="515" t="s">
        <v>1448</v>
      </c>
      <c r="N1011" s="468" t="s">
        <v>1323</v>
      </c>
      <c r="O1011" s="191" t="s">
        <v>1308</v>
      </c>
      <c r="AC1011" s="250"/>
      <c r="AD1011" s="250"/>
      <c r="AE1011" s="250"/>
      <c r="AF1011" s="268"/>
      <c r="AG1011" s="486"/>
      <c r="AH1011" s="486"/>
      <c r="AI1011" s="250"/>
      <c r="AJ1011" s="250"/>
      <c r="AK1011" s="250"/>
      <c r="AL1011" s="184">
        <f t="shared" si="9"/>
        <v>0</v>
      </c>
      <c r="AM1011" s="184">
        <f t="shared" si="9"/>
        <v>0</v>
      </c>
      <c r="AN1011" s="184">
        <f t="shared" si="9"/>
        <v>0</v>
      </c>
      <c r="AO1011" s="250"/>
      <c r="AP1011" s="250"/>
      <c r="AQ1011" s="250"/>
      <c r="AR1011" s="415" t="s">
        <v>1352</v>
      </c>
      <c r="AS1011" s="250"/>
      <c r="AT1011" s="250"/>
    </row>
    <row r="1012" spans="13:46" customFormat="1" ht="11.25" customHeight="1">
      <c r="M1012" s="515" t="s">
        <v>1449</v>
      </c>
      <c r="N1012" s="468" t="s">
        <v>1324</v>
      </c>
      <c r="O1012" s="191" t="s">
        <v>1308</v>
      </c>
      <c r="AC1012" s="250"/>
      <c r="AD1012" s="250"/>
      <c r="AE1012" s="250"/>
      <c r="AF1012" s="268"/>
      <c r="AG1012" s="486"/>
      <c r="AH1012" s="486"/>
      <c r="AI1012" s="250"/>
      <c r="AJ1012" s="250"/>
      <c r="AK1012" s="250"/>
      <c r="AL1012" s="184">
        <f t="shared" si="9"/>
        <v>0</v>
      </c>
      <c r="AM1012" s="184">
        <f t="shared" si="9"/>
        <v>0</v>
      </c>
      <c r="AN1012" s="184">
        <f t="shared" si="9"/>
        <v>0</v>
      </c>
      <c r="AO1012" s="250"/>
      <c r="AP1012" s="250"/>
      <c r="AQ1012" s="250"/>
      <c r="AR1012" s="415" t="s">
        <v>1353</v>
      </c>
      <c r="AS1012" s="250"/>
      <c r="AT1012" s="250"/>
    </row>
    <row r="1013" spans="13:46" customFormat="1" ht="11.25" customHeight="1">
      <c r="M1013" s="515" t="s">
        <v>1450</v>
      </c>
      <c r="N1013" s="468" t="s">
        <v>1325</v>
      </c>
      <c r="O1013" s="191" t="s">
        <v>1308</v>
      </c>
      <c r="AC1013" s="250"/>
      <c r="AD1013" s="250"/>
      <c r="AE1013" s="250"/>
      <c r="AF1013" s="268"/>
      <c r="AG1013" s="486"/>
      <c r="AH1013" s="486"/>
      <c r="AI1013" s="250"/>
      <c r="AJ1013" s="250"/>
      <c r="AK1013" s="250"/>
      <c r="AL1013" s="184">
        <f t="shared" si="9"/>
        <v>0</v>
      </c>
      <c r="AM1013" s="184">
        <f t="shared" si="9"/>
        <v>0</v>
      </c>
      <c r="AN1013" s="184">
        <f t="shared" si="9"/>
        <v>0</v>
      </c>
      <c r="AO1013" s="250"/>
      <c r="AP1013" s="250"/>
      <c r="AQ1013" s="250"/>
      <c r="AR1013" s="415" t="s">
        <v>1354</v>
      </c>
      <c r="AS1013" s="250"/>
      <c r="AT1013" s="250"/>
    </row>
    <row r="1014" spans="13:46" customFormat="1" ht="11.25" customHeight="1">
      <c r="M1014" s="515" t="s">
        <v>1451</v>
      </c>
      <c r="N1014" s="469" t="s">
        <v>721</v>
      </c>
      <c r="O1014" s="191" t="s">
        <v>1308</v>
      </c>
      <c r="AC1014" s="250"/>
      <c r="AD1014" s="250"/>
      <c r="AE1014" s="250"/>
      <c r="AF1014" s="268"/>
      <c r="AG1014" s="486"/>
      <c r="AH1014" s="486"/>
      <c r="AI1014" s="250"/>
      <c r="AJ1014" s="250"/>
      <c r="AK1014" s="250"/>
      <c r="AL1014" s="184">
        <f t="shared" si="9"/>
        <v>0</v>
      </c>
      <c r="AM1014" s="184">
        <f t="shared" si="9"/>
        <v>0</v>
      </c>
      <c r="AN1014" s="184">
        <f t="shared" si="9"/>
        <v>0</v>
      </c>
      <c r="AO1014" s="250"/>
      <c r="AP1014" s="250"/>
      <c r="AQ1014" s="250"/>
      <c r="AR1014" s="415" t="s">
        <v>1355</v>
      </c>
      <c r="AS1014" s="250"/>
      <c r="AT1014" s="250"/>
    </row>
    <row r="1015" spans="13:46" customFormat="1" ht="11.25" customHeight="1">
      <c r="M1015" s="515" t="s">
        <v>1452</v>
      </c>
      <c r="N1015" s="462" t="s">
        <v>712</v>
      </c>
      <c r="O1015" s="191" t="s">
        <v>1308</v>
      </c>
      <c r="AC1015" s="250"/>
      <c r="AD1015" s="250"/>
      <c r="AE1015" s="250"/>
      <c r="AF1015" s="268"/>
      <c r="AG1015" s="486"/>
      <c r="AH1015" s="486"/>
      <c r="AI1015" s="250"/>
      <c r="AJ1015" s="250"/>
      <c r="AK1015" s="250"/>
      <c r="AL1015" s="184">
        <f t="shared" si="9"/>
        <v>0</v>
      </c>
      <c r="AM1015" s="184">
        <f t="shared" si="9"/>
        <v>0</v>
      </c>
      <c r="AN1015" s="184">
        <f t="shared" si="9"/>
        <v>0</v>
      </c>
      <c r="AO1015" s="250"/>
      <c r="AP1015" s="250"/>
      <c r="AQ1015" s="250"/>
      <c r="AR1015" s="415" t="s">
        <v>1356</v>
      </c>
      <c r="AS1015" s="250"/>
      <c r="AT1015" s="250"/>
    </row>
    <row r="1016" spans="13:46" customFormat="1" ht="11.25" customHeight="1">
      <c r="M1016" s="515" t="s">
        <v>1453</v>
      </c>
      <c r="N1016" s="470" t="s">
        <v>1326</v>
      </c>
      <c r="O1016" s="191" t="s">
        <v>1308</v>
      </c>
      <c r="AC1016" s="250"/>
      <c r="AD1016" s="250"/>
      <c r="AE1016" s="250"/>
      <c r="AF1016" s="268"/>
      <c r="AG1016" s="486"/>
      <c r="AH1016" s="486"/>
      <c r="AI1016" s="250"/>
      <c r="AJ1016" s="250"/>
      <c r="AK1016" s="250"/>
      <c r="AL1016" s="184">
        <f t="shared" si="9"/>
        <v>0</v>
      </c>
      <c r="AM1016" s="184">
        <f t="shared" si="9"/>
        <v>0</v>
      </c>
      <c r="AN1016" s="184">
        <f t="shared" si="9"/>
        <v>0</v>
      </c>
      <c r="AO1016" s="250"/>
      <c r="AP1016" s="250"/>
      <c r="AQ1016" s="250"/>
      <c r="AR1016" s="415" t="s">
        <v>1357</v>
      </c>
      <c r="AS1016" s="250"/>
      <c r="AT1016" s="250"/>
    </row>
    <row r="1017" spans="13:46" customFormat="1" ht="11.25" customHeight="1">
      <c r="M1017" s="515" t="s">
        <v>1454</v>
      </c>
      <c r="N1017" s="470" t="s">
        <v>1327</v>
      </c>
      <c r="O1017" s="191" t="s">
        <v>1308</v>
      </c>
      <c r="AC1017" s="250"/>
      <c r="AD1017" s="250"/>
      <c r="AE1017" s="250"/>
      <c r="AF1017" s="268"/>
      <c r="AG1017" s="486"/>
      <c r="AH1017" s="486"/>
      <c r="AI1017" s="250"/>
      <c r="AJ1017" s="250"/>
      <c r="AK1017" s="250"/>
      <c r="AL1017" s="184">
        <f t="shared" si="9"/>
        <v>0</v>
      </c>
      <c r="AM1017" s="184">
        <f t="shared" si="9"/>
        <v>0</v>
      </c>
      <c r="AN1017" s="184">
        <f t="shared" si="9"/>
        <v>0</v>
      </c>
      <c r="AO1017" s="250"/>
      <c r="AP1017" s="250"/>
      <c r="AQ1017" s="250"/>
      <c r="AR1017" s="415" t="s">
        <v>1358</v>
      </c>
      <c r="AS1017" s="250"/>
      <c r="AT1017" s="250"/>
    </row>
    <row r="1018" spans="13:46" customFormat="1" ht="11.25" customHeight="1">
      <c r="M1018" s="515" t="s">
        <v>1455</v>
      </c>
      <c r="N1018" s="470" t="s">
        <v>1328</v>
      </c>
      <c r="O1018" s="191" t="s">
        <v>1308</v>
      </c>
      <c r="AC1018" s="250"/>
      <c r="AD1018" s="250"/>
      <c r="AE1018" s="250"/>
      <c r="AF1018" s="268"/>
      <c r="AG1018" s="486"/>
      <c r="AH1018" s="486"/>
      <c r="AI1018" s="250"/>
      <c r="AJ1018" s="250"/>
      <c r="AK1018" s="250"/>
      <c r="AL1018" s="184">
        <f t="shared" si="9"/>
        <v>0</v>
      </c>
      <c r="AM1018" s="184">
        <f t="shared" si="9"/>
        <v>0</v>
      </c>
      <c r="AN1018" s="184">
        <f t="shared" si="9"/>
        <v>0</v>
      </c>
      <c r="AO1018" s="250"/>
      <c r="AP1018" s="250"/>
      <c r="AQ1018" s="250"/>
      <c r="AR1018" s="415" t="s">
        <v>1359</v>
      </c>
      <c r="AS1018" s="250"/>
      <c r="AT1018" s="250"/>
    </row>
    <row r="1019" spans="13:46" customFormat="1" ht="11.25" customHeight="1">
      <c r="M1019" s="515" t="s">
        <v>1456</v>
      </c>
      <c r="N1019" s="470" t="s">
        <v>1329</v>
      </c>
      <c r="O1019" s="191" t="s">
        <v>1308</v>
      </c>
      <c r="AC1019" s="250"/>
      <c r="AD1019" s="250"/>
      <c r="AE1019" s="250"/>
      <c r="AF1019" s="268"/>
      <c r="AG1019" s="486"/>
      <c r="AH1019" s="486"/>
      <c r="AI1019" s="250"/>
      <c r="AJ1019" s="250"/>
      <c r="AK1019" s="250"/>
      <c r="AL1019" s="184">
        <f t="shared" si="9"/>
        <v>0</v>
      </c>
      <c r="AM1019" s="184">
        <f t="shared" si="9"/>
        <v>0</v>
      </c>
      <c r="AN1019" s="184">
        <f t="shared" si="9"/>
        <v>0</v>
      </c>
      <c r="AO1019" s="250"/>
      <c r="AP1019" s="250"/>
      <c r="AQ1019" s="250"/>
      <c r="AR1019" s="415" t="s">
        <v>1371</v>
      </c>
      <c r="AS1019" s="250"/>
      <c r="AT1019" s="250"/>
    </row>
    <row r="1020" spans="13:46" customFormat="1" ht="11.25" customHeight="1">
      <c r="M1020" s="515" t="s">
        <v>1457</v>
      </c>
      <c r="N1020" s="470" t="s">
        <v>1330</v>
      </c>
      <c r="O1020" s="191" t="s">
        <v>1308</v>
      </c>
      <c r="AC1020" s="250"/>
      <c r="AD1020" s="250"/>
      <c r="AE1020" s="250"/>
      <c r="AF1020" s="268"/>
      <c r="AG1020" s="486"/>
      <c r="AH1020" s="486"/>
      <c r="AI1020" s="250"/>
      <c r="AJ1020" s="250"/>
      <c r="AK1020" s="250"/>
      <c r="AL1020" s="184">
        <f t="shared" si="9"/>
        <v>0</v>
      </c>
      <c r="AM1020" s="184">
        <f t="shared" si="9"/>
        <v>0</v>
      </c>
      <c r="AN1020" s="184">
        <f t="shared" si="9"/>
        <v>0</v>
      </c>
      <c r="AO1020" s="250"/>
      <c r="AP1020" s="250"/>
      <c r="AQ1020" s="250"/>
      <c r="AR1020" s="415" t="s">
        <v>1370</v>
      </c>
      <c r="AS1020" s="250"/>
      <c r="AT1020" s="250"/>
    </row>
    <row r="1021" spans="13:46" customFormat="1" ht="11.25" customHeight="1">
      <c r="M1021" s="515" t="s">
        <v>1458</v>
      </c>
      <c r="N1021" s="470" t="s">
        <v>1331</v>
      </c>
      <c r="O1021" s="191" t="s">
        <v>1308</v>
      </c>
      <c r="AC1021" s="250"/>
      <c r="AD1021" s="250"/>
      <c r="AE1021" s="250"/>
      <c r="AF1021" s="268"/>
      <c r="AG1021" s="486"/>
      <c r="AH1021" s="486"/>
      <c r="AI1021" s="250"/>
      <c r="AJ1021" s="250"/>
      <c r="AK1021" s="250"/>
      <c r="AL1021" s="184">
        <f t="shared" si="9"/>
        <v>0</v>
      </c>
      <c r="AM1021" s="184">
        <f t="shared" si="9"/>
        <v>0</v>
      </c>
      <c r="AN1021" s="184">
        <f t="shared" si="9"/>
        <v>0</v>
      </c>
      <c r="AO1021" s="250"/>
      <c r="AP1021" s="250"/>
      <c r="AQ1021" s="250"/>
      <c r="AR1021" s="415" t="s">
        <v>1369</v>
      </c>
      <c r="AS1021" s="250"/>
      <c r="AT1021" s="250"/>
    </row>
    <row r="1022" spans="13:46" customFormat="1" ht="11.25" customHeight="1">
      <c r="M1022" s="515" t="s">
        <v>1459</v>
      </c>
      <c r="N1022" s="470" t="s">
        <v>1332</v>
      </c>
      <c r="O1022" s="191" t="s">
        <v>1308</v>
      </c>
      <c r="AC1022" s="250"/>
      <c r="AD1022" s="250"/>
      <c r="AE1022" s="250"/>
      <c r="AF1022" s="268"/>
      <c r="AG1022" s="486"/>
      <c r="AH1022" s="486"/>
      <c r="AI1022" s="250"/>
      <c r="AJ1022" s="250"/>
      <c r="AK1022" s="250"/>
      <c r="AL1022" s="184">
        <f t="shared" si="9"/>
        <v>0</v>
      </c>
      <c r="AM1022" s="184">
        <f t="shared" si="9"/>
        <v>0</v>
      </c>
      <c r="AN1022" s="184">
        <f t="shared" si="9"/>
        <v>0</v>
      </c>
      <c r="AO1022" s="250"/>
      <c r="AP1022" s="250"/>
      <c r="AQ1022" s="250"/>
      <c r="AR1022" s="415" t="s">
        <v>1368</v>
      </c>
      <c r="AS1022" s="250"/>
      <c r="AT1022" s="250"/>
    </row>
    <row r="1023" spans="13:46" customFormat="1" ht="11.25" customHeight="1">
      <c r="M1023" s="515" t="s">
        <v>1460</v>
      </c>
      <c r="N1023" s="470" t="s">
        <v>1333</v>
      </c>
      <c r="O1023" s="191" t="s">
        <v>1308</v>
      </c>
      <c r="AC1023" s="250"/>
      <c r="AD1023" s="250"/>
      <c r="AE1023" s="250"/>
      <c r="AF1023" s="268"/>
      <c r="AG1023" s="486"/>
      <c r="AH1023" s="486"/>
      <c r="AI1023" s="250"/>
      <c r="AJ1023" s="250"/>
      <c r="AK1023" s="250"/>
      <c r="AL1023" s="184">
        <f t="shared" ref="AL1023:AN1024" si="10">IF(AL1111=0,0,AL979/AL1111)</f>
        <v>0</v>
      </c>
      <c r="AM1023" s="184">
        <f t="shared" si="10"/>
        <v>0</v>
      </c>
      <c r="AN1023" s="184">
        <f t="shared" si="10"/>
        <v>0</v>
      </c>
      <c r="AO1023" s="250"/>
      <c r="AP1023" s="250"/>
      <c r="AQ1023" s="250"/>
      <c r="AR1023" s="415" t="s">
        <v>1367</v>
      </c>
      <c r="AS1023" s="250"/>
      <c r="AT1023" s="250"/>
    </row>
    <row r="1024" spans="13:46" customFormat="1" ht="11.25" customHeight="1">
      <c r="M1024" s="515" t="s">
        <v>1461</v>
      </c>
      <c r="N1024" s="470" t="s">
        <v>1334</v>
      </c>
      <c r="O1024" s="191" t="s">
        <v>1308</v>
      </c>
      <c r="AC1024" s="250"/>
      <c r="AD1024" s="250"/>
      <c r="AE1024" s="250"/>
      <c r="AF1024" s="268"/>
      <c r="AG1024" s="486"/>
      <c r="AH1024" s="486"/>
      <c r="AI1024" s="250"/>
      <c r="AJ1024" s="250"/>
      <c r="AK1024" s="250"/>
      <c r="AL1024" s="184">
        <f t="shared" si="10"/>
        <v>0</v>
      </c>
      <c r="AM1024" s="184">
        <f t="shared" si="10"/>
        <v>0</v>
      </c>
      <c r="AN1024" s="184">
        <f t="shared" si="10"/>
        <v>0</v>
      </c>
      <c r="AO1024" s="250"/>
      <c r="AP1024" s="250"/>
      <c r="AQ1024" s="250"/>
      <c r="AR1024" s="415" t="s">
        <v>1372</v>
      </c>
      <c r="AS1024" s="250"/>
      <c r="AT1024" s="250"/>
    </row>
    <row r="1025" spans="13:46" customFormat="1" ht="11.25" customHeight="1">
      <c r="M1025" s="516"/>
      <c r="N1025" s="484"/>
      <c r="O1025" s="485"/>
      <c r="AC1025" s="250"/>
      <c r="AD1025" s="250"/>
      <c r="AE1025" s="250"/>
      <c r="AF1025" s="268"/>
      <c r="AG1025" s="486"/>
      <c r="AH1025" s="486"/>
      <c r="AI1025" s="250"/>
      <c r="AJ1025" s="250"/>
      <c r="AK1025" s="250"/>
      <c r="AL1025" s="268"/>
      <c r="AM1025" s="486"/>
      <c r="AN1025" s="486"/>
      <c r="AO1025" s="250"/>
      <c r="AP1025" s="250"/>
      <c r="AQ1025" s="250"/>
      <c r="AR1025" s="415"/>
      <c r="AS1025" s="250"/>
      <c r="AT1025" s="250"/>
    </row>
    <row r="1026" spans="13:46" customFormat="1" ht="11.25" customHeight="1">
      <c r="M1026" s="516"/>
      <c r="N1026" s="484"/>
      <c r="O1026" s="485"/>
      <c r="AC1026" s="250"/>
      <c r="AD1026" s="250"/>
      <c r="AE1026" s="250"/>
      <c r="AF1026" s="268"/>
      <c r="AG1026" s="486"/>
      <c r="AH1026" s="486"/>
      <c r="AI1026" s="250"/>
      <c r="AJ1026" s="250"/>
      <c r="AK1026" s="250"/>
      <c r="AL1026" s="268"/>
      <c r="AM1026" s="486"/>
      <c r="AN1026" s="486"/>
      <c r="AO1026" s="250"/>
      <c r="AP1026" s="250"/>
      <c r="AQ1026" s="250"/>
      <c r="AR1026" s="415"/>
      <c r="AS1026" s="250"/>
      <c r="AT1026" s="250"/>
    </row>
    <row r="1027" spans="13:46" customFormat="1" ht="11.25" customHeight="1">
      <c r="M1027" s="515" t="s">
        <v>1462</v>
      </c>
      <c r="N1027" s="471" t="s">
        <v>1335</v>
      </c>
      <c r="O1027" s="191" t="s">
        <v>1308</v>
      </c>
      <c r="AC1027" s="250"/>
      <c r="AD1027" s="250"/>
      <c r="AE1027" s="250"/>
      <c r="AF1027" s="268"/>
      <c r="AG1027" s="486"/>
      <c r="AH1027" s="486"/>
      <c r="AI1027" s="250"/>
      <c r="AJ1027" s="250"/>
      <c r="AK1027" s="250"/>
      <c r="AL1027" s="184">
        <f t="shared" ref="AL1027:AN1033" si="11">IF(AL1115=0,0,AL983/AL1115)</f>
        <v>0</v>
      </c>
      <c r="AM1027" s="184">
        <f t="shared" si="11"/>
        <v>0</v>
      </c>
      <c r="AN1027" s="184">
        <f t="shared" si="11"/>
        <v>0</v>
      </c>
      <c r="AO1027" s="250"/>
      <c r="AP1027" s="250"/>
      <c r="AQ1027" s="250"/>
      <c r="AR1027" s="415" t="s">
        <v>1373</v>
      </c>
      <c r="AS1027" s="250"/>
      <c r="AT1027" s="250"/>
    </row>
    <row r="1028" spans="13:46" customFormat="1" ht="11.25" customHeight="1">
      <c r="M1028" s="515" t="s">
        <v>1463</v>
      </c>
      <c r="N1028" s="472" t="s">
        <v>723</v>
      </c>
      <c r="O1028" s="191" t="s">
        <v>1308</v>
      </c>
      <c r="AC1028" s="250"/>
      <c r="AD1028" s="250"/>
      <c r="AE1028" s="250"/>
      <c r="AF1028" s="268"/>
      <c r="AG1028" s="486"/>
      <c r="AH1028" s="486"/>
      <c r="AI1028" s="250"/>
      <c r="AJ1028" s="250"/>
      <c r="AK1028" s="250"/>
      <c r="AL1028" s="184">
        <f t="shared" si="11"/>
        <v>0</v>
      </c>
      <c r="AM1028" s="184">
        <f t="shared" si="11"/>
        <v>0</v>
      </c>
      <c r="AN1028" s="184">
        <f t="shared" si="11"/>
        <v>0</v>
      </c>
      <c r="AO1028" s="250"/>
      <c r="AP1028" s="250"/>
      <c r="AQ1028" s="250"/>
      <c r="AR1028" s="415" t="s">
        <v>1360</v>
      </c>
      <c r="AS1028" s="250"/>
      <c r="AT1028" s="250"/>
    </row>
    <row r="1029" spans="13:46" customFormat="1" ht="11.25" customHeight="1">
      <c r="M1029" s="515" t="s">
        <v>1464</v>
      </c>
      <c r="N1029" s="473" t="s">
        <v>749</v>
      </c>
      <c r="O1029" s="191" t="s">
        <v>1308</v>
      </c>
      <c r="AC1029" s="250"/>
      <c r="AD1029" s="250"/>
      <c r="AE1029" s="250"/>
      <c r="AF1029" s="268"/>
      <c r="AG1029" s="486"/>
      <c r="AH1029" s="486"/>
      <c r="AI1029" s="250"/>
      <c r="AJ1029" s="250"/>
      <c r="AK1029" s="250"/>
      <c r="AL1029" s="184">
        <f t="shared" si="11"/>
        <v>0</v>
      </c>
      <c r="AM1029" s="184">
        <f t="shared" si="11"/>
        <v>0</v>
      </c>
      <c r="AN1029" s="184">
        <f t="shared" si="11"/>
        <v>0</v>
      </c>
      <c r="AO1029" s="250"/>
      <c r="AP1029" s="250"/>
      <c r="AQ1029" s="250"/>
      <c r="AR1029" s="415" t="s">
        <v>1361</v>
      </c>
      <c r="AS1029" s="250"/>
      <c r="AT1029" s="250"/>
    </row>
    <row r="1030" spans="13:46" customFormat="1" ht="11.25" customHeight="1">
      <c r="M1030" s="515" t="s">
        <v>1465</v>
      </c>
      <c r="N1030" s="474" t="s">
        <v>315</v>
      </c>
      <c r="O1030" s="191" t="s">
        <v>1308</v>
      </c>
      <c r="AC1030" s="250"/>
      <c r="AD1030" s="250"/>
      <c r="AE1030" s="250"/>
      <c r="AF1030" s="268"/>
      <c r="AG1030" s="486"/>
      <c r="AH1030" s="486"/>
      <c r="AI1030" s="250"/>
      <c r="AJ1030" s="250"/>
      <c r="AK1030" s="250"/>
      <c r="AL1030" s="184">
        <f t="shared" si="11"/>
        <v>0</v>
      </c>
      <c r="AM1030" s="184">
        <f t="shared" si="11"/>
        <v>0</v>
      </c>
      <c r="AN1030" s="184">
        <f t="shared" si="11"/>
        <v>0</v>
      </c>
      <c r="AO1030" s="250"/>
      <c r="AP1030" s="250"/>
      <c r="AQ1030" s="250"/>
      <c r="AR1030" s="415" t="s">
        <v>1362</v>
      </c>
      <c r="AS1030" s="250"/>
      <c r="AT1030" s="250"/>
    </row>
    <row r="1031" spans="13:46" customFormat="1" ht="11.25" customHeight="1">
      <c r="M1031" s="515" t="s">
        <v>1466</v>
      </c>
      <c r="N1031" s="475" t="s">
        <v>316</v>
      </c>
      <c r="O1031" s="191" t="s">
        <v>1308</v>
      </c>
      <c r="AC1031" s="250"/>
      <c r="AD1031" s="250"/>
      <c r="AE1031" s="250"/>
      <c r="AF1031" s="268"/>
      <c r="AG1031" s="486"/>
      <c r="AH1031" s="486"/>
      <c r="AI1031" s="250"/>
      <c r="AJ1031" s="250"/>
      <c r="AK1031" s="250"/>
      <c r="AL1031" s="184">
        <f t="shared" si="11"/>
        <v>0</v>
      </c>
      <c r="AM1031" s="184">
        <f t="shared" si="11"/>
        <v>0</v>
      </c>
      <c r="AN1031" s="184">
        <f t="shared" si="11"/>
        <v>0</v>
      </c>
      <c r="AO1031" s="250"/>
      <c r="AP1031" s="250"/>
      <c r="AQ1031" s="250"/>
      <c r="AR1031" s="415" t="s">
        <v>1364</v>
      </c>
      <c r="AS1031" s="250"/>
      <c r="AT1031" s="250"/>
    </row>
    <row r="1032" spans="13:46" customFormat="1" ht="11.25" customHeight="1">
      <c r="M1032" s="515" t="s">
        <v>1467</v>
      </c>
      <c r="N1032" s="476" t="s">
        <v>317</v>
      </c>
      <c r="O1032" s="191" t="s">
        <v>1308</v>
      </c>
      <c r="AC1032" s="250"/>
      <c r="AD1032" s="250"/>
      <c r="AE1032" s="250"/>
      <c r="AF1032" s="268"/>
      <c r="AG1032" s="486"/>
      <c r="AH1032" s="486"/>
      <c r="AI1032" s="250"/>
      <c r="AJ1032" s="250"/>
      <c r="AK1032" s="250"/>
      <c r="AL1032" s="184">
        <f t="shared" si="11"/>
        <v>0</v>
      </c>
      <c r="AM1032" s="184">
        <f t="shared" si="11"/>
        <v>0</v>
      </c>
      <c r="AN1032" s="184">
        <f t="shared" si="11"/>
        <v>0</v>
      </c>
      <c r="AO1032" s="250"/>
      <c r="AP1032" s="250"/>
      <c r="AQ1032" s="250"/>
      <c r="AR1032" s="415" t="s">
        <v>1363</v>
      </c>
      <c r="AS1032" s="250"/>
      <c r="AT1032" s="250"/>
    </row>
    <row r="1033" spans="13:46" customFormat="1" ht="11.25" customHeight="1">
      <c r="M1033" s="515" t="s">
        <v>1468</v>
      </c>
      <c r="N1033" s="465" t="s">
        <v>318</v>
      </c>
      <c r="O1033" s="191" t="s">
        <v>1308</v>
      </c>
      <c r="AC1033" s="250"/>
      <c r="AD1033" s="250"/>
      <c r="AE1033" s="250"/>
      <c r="AF1033" s="268"/>
      <c r="AG1033" s="486"/>
      <c r="AH1033" s="486"/>
      <c r="AI1033" s="250"/>
      <c r="AJ1033" s="250"/>
      <c r="AK1033" s="250"/>
      <c r="AL1033" s="184">
        <f t="shared" si="11"/>
        <v>0</v>
      </c>
      <c r="AM1033" s="184">
        <f t="shared" si="11"/>
        <v>0</v>
      </c>
      <c r="AN1033" s="184">
        <f t="shared" si="11"/>
        <v>0</v>
      </c>
      <c r="AO1033" s="250"/>
      <c r="AP1033" s="250"/>
      <c r="AQ1033" s="250"/>
      <c r="AR1033" s="415" t="s">
        <v>1365</v>
      </c>
      <c r="AS1033" s="250"/>
      <c r="AT1033" s="250"/>
    </row>
    <row r="1034" spans="13:46" customFormat="1" ht="11.25" customHeight="1">
      <c r="M1034" s="516"/>
      <c r="N1034" s="484"/>
      <c r="O1034" s="485"/>
      <c r="AC1034" s="250"/>
      <c r="AD1034" s="250"/>
      <c r="AE1034" s="250"/>
      <c r="AF1034" s="268"/>
      <c r="AG1034" s="486"/>
      <c r="AH1034" s="486"/>
      <c r="AI1034" s="250"/>
      <c r="AJ1034" s="250"/>
      <c r="AK1034" s="250"/>
      <c r="AL1034" s="268"/>
      <c r="AM1034" s="486"/>
      <c r="AN1034" s="486"/>
      <c r="AO1034" s="250"/>
      <c r="AP1034" s="250"/>
      <c r="AQ1034" s="250"/>
      <c r="AR1034" s="415"/>
      <c r="AS1034" s="250"/>
      <c r="AT1034" s="250"/>
    </row>
    <row r="1035" spans="13:46" customFormat="1" ht="11.25" customHeight="1">
      <c r="M1035" s="514" t="s">
        <v>1375</v>
      </c>
      <c r="N1035" s="487" t="s">
        <v>751</v>
      </c>
      <c r="O1035" s="191"/>
      <c r="AC1035" s="250"/>
      <c r="AD1035" s="250"/>
      <c r="AE1035" s="250"/>
      <c r="AF1035" s="243"/>
      <c r="AG1035" s="243"/>
      <c r="AH1035" s="243"/>
      <c r="AI1035" s="250"/>
      <c r="AJ1035" s="250"/>
      <c r="AK1035" s="250"/>
      <c r="AL1035" s="243"/>
      <c r="AM1035" s="243"/>
      <c r="AN1035" s="243"/>
      <c r="AO1035" s="250"/>
      <c r="AP1035" s="250"/>
      <c r="AQ1035" s="250"/>
      <c r="AR1035" s="116"/>
      <c r="AS1035" s="250"/>
      <c r="AT1035" s="250"/>
    </row>
    <row r="1036" spans="13:46" customFormat="1" ht="11.25" customHeight="1">
      <c r="M1036" s="515" t="s">
        <v>1469</v>
      </c>
      <c r="N1036" s="459" t="s">
        <v>1311</v>
      </c>
      <c r="O1036" s="191" t="s">
        <v>506</v>
      </c>
      <c r="AC1036" s="250"/>
      <c r="AD1036" s="250"/>
      <c r="AE1036" s="250"/>
      <c r="AF1036" s="268"/>
      <c r="AG1036" s="486"/>
      <c r="AH1036" s="486"/>
      <c r="AI1036" s="250"/>
      <c r="AJ1036" s="250"/>
      <c r="AK1036" s="250"/>
      <c r="AL1036" s="184">
        <f t="shared" ref="AL1036:AN1051" si="12">IF(AL1212=0,0,AL948/AL1212*1000)</f>
        <v>0</v>
      </c>
      <c r="AM1036" s="184">
        <f t="shared" si="12"/>
        <v>0</v>
      </c>
      <c r="AN1036" s="184">
        <f t="shared" si="12"/>
        <v>0</v>
      </c>
      <c r="AO1036" s="250"/>
      <c r="AP1036" s="250"/>
      <c r="AQ1036" s="250"/>
      <c r="AR1036" s="415" t="s">
        <v>1336</v>
      </c>
      <c r="AS1036" s="250"/>
      <c r="AT1036" s="250"/>
    </row>
    <row r="1037" spans="13:46" customFormat="1" ht="11.25" customHeight="1">
      <c r="M1037" s="515" t="s">
        <v>1470</v>
      </c>
      <c r="N1037" s="463" t="s">
        <v>713</v>
      </c>
      <c r="O1037" s="191" t="s">
        <v>506</v>
      </c>
      <c r="AC1037" s="250"/>
      <c r="AD1037" s="250"/>
      <c r="AE1037" s="250"/>
      <c r="AF1037" s="268"/>
      <c r="AG1037" s="486"/>
      <c r="AH1037" s="486"/>
      <c r="AI1037" s="250"/>
      <c r="AJ1037" s="250"/>
      <c r="AK1037" s="250"/>
      <c r="AL1037" s="184">
        <f t="shared" si="12"/>
        <v>0</v>
      </c>
      <c r="AM1037" s="184">
        <f t="shared" si="12"/>
        <v>0</v>
      </c>
      <c r="AN1037" s="184">
        <f t="shared" si="12"/>
        <v>0</v>
      </c>
      <c r="AO1037" s="250"/>
      <c r="AP1037" s="250"/>
      <c r="AQ1037" s="250"/>
      <c r="AR1037" s="415" t="s">
        <v>1337</v>
      </c>
      <c r="AS1037" s="250"/>
      <c r="AT1037" s="250"/>
    </row>
    <row r="1038" spans="13:46" customFormat="1" ht="11.25" customHeight="1">
      <c r="M1038" s="515" t="s">
        <v>1471</v>
      </c>
      <c r="N1038" s="463" t="s">
        <v>715</v>
      </c>
      <c r="O1038" s="191" t="s">
        <v>506</v>
      </c>
      <c r="AC1038" s="250"/>
      <c r="AD1038" s="250"/>
      <c r="AE1038" s="250"/>
      <c r="AF1038" s="268"/>
      <c r="AG1038" s="486"/>
      <c r="AH1038" s="486"/>
      <c r="AI1038" s="250"/>
      <c r="AJ1038" s="250"/>
      <c r="AK1038" s="250"/>
      <c r="AL1038" s="184">
        <f t="shared" si="12"/>
        <v>0</v>
      </c>
      <c r="AM1038" s="184">
        <f t="shared" si="12"/>
        <v>0</v>
      </c>
      <c r="AN1038" s="184">
        <f t="shared" si="12"/>
        <v>0</v>
      </c>
      <c r="AO1038" s="250"/>
      <c r="AP1038" s="250"/>
      <c r="AQ1038" s="250"/>
      <c r="AR1038" s="415" t="s">
        <v>1338</v>
      </c>
      <c r="AS1038" s="250"/>
      <c r="AT1038" s="250"/>
    </row>
    <row r="1039" spans="13:46" customFormat="1" ht="11.25" customHeight="1">
      <c r="M1039" s="515" t="s">
        <v>1472</v>
      </c>
      <c r="N1039" s="463" t="s">
        <v>716</v>
      </c>
      <c r="O1039" s="191" t="s">
        <v>506</v>
      </c>
      <c r="AC1039" s="250"/>
      <c r="AD1039" s="250"/>
      <c r="AE1039" s="250"/>
      <c r="AF1039" s="268"/>
      <c r="AG1039" s="486"/>
      <c r="AH1039" s="486"/>
      <c r="AI1039" s="250"/>
      <c r="AJ1039" s="250"/>
      <c r="AK1039" s="250"/>
      <c r="AL1039" s="184">
        <f t="shared" si="12"/>
        <v>0</v>
      </c>
      <c r="AM1039" s="184">
        <f t="shared" si="12"/>
        <v>0</v>
      </c>
      <c r="AN1039" s="184">
        <f t="shared" si="12"/>
        <v>0</v>
      </c>
      <c r="AO1039" s="250"/>
      <c r="AP1039" s="250"/>
      <c r="AQ1039" s="250"/>
      <c r="AR1039" s="415" t="s">
        <v>1339</v>
      </c>
      <c r="AS1039" s="250"/>
      <c r="AT1039" s="250"/>
    </row>
    <row r="1040" spans="13:46" customFormat="1" ht="11.25" customHeight="1">
      <c r="M1040" s="515" t="s">
        <v>1473</v>
      </c>
      <c r="N1040" s="464" t="s">
        <v>1312</v>
      </c>
      <c r="O1040" s="191" t="s">
        <v>752</v>
      </c>
      <c r="AC1040" s="250"/>
      <c r="AD1040" s="250"/>
      <c r="AE1040" s="250"/>
      <c r="AF1040" s="268"/>
      <c r="AG1040" s="486"/>
      <c r="AH1040" s="486"/>
      <c r="AI1040" s="250"/>
      <c r="AJ1040" s="250"/>
      <c r="AK1040" s="250"/>
      <c r="AL1040" s="184">
        <f t="shared" si="12"/>
        <v>0</v>
      </c>
      <c r="AM1040" s="184">
        <f t="shared" si="12"/>
        <v>0</v>
      </c>
      <c r="AN1040" s="184">
        <f t="shared" si="12"/>
        <v>0</v>
      </c>
      <c r="AO1040" s="250"/>
      <c r="AP1040" s="250"/>
      <c r="AQ1040" s="250"/>
      <c r="AR1040" s="415" t="s">
        <v>1348</v>
      </c>
      <c r="AS1040" s="250"/>
      <c r="AT1040" s="250"/>
    </row>
    <row r="1041" spans="13:46" customFormat="1" ht="11.25" customHeight="1">
      <c r="M1041" s="515" t="s">
        <v>1474</v>
      </c>
      <c r="N1041" s="464" t="s">
        <v>1313</v>
      </c>
      <c r="O1041" s="191" t="s">
        <v>752</v>
      </c>
      <c r="AC1041" s="250"/>
      <c r="AD1041" s="250"/>
      <c r="AE1041" s="250"/>
      <c r="AF1041" s="268"/>
      <c r="AG1041" s="486"/>
      <c r="AH1041" s="486"/>
      <c r="AI1041" s="250"/>
      <c r="AJ1041" s="250"/>
      <c r="AK1041" s="250"/>
      <c r="AL1041" s="184">
        <f t="shared" si="12"/>
        <v>0</v>
      </c>
      <c r="AM1041" s="184">
        <f t="shared" si="12"/>
        <v>0</v>
      </c>
      <c r="AN1041" s="184">
        <f t="shared" si="12"/>
        <v>0</v>
      </c>
      <c r="AO1041" s="250"/>
      <c r="AP1041" s="250"/>
      <c r="AQ1041" s="250"/>
      <c r="AR1041" s="415" t="s">
        <v>1349</v>
      </c>
      <c r="AS1041" s="250"/>
      <c r="AT1041" s="250"/>
    </row>
    <row r="1042" spans="13:46" customFormat="1" ht="11.25" customHeight="1">
      <c r="M1042" s="515" t="s">
        <v>1475</v>
      </c>
      <c r="N1042" s="464" t="s">
        <v>1314</v>
      </c>
      <c r="O1042" s="191" t="s">
        <v>752</v>
      </c>
      <c r="AC1042" s="250"/>
      <c r="AD1042" s="250"/>
      <c r="AE1042" s="250"/>
      <c r="AF1042" s="268"/>
      <c r="AG1042" s="486"/>
      <c r="AH1042" s="486"/>
      <c r="AI1042" s="250"/>
      <c r="AJ1042" s="250"/>
      <c r="AK1042" s="250"/>
      <c r="AL1042" s="184">
        <f t="shared" si="12"/>
        <v>0</v>
      </c>
      <c r="AM1042" s="184">
        <f t="shared" si="12"/>
        <v>0</v>
      </c>
      <c r="AN1042" s="184">
        <f t="shared" si="12"/>
        <v>0</v>
      </c>
      <c r="AO1042" s="250"/>
      <c r="AP1042" s="250"/>
      <c r="AQ1042" s="250"/>
      <c r="AR1042" s="415" t="s">
        <v>1350</v>
      </c>
      <c r="AS1042" s="250"/>
      <c r="AT1042" s="250"/>
    </row>
    <row r="1043" spans="13:46" customFormat="1" ht="11.25" customHeight="1">
      <c r="M1043" s="515" t="s">
        <v>1476</v>
      </c>
      <c r="N1043" s="464" t="s">
        <v>1315</v>
      </c>
      <c r="O1043" s="191" t="s">
        <v>752</v>
      </c>
      <c r="AC1043" s="250"/>
      <c r="AD1043" s="250"/>
      <c r="AE1043" s="250"/>
      <c r="AF1043" s="268"/>
      <c r="AG1043" s="486"/>
      <c r="AH1043" s="486"/>
      <c r="AI1043" s="250"/>
      <c r="AJ1043" s="250"/>
      <c r="AK1043" s="250"/>
      <c r="AL1043" s="184">
        <f t="shared" si="12"/>
        <v>0</v>
      </c>
      <c r="AM1043" s="184">
        <f t="shared" si="12"/>
        <v>0</v>
      </c>
      <c r="AN1043" s="184">
        <f t="shared" si="12"/>
        <v>0</v>
      </c>
      <c r="AO1043" s="250"/>
      <c r="AP1043" s="250"/>
      <c r="AQ1043" s="250"/>
      <c r="AR1043" s="415" t="s">
        <v>1347</v>
      </c>
      <c r="AS1043" s="250"/>
      <c r="AT1043" s="250"/>
    </row>
    <row r="1044" spans="13:46" customFormat="1" ht="11.25" customHeight="1">
      <c r="M1044" s="515" t="s">
        <v>1477</v>
      </c>
      <c r="N1044" s="465" t="s">
        <v>684</v>
      </c>
      <c r="O1044" s="191" t="s">
        <v>752</v>
      </c>
      <c r="AC1044" s="250"/>
      <c r="AD1044" s="250"/>
      <c r="AE1044" s="250"/>
      <c r="AF1044" s="268"/>
      <c r="AG1044" s="486"/>
      <c r="AH1044" s="486"/>
      <c r="AI1044" s="250"/>
      <c r="AJ1044" s="250"/>
      <c r="AK1044" s="250"/>
      <c r="AL1044" s="184">
        <f t="shared" si="12"/>
        <v>0</v>
      </c>
      <c r="AM1044" s="184">
        <f t="shared" si="12"/>
        <v>0</v>
      </c>
      <c r="AN1044" s="184">
        <f t="shared" si="12"/>
        <v>0</v>
      </c>
      <c r="AO1044" s="250"/>
      <c r="AP1044" s="250"/>
      <c r="AQ1044" s="250"/>
      <c r="AR1044" s="415" t="s">
        <v>1340</v>
      </c>
      <c r="AS1044" s="250"/>
      <c r="AT1044" s="250"/>
    </row>
    <row r="1045" spans="13:46" customFormat="1" ht="11.25" customHeight="1">
      <c r="M1045" s="515" t="s">
        <v>1478</v>
      </c>
      <c r="N1045" s="466" t="s">
        <v>718</v>
      </c>
      <c r="O1045" s="191" t="s">
        <v>752</v>
      </c>
      <c r="AC1045" s="250"/>
      <c r="AD1045" s="250"/>
      <c r="AE1045" s="250"/>
      <c r="AF1045" s="268"/>
      <c r="AG1045" s="486"/>
      <c r="AH1045" s="486"/>
      <c r="AI1045" s="250"/>
      <c r="AJ1045" s="250"/>
      <c r="AK1045" s="250"/>
      <c r="AL1045" s="184">
        <f t="shared" si="12"/>
        <v>0</v>
      </c>
      <c r="AM1045" s="184">
        <f t="shared" si="12"/>
        <v>0</v>
      </c>
      <c r="AN1045" s="184">
        <f t="shared" si="12"/>
        <v>0</v>
      </c>
      <c r="AO1045" s="250"/>
      <c r="AP1045" s="250"/>
      <c r="AQ1045" s="250"/>
      <c r="AR1045" s="415" t="s">
        <v>1341</v>
      </c>
      <c r="AS1045" s="250"/>
      <c r="AT1045" s="250"/>
    </row>
    <row r="1046" spans="13:46" customFormat="1" ht="11.25" customHeight="1">
      <c r="M1046" s="515" t="s">
        <v>1479</v>
      </c>
      <c r="N1046" s="460" t="s">
        <v>722</v>
      </c>
      <c r="O1046" s="191" t="s">
        <v>752</v>
      </c>
      <c r="AC1046" s="250"/>
      <c r="AD1046" s="250"/>
      <c r="AE1046" s="250"/>
      <c r="AF1046" s="268"/>
      <c r="AG1046" s="486"/>
      <c r="AH1046" s="486"/>
      <c r="AI1046" s="250"/>
      <c r="AJ1046" s="250"/>
      <c r="AK1046" s="250"/>
      <c r="AL1046" s="184">
        <f t="shared" si="12"/>
        <v>0</v>
      </c>
      <c r="AM1046" s="184">
        <f t="shared" si="12"/>
        <v>0</v>
      </c>
      <c r="AN1046" s="184">
        <f t="shared" si="12"/>
        <v>0</v>
      </c>
      <c r="AO1046" s="250"/>
      <c r="AP1046" s="250"/>
      <c r="AQ1046" s="250"/>
      <c r="AR1046" s="415" t="s">
        <v>1342</v>
      </c>
      <c r="AS1046" s="250"/>
      <c r="AT1046" s="250"/>
    </row>
    <row r="1047" spans="13:46" customFormat="1" ht="11.25" customHeight="1">
      <c r="M1047" s="515" t="s">
        <v>1480</v>
      </c>
      <c r="N1047" s="467" t="s">
        <v>1316</v>
      </c>
      <c r="O1047" s="191" t="s">
        <v>752</v>
      </c>
      <c r="AC1047" s="250"/>
      <c r="AD1047" s="250"/>
      <c r="AE1047" s="250"/>
      <c r="AF1047" s="268"/>
      <c r="AG1047" s="486"/>
      <c r="AH1047" s="486"/>
      <c r="AI1047" s="250"/>
      <c r="AJ1047" s="250"/>
      <c r="AK1047" s="250"/>
      <c r="AL1047" s="184">
        <f t="shared" si="12"/>
        <v>0</v>
      </c>
      <c r="AM1047" s="184">
        <f t="shared" si="12"/>
        <v>0</v>
      </c>
      <c r="AN1047" s="184">
        <f t="shared" si="12"/>
        <v>0</v>
      </c>
      <c r="AO1047" s="250"/>
      <c r="AP1047" s="250"/>
      <c r="AQ1047" s="250"/>
      <c r="AR1047" s="415" t="s">
        <v>1343</v>
      </c>
      <c r="AS1047" s="250"/>
      <c r="AT1047" s="250"/>
    </row>
    <row r="1048" spans="13:46" customFormat="1" ht="11.25" customHeight="1">
      <c r="M1048" s="515" t="s">
        <v>1481</v>
      </c>
      <c r="N1048" s="467" t="s">
        <v>1317</v>
      </c>
      <c r="O1048" s="191" t="s">
        <v>752</v>
      </c>
      <c r="AC1048" s="250"/>
      <c r="AD1048" s="250"/>
      <c r="AE1048" s="250"/>
      <c r="AF1048" s="268"/>
      <c r="AG1048" s="486"/>
      <c r="AH1048" s="486"/>
      <c r="AI1048" s="250"/>
      <c r="AJ1048" s="250"/>
      <c r="AK1048" s="250"/>
      <c r="AL1048" s="184">
        <f t="shared" si="12"/>
        <v>0</v>
      </c>
      <c r="AM1048" s="184">
        <f t="shared" si="12"/>
        <v>0</v>
      </c>
      <c r="AN1048" s="184">
        <f t="shared" si="12"/>
        <v>0</v>
      </c>
      <c r="AO1048" s="250"/>
      <c r="AP1048" s="250"/>
      <c r="AQ1048" s="250"/>
      <c r="AR1048" s="415" t="s">
        <v>1344</v>
      </c>
      <c r="AS1048" s="250"/>
      <c r="AT1048" s="250"/>
    </row>
    <row r="1049" spans="13:46" customFormat="1" ht="11.25" customHeight="1">
      <c r="M1049" s="515" t="s">
        <v>1482</v>
      </c>
      <c r="N1049" s="467" t="s">
        <v>1318</v>
      </c>
      <c r="O1049" s="191" t="s">
        <v>752</v>
      </c>
      <c r="AC1049" s="250"/>
      <c r="AD1049" s="250"/>
      <c r="AE1049" s="250"/>
      <c r="AF1049" s="268"/>
      <c r="AG1049" s="486"/>
      <c r="AH1049" s="486"/>
      <c r="AI1049" s="250"/>
      <c r="AJ1049" s="250"/>
      <c r="AK1049" s="250"/>
      <c r="AL1049" s="184">
        <f t="shared" si="12"/>
        <v>0</v>
      </c>
      <c r="AM1049" s="184">
        <f t="shared" si="12"/>
        <v>0</v>
      </c>
      <c r="AN1049" s="184">
        <f t="shared" si="12"/>
        <v>0</v>
      </c>
      <c r="AO1049" s="250"/>
      <c r="AP1049" s="250"/>
      <c r="AQ1049" s="250"/>
      <c r="AR1049" s="415" t="s">
        <v>1345</v>
      </c>
      <c r="AS1049" s="250"/>
      <c r="AT1049" s="250"/>
    </row>
    <row r="1050" spans="13:46" customFormat="1" ht="11.25" customHeight="1">
      <c r="M1050" s="515" t="s">
        <v>1483</v>
      </c>
      <c r="N1050" s="467" t="s">
        <v>1319</v>
      </c>
      <c r="O1050" s="191" t="s">
        <v>752</v>
      </c>
      <c r="AC1050" s="250"/>
      <c r="AD1050" s="250"/>
      <c r="AE1050" s="250"/>
      <c r="AF1050" s="268"/>
      <c r="AG1050" s="486"/>
      <c r="AH1050" s="486"/>
      <c r="AI1050" s="250"/>
      <c r="AJ1050" s="250"/>
      <c r="AK1050" s="250"/>
      <c r="AL1050" s="184">
        <f t="shared" si="12"/>
        <v>0</v>
      </c>
      <c r="AM1050" s="184">
        <f t="shared" si="12"/>
        <v>0</v>
      </c>
      <c r="AN1050" s="184">
        <f t="shared" si="12"/>
        <v>0</v>
      </c>
      <c r="AO1050" s="250"/>
      <c r="AP1050" s="250"/>
      <c r="AQ1050" s="250"/>
      <c r="AR1050" s="415" t="s">
        <v>1346</v>
      </c>
      <c r="AS1050" s="250"/>
      <c r="AT1050" s="250"/>
    </row>
    <row r="1051" spans="13:46" customFormat="1" ht="11.25" customHeight="1">
      <c r="M1051" s="515" t="s">
        <v>1484</v>
      </c>
      <c r="N1051" s="461" t="s">
        <v>720</v>
      </c>
      <c r="O1051" s="191" t="s">
        <v>752</v>
      </c>
      <c r="AC1051" s="250"/>
      <c r="AD1051" s="250"/>
      <c r="AE1051" s="250"/>
      <c r="AF1051" s="268"/>
      <c r="AG1051" s="486"/>
      <c r="AH1051" s="486"/>
      <c r="AI1051" s="250"/>
      <c r="AJ1051" s="250"/>
      <c r="AK1051" s="250"/>
      <c r="AL1051" s="184">
        <f t="shared" si="12"/>
        <v>0</v>
      </c>
      <c r="AM1051" s="184">
        <f t="shared" si="12"/>
        <v>0</v>
      </c>
      <c r="AN1051" s="184">
        <f t="shared" si="12"/>
        <v>0</v>
      </c>
      <c r="AO1051" s="250"/>
      <c r="AP1051" s="250"/>
      <c r="AQ1051" s="250"/>
      <c r="AR1051" s="415" t="s">
        <v>1351</v>
      </c>
      <c r="AS1051" s="250"/>
      <c r="AT1051" s="250"/>
    </row>
    <row r="1052" spans="13:46" customFormat="1" ht="11.25" customHeight="1">
      <c r="M1052" s="515" t="s">
        <v>2046</v>
      </c>
      <c r="N1052" s="468" t="s">
        <v>1320</v>
      </c>
      <c r="O1052" s="191" t="s">
        <v>752</v>
      </c>
      <c r="AC1052" s="250"/>
      <c r="AD1052" s="250"/>
      <c r="AE1052" s="250"/>
      <c r="AF1052" s="268"/>
      <c r="AG1052" s="486"/>
      <c r="AH1052" s="486"/>
      <c r="AI1052" s="250"/>
      <c r="AJ1052" s="250"/>
      <c r="AK1052" s="250"/>
      <c r="AL1052" s="184">
        <f t="shared" ref="AL1052:AN1067" si="13">IF(AL1228=0,0,AL964/AL1228*1000)</f>
        <v>0</v>
      </c>
      <c r="AM1052" s="184">
        <f t="shared" si="13"/>
        <v>0</v>
      </c>
      <c r="AN1052" s="184">
        <f t="shared" si="13"/>
        <v>0</v>
      </c>
      <c r="AO1052" s="250"/>
      <c r="AP1052" s="250"/>
      <c r="AQ1052" s="250"/>
      <c r="AR1052" s="415" t="s">
        <v>2044</v>
      </c>
      <c r="AS1052" s="250"/>
      <c r="AT1052" s="250"/>
    </row>
    <row r="1053" spans="13:46" customFormat="1" ht="11.25" customHeight="1">
      <c r="M1053" s="515" t="s">
        <v>2027</v>
      </c>
      <c r="N1053" s="468" t="s">
        <v>1321</v>
      </c>
      <c r="O1053" s="191" t="s">
        <v>752</v>
      </c>
      <c r="AC1053" s="250"/>
      <c r="AD1053" s="250"/>
      <c r="AE1053" s="250"/>
      <c r="AF1053" s="268"/>
      <c r="AG1053" s="486"/>
      <c r="AH1053" s="486"/>
      <c r="AI1053" s="250"/>
      <c r="AJ1053" s="250"/>
      <c r="AK1053" s="250"/>
      <c r="AL1053" s="184">
        <f t="shared" si="13"/>
        <v>0</v>
      </c>
      <c r="AM1053" s="184">
        <f t="shared" si="13"/>
        <v>0</v>
      </c>
      <c r="AN1053" s="184">
        <f t="shared" si="13"/>
        <v>0</v>
      </c>
      <c r="AO1053" s="250"/>
      <c r="AP1053" s="250"/>
      <c r="AQ1053" s="250"/>
      <c r="AR1053" s="415" t="s">
        <v>2025</v>
      </c>
      <c r="AS1053" s="250"/>
      <c r="AT1053" s="250"/>
    </row>
    <row r="1054" spans="13:46" customFormat="1" ht="11.25" customHeight="1">
      <c r="M1054" s="515" t="s">
        <v>2008</v>
      </c>
      <c r="N1054" s="468" t="s">
        <v>1322</v>
      </c>
      <c r="O1054" s="191" t="s">
        <v>752</v>
      </c>
      <c r="AC1054" s="250"/>
      <c r="AD1054" s="250"/>
      <c r="AE1054" s="250"/>
      <c r="AF1054" s="268"/>
      <c r="AG1054" s="486"/>
      <c r="AH1054" s="486"/>
      <c r="AI1054" s="250"/>
      <c r="AJ1054" s="250"/>
      <c r="AK1054" s="250"/>
      <c r="AL1054" s="184">
        <f t="shared" si="13"/>
        <v>0</v>
      </c>
      <c r="AM1054" s="184">
        <f t="shared" si="13"/>
        <v>0</v>
      </c>
      <c r="AN1054" s="184">
        <f t="shared" si="13"/>
        <v>0</v>
      </c>
      <c r="AO1054" s="250"/>
      <c r="AP1054" s="250"/>
      <c r="AQ1054" s="250"/>
      <c r="AR1054" s="415" t="s">
        <v>2005</v>
      </c>
      <c r="AS1054" s="250"/>
      <c r="AT1054" s="250"/>
    </row>
    <row r="1055" spans="13:46" customFormat="1" ht="11.25" customHeight="1">
      <c r="M1055" s="515" t="s">
        <v>1485</v>
      </c>
      <c r="N1055" s="468" t="s">
        <v>1323</v>
      </c>
      <c r="O1055" s="191" t="s">
        <v>752</v>
      </c>
      <c r="AC1055" s="250"/>
      <c r="AD1055" s="250"/>
      <c r="AE1055" s="250"/>
      <c r="AF1055" s="268"/>
      <c r="AG1055" s="486"/>
      <c r="AH1055" s="486"/>
      <c r="AI1055" s="250"/>
      <c r="AJ1055" s="250"/>
      <c r="AK1055" s="250"/>
      <c r="AL1055" s="184">
        <f t="shared" si="13"/>
        <v>0</v>
      </c>
      <c r="AM1055" s="184">
        <f t="shared" si="13"/>
        <v>0</v>
      </c>
      <c r="AN1055" s="184">
        <f t="shared" si="13"/>
        <v>0</v>
      </c>
      <c r="AO1055" s="250"/>
      <c r="AP1055" s="250"/>
      <c r="AQ1055" s="250"/>
      <c r="AR1055" s="415" t="s">
        <v>1352</v>
      </c>
      <c r="AS1055" s="250"/>
      <c r="AT1055" s="250"/>
    </row>
    <row r="1056" spans="13:46" customFormat="1" ht="11.25" customHeight="1">
      <c r="M1056" s="515" t="s">
        <v>1486</v>
      </c>
      <c r="N1056" s="468" t="s">
        <v>1324</v>
      </c>
      <c r="O1056" s="191" t="s">
        <v>752</v>
      </c>
      <c r="AC1056" s="250"/>
      <c r="AD1056" s="250"/>
      <c r="AE1056" s="250"/>
      <c r="AF1056" s="268"/>
      <c r="AG1056" s="486"/>
      <c r="AH1056" s="486"/>
      <c r="AI1056" s="250"/>
      <c r="AJ1056" s="250"/>
      <c r="AK1056" s="250"/>
      <c r="AL1056" s="184">
        <f t="shared" si="13"/>
        <v>0</v>
      </c>
      <c r="AM1056" s="184">
        <f t="shared" si="13"/>
        <v>0</v>
      </c>
      <c r="AN1056" s="184">
        <f t="shared" si="13"/>
        <v>0</v>
      </c>
      <c r="AO1056" s="250"/>
      <c r="AP1056" s="250"/>
      <c r="AQ1056" s="250"/>
      <c r="AR1056" s="415" t="s">
        <v>1353</v>
      </c>
      <c r="AS1056" s="250"/>
      <c r="AT1056" s="250"/>
    </row>
    <row r="1057" spans="13:46" customFormat="1" ht="11.25" customHeight="1">
      <c r="M1057" s="515" t="s">
        <v>1487</v>
      </c>
      <c r="N1057" s="468" t="s">
        <v>1325</v>
      </c>
      <c r="O1057" s="191" t="s">
        <v>752</v>
      </c>
      <c r="AC1057" s="250"/>
      <c r="AD1057" s="250"/>
      <c r="AE1057" s="250"/>
      <c r="AF1057" s="268"/>
      <c r="AG1057" s="486"/>
      <c r="AH1057" s="486"/>
      <c r="AI1057" s="250"/>
      <c r="AJ1057" s="250"/>
      <c r="AK1057" s="250"/>
      <c r="AL1057" s="184">
        <f t="shared" si="13"/>
        <v>0</v>
      </c>
      <c r="AM1057" s="184">
        <f t="shared" si="13"/>
        <v>0</v>
      </c>
      <c r="AN1057" s="184">
        <f t="shared" si="13"/>
        <v>0</v>
      </c>
      <c r="AO1057" s="250"/>
      <c r="AP1057" s="250"/>
      <c r="AQ1057" s="250"/>
      <c r="AR1057" s="415" t="s">
        <v>1354</v>
      </c>
      <c r="AS1057" s="250"/>
      <c r="AT1057" s="250"/>
    </row>
    <row r="1058" spans="13:46" customFormat="1" ht="11.25" customHeight="1">
      <c r="M1058" s="515" t="s">
        <v>1488</v>
      </c>
      <c r="N1058" s="469" t="s">
        <v>721</v>
      </c>
      <c r="O1058" s="191" t="s">
        <v>752</v>
      </c>
      <c r="AC1058" s="250"/>
      <c r="AD1058" s="250"/>
      <c r="AE1058" s="250"/>
      <c r="AF1058" s="268"/>
      <c r="AG1058" s="486"/>
      <c r="AH1058" s="486"/>
      <c r="AI1058" s="250"/>
      <c r="AJ1058" s="250"/>
      <c r="AK1058" s="250"/>
      <c r="AL1058" s="184">
        <f t="shared" si="13"/>
        <v>0</v>
      </c>
      <c r="AM1058" s="184">
        <f t="shared" si="13"/>
        <v>0</v>
      </c>
      <c r="AN1058" s="184">
        <f t="shared" si="13"/>
        <v>0</v>
      </c>
      <c r="AO1058" s="250"/>
      <c r="AP1058" s="250"/>
      <c r="AQ1058" s="250"/>
      <c r="AR1058" s="415" t="s">
        <v>1355</v>
      </c>
      <c r="AS1058" s="250"/>
      <c r="AT1058" s="250"/>
    </row>
    <row r="1059" spans="13:46" customFormat="1" ht="11.25" customHeight="1">
      <c r="M1059" s="515" t="s">
        <v>1489</v>
      </c>
      <c r="N1059" s="462" t="s">
        <v>712</v>
      </c>
      <c r="O1059" s="191" t="s">
        <v>752</v>
      </c>
      <c r="AC1059" s="250"/>
      <c r="AD1059" s="250"/>
      <c r="AE1059" s="250"/>
      <c r="AF1059" s="268"/>
      <c r="AG1059" s="486"/>
      <c r="AH1059" s="486"/>
      <c r="AI1059" s="250"/>
      <c r="AJ1059" s="250"/>
      <c r="AK1059" s="250"/>
      <c r="AL1059" s="184">
        <f t="shared" si="13"/>
        <v>0</v>
      </c>
      <c r="AM1059" s="184">
        <f t="shared" si="13"/>
        <v>0</v>
      </c>
      <c r="AN1059" s="184">
        <f t="shared" si="13"/>
        <v>0</v>
      </c>
      <c r="AO1059" s="250"/>
      <c r="AP1059" s="250"/>
      <c r="AQ1059" s="250"/>
      <c r="AR1059" s="415" t="s">
        <v>1356</v>
      </c>
      <c r="AS1059" s="250"/>
      <c r="AT1059" s="250"/>
    </row>
    <row r="1060" spans="13:46" customFormat="1" ht="11.25" customHeight="1">
      <c r="M1060" s="515" t="s">
        <v>1490</v>
      </c>
      <c r="N1060" s="470" t="s">
        <v>1326</v>
      </c>
      <c r="O1060" s="191" t="s">
        <v>752</v>
      </c>
      <c r="AC1060" s="250"/>
      <c r="AD1060" s="250"/>
      <c r="AE1060" s="250"/>
      <c r="AF1060" s="268"/>
      <c r="AG1060" s="486"/>
      <c r="AH1060" s="486"/>
      <c r="AI1060" s="250"/>
      <c r="AJ1060" s="250"/>
      <c r="AK1060" s="250"/>
      <c r="AL1060" s="184">
        <f t="shared" si="13"/>
        <v>0</v>
      </c>
      <c r="AM1060" s="184">
        <f t="shared" si="13"/>
        <v>0</v>
      </c>
      <c r="AN1060" s="184">
        <f t="shared" si="13"/>
        <v>0</v>
      </c>
      <c r="AO1060" s="250"/>
      <c r="AP1060" s="250"/>
      <c r="AQ1060" s="250"/>
      <c r="AR1060" s="415" t="s">
        <v>1357</v>
      </c>
      <c r="AS1060" s="250"/>
      <c r="AT1060" s="250"/>
    </row>
    <row r="1061" spans="13:46" customFormat="1" ht="11.25" customHeight="1">
      <c r="M1061" s="515" t="s">
        <v>1491</v>
      </c>
      <c r="N1061" s="470" t="s">
        <v>1327</v>
      </c>
      <c r="O1061" s="191" t="s">
        <v>752</v>
      </c>
      <c r="AC1061" s="250"/>
      <c r="AD1061" s="250"/>
      <c r="AE1061" s="250"/>
      <c r="AF1061" s="268"/>
      <c r="AG1061" s="486"/>
      <c r="AH1061" s="486"/>
      <c r="AI1061" s="250"/>
      <c r="AJ1061" s="250"/>
      <c r="AK1061" s="250"/>
      <c r="AL1061" s="184">
        <f t="shared" si="13"/>
        <v>0</v>
      </c>
      <c r="AM1061" s="184">
        <f t="shared" si="13"/>
        <v>0</v>
      </c>
      <c r="AN1061" s="184">
        <f t="shared" si="13"/>
        <v>0</v>
      </c>
      <c r="AO1061" s="250"/>
      <c r="AP1061" s="250"/>
      <c r="AQ1061" s="250"/>
      <c r="AR1061" s="415" t="s">
        <v>1358</v>
      </c>
      <c r="AS1061" s="250"/>
      <c r="AT1061" s="250"/>
    </row>
    <row r="1062" spans="13:46" customFormat="1" ht="11.25" customHeight="1">
      <c r="M1062" s="515" t="s">
        <v>1492</v>
      </c>
      <c r="N1062" s="470" t="s">
        <v>1328</v>
      </c>
      <c r="O1062" s="191" t="s">
        <v>752</v>
      </c>
      <c r="AC1062" s="250"/>
      <c r="AD1062" s="250"/>
      <c r="AE1062" s="250"/>
      <c r="AF1062" s="268"/>
      <c r="AG1062" s="486"/>
      <c r="AH1062" s="486"/>
      <c r="AI1062" s="250"/>
      <c r="AJ1062" s="250"/>
      <c r="AK1062" s="250"/>
      <c r="AL1062" s="184">
        <f t="shared" si="13"/>
        <v>0</v>
      </c>
      <c r="AM1062" s="184">
        <f t="shared" si="13"/>
        <v>0</v>
      </c>
      <c r="AN1062" s="184">
        <f t="shared" si="13"/>
        <v>0</v>
      </c>
      <c r="AO1062" s="250"/>
      <c r="AP1062" s="250"/>
      <c r="AQ1062" s="250"/>
      <c r="AR1062" s="415" t="s">
        <v>1359</v>
      </c>
      <c r="AS1062" s="250"/>
      <c r="AT1062" s="250"/>
    </row>
    <row r="1063" spans="13:46" customFormat="1" ht="11.25" customHeight="1">
      <c r="M1063" s="515" t="s">
        <v>1493</v>
      </c>
      <c r="N1063" s="470" t="s">
        <v>1329</v>
      </c>
      <c r="O1063" s="191" t="s">
        <v>752</v>
      </c>
      <c r="AC1063" s="250"/>
      <c r="AD1063" s="250"/>
      <c r="AE1063" s="250"/>
      <c r="AF1063" s="268"/>
      <c r="AG1063" s="486"/>
      <c r="AH1063" s="486"/>
      <c r="AI1063" s="250"/>
      <c r="AJ1063" s="250"/>
      <c r="AK1063" s="250"/>
      <c r="AL1063" s="184">
        <f t="shared" si="13"/>
        <v>0</v>
      </c>
      <c r="AM1063" s="184">
        <f t="shared" si="13"/>
        <v>0</v>
      </c>
      <c r="AN1063" s="184">
        <f t="shared" si="13"/>
        <v>0</v>
      </c>
      <c r="AO1063" s="250"/>
      <c r="AP1063" s="250"/>
      <c r="AQ1063" s="250"/>
      <c r="AR1063" s="415" t="s">
        <v>1371</v>
      </c>
      <c r="AS1063" s="250"/>
      <c r="AT1063" s="250"/>
    </row>
    <row r="1064" spans="13:46" customFormat="1" ht="11.25" customHeight="1">
      <c r="M1064" s="515" t="s">
        <v>1494</v>
      </c>
      <c r="N1064" s="470" t="s">
        <v>1330</v>
      </c>
      <c r="O1064" s="191" t="s">
        <v>752</v>
      </c>
      <c r="AC1064" s="250"/>
      <c r="AD1064" s="250"/>
      <c r="AE1064" s="250"/>
      <c r="AF1064" s="268"/>
      <c r="AG1064" s="486"/>
      <c r="AH1064" s="486"/>
      <c r="AI1064" s="250"/>
      <c r="AJ1064" s="250"/>
      <c r="AK1064" s="250"/>
      <c r="AL1064" s="184">
        <f t="shared" si="13"/>
        <v>0</v>
      </c>
      <c r="AM1064" s="184">
        <f t="shared" si="13"/>
        <v>0</v>
      </c>
      <c r="AN1064" s="184">
        <f t="shared" si="13"/>
        <v>0</v>
      </c>
      <c r="AO1064" s="250"/>
      <c r="AP1064" s="250"/>
      <c r="AQ1064" s="250"/>
      <c r="AR1064" s="415" t="s">
        <v>1370</v>
      </c>
      <c r="AS1064" s="250"/>
      <c r="AT1064" s="250"/>
    </row>
    <row r="1065" spans="13:46" customFormat="1" ht="11.25" customHeight="1">
      <c r="M1065" s="515" t="s">
        <v>1495</v>
      </c>
      <c r="N1065" s="470" t="s">
        <v>1331</v>
      </c>
      <c r="O1065" s="191" t="s">
        <v>752</v>
      </c>
      <c r="AC1065" s="250"/>
      <c r="AD1065" s="250"/>
      <c r="AE1065" s="250"/>
      <c r="AF1065" s="268"/>
      <c r="AG1065" s="486"/>
      <c r="AH1065" s="486"/>
      <c r="AI1065" s="250"/>
      <c r="AJ1065" s="250"/>
      <c r="AK1065" s="250"/>
      <c r="AL1065" s="184">
        <f t="shared" si="13"/>
        <v>0</v>
      </c>
      <c r="AM1065" s="184">
        <f t="shared" si="13"/>
        <v>0</v>
      </c>
      <c r="AN1065" s="184">
        <f t="shared" si="13"/>
        <v>0</v>
      </c>
      <c r="AO1065" s="250"/>
      <c r="AP1065" s="250"/>
      <c r="AQ1065" s="250"/>
      <c r="AR1065" s="415" t="s">
        <v>1369</v>
      </c>
      <c r="AS1065" s="250"/>
      <c r="AT1065" s="250"/>
    </row>
    <row r="1066" spans="13:46" customFormat="1" ht="11.25" customHeight="1">
      <c r="M1066" s="515" t="s">
        <v>1496</v>
      </c>
      <c r="N1066" s="470" t="s">
        <v>1332</v>
      </c>
      <c r="O1066" s="191" t="s">
        <v>752</v>
      </c>
      <c r="AC1066" s="250"/>
      <c r="AD1066" s="250"/>
      <c r="AE1066" s="250"/>
      <c r="AF1066" s="268"/>
      <c r="AG1066" s="486"/>
      <c r="AH1066" s="486"/>
      <c r="AI1066" s="250"/>
      <c r="AJ1066" s="250"/>
      <c r="AK1066" s="250"/>
      <c r="AL1066" s="184">
        <f t="shared" si="13"/>
        <v>0</v>
      </c>
      <c r="AM1066" s="184">
        <f t="shared" si="13"/>
        <v>0</v>
      </c>
      <c r="AN1066" s="184">
        <f t="shared" si="13"/>
        <v>0</v>
      </c>
      <c r="AO1066" s="250"/>
      <c r="AP1066" s="250"/>
      <c r="AQ1066" s="250"/>
      <c r="AR1066" s="415" t="s">
        <v>1368</v>
      </c>
      <c r="AS1066" s="250"/>
      <c r="AT1066" s="250"/>
    </row>
    <row r="1067" spans="13:46" customFormat="1" ht="11.25" customHeight="1">
      <c r="M1067" s="515" t="s">
        <v>1497</v>
      </c>
      <c r="N1067" s="470" t="s">
        <v>1333</v>
      </c>
      <c r="O1067" s="191" t="s">
        <v>752</v>
      </c>
      <c r="AC1067" s="250"/>
      <c r="AD1067" s="250"/>
      <c r="AE1067" s="250"/>
      <c r="AF1067" s="268"/>
      <c r="AG1067" s="486"/>
      <c r="AH1067" s="486"/>
      <c r="AI1067" s="250"/>
      <c r="AJ1067" s="250"/>
      <c r="AK1067" s="250"/>
      <c r="AL1067" s="184">
        <f t="shared" si="13"/>
        <v>0</v>
      </c>
      <c r="AM1067" s="184">
        <f t="shared" si="13"/>
        <v>0</v>
      </c>
      <c r="AN1067" s="184">
        <f t="shared" si="13"/>
        <v>0</v>
      </c>
      <c r="AO1067" s="250"/>
      <c r="AP1067" s="250"/>
      <c r="AQ1067" s="250"/>
      <c r="AR1067" s="415" t="s">
        <v>1367</v>
      </c>
      <c r="AS1067" s="250"/>
      <c r="AT1067" s="250"/>
    </row>
    <row r="1068" spans="13:46" customFormat="1" ht="11.25" customHeight="1">
      <c r="M1068" s="515" t="s">
        <v>1498</v>
      </c>
      <c r="N1068" s="470" t="s">
        <v>1334</v>
      </c>
      <c r="O1068" s="191" t="s">
        <v>752</v>
      </c>
      <c r="AC1068" s="250"/>
      <c r="AD1068" s="250"/>
      <c r="AE1068" s="250"/>
      <c r="AF1068" s="268"/>
      <c r="AG1068" s="486"/>
      <c r="AH1068" s="486"/>
      <c r="AI1068" s="250"/>
      <c r="AJ1068" s="250"/>
      <c r="AK1068" s="250"/>
      <c r="AL1068" s="184">
        <f>IF(AL1244=0,0,AL980/AL1244*1000)</f>
        <v>0</v>
      </c>
      <c r="AM1068" s="184">
        <f>IF(AM1244=0,0,AM980/AM1244*1000)</f>
        <v>0</v>
      </c>
      <c r="AN1068" s="184">
        <f>IF(AN1244=0,0,AN980/AN1244*1000)</f>
        <v>0</v>
      </c>
      <c r="AO1068" s="250"/>
      <c r="AP1068" s="250"/>
      <c r="AQ1068" s="250"/>
      <c r="AR1068" s="415" t="s">
        <v>1372</v>
      </c>
      <c r="AS1068" s="250"/>
      <c r="AT1068" s="250"/>
    </row>
    <row r="1069" spans="13:46" customFormat="1" ht="11.25" customHeight="1">
      <c r="M1069" s="515" t="s">
        <v>1499</v>
      </c>
      <c r="N1069" s="480" t="s">
        <v>1380</v>
      </c>
      <c r="O1069" s="191" t="s">
        <v>313</v>
      </c>
      <c r="AC1069" s="250"/>
      <c r="AD1069" s="250"/>
      <c r="AE1069" s="250"/>
      <c r="AF1069" s="268"/>
      <c r="AG1069" s="486"/>
      <c r="AH1069" s="486"/>
      <c r="AI1069" s="250"/>
      <c r="AJ1069" s="250"/>
      <c r="AK1069" s="250"/>
      <c r="AL1069" s="492">
        <f t="shared" ref="AL1069:AN1070" si="14">IF(AL1835=0,0,AL981/AL1835)</f>
        <v>0</v>
      </c>
      <c r="AM1069" s="492">
        <f t="shared" si="14"/>
        <v>0</v>
      </c>
      <c r="AN1069" s="492">
        <f t="shared" si="14"/>
        <v>0</v>
      </c>
      <c r="AO1069" s="250"/>
      <c r="AP1069" s="250"/>
      <c r="AQ1069" s="250"/>
      <c r="AR1069" s="415" t="s">
        <v>1382</v>
      </c>
      <c r="AS1069" s="250"/>
      <c r="AT1069" s="250"/>
    </row>
    <row r="1070" spans="13:46" customFormat="1" ht="11.25" customHeight="1">
      <c r="M1070" s="515" t="s">
        <v>1500</v>
      </c>
      <c r="N1070" s="480" t="s">
        <v>1381</v>
      </c>
      <c r="O1070" s="191" t="s">
        <v>314</v>
      </c>
      <c r="AC1070" s="250"/>
      <c r="AD1070" s="250"/>
      <c r="AE1070" s="250"/>
      <c r="AF1070" s="268"/>
      <c r="AG1070" s="486"/>
      <c r="AH1070" s="486"/>
      <c r="AI1070" s="250"/>
      <c r="AJ1070" s="250"/>
      <c r="AK1070" s="250"/>
      <c r="AL1070" s="492">
        <f t="shared" si="14"/>
        <v>0</v>
      </c>
      <c r="AM1070" s="492">
        <f t="shared" si="14"/>
        <v>0</v>
      </c>
      <c r="AN1070" s="492">
        <f t="shared" si="14"/>
        <v>0</v>
      </c>
      <c r="AO1070" s="250"/>
      <c r="AP1070" s="250"/>
      <c r="AQ1070" s="250"/>
      <c r="AR1070" s="415" t="s">
        <v>1383</v>
      </c>
      <c r="AS1070" s="250"/>
      <c r="AT1070" s="250"/>
    </row>
    <row r="1071" spans="13:46" customFormat="1" ht="11.25" customHeight="1">
      <c r="M1071" s="515" t="s">
        <v>1501</v>
      </c>
      <c r="N1071" s="471" t="s">
        <v>1335</v>
      </c>
      <c r="O1071" s="191" t="s">
        <v>752</v>
      </c>
      <c r="AC1071" s="250"/>
      <c r="AD1071" s="250"/>
      <c r="AE1071" s="250"/>
      <c r="AF1071" s="268"/>
      <c r="AG1071" s="486"/>
      <c r="AH1071" s="486"/>
      <c r="AI1071" s="250"/>
      <c r="AJ1071" s="250"/>
      <c r="AK1071" s="250"/>
      <c r="AL1071" s="184">
        <f t="shared" ref="AL1071:AN1077" si="15">IF(AL1247=0,0,AL983/AL1247*1000)</f>
        <v>0</v>
      </c>
      <c r="AM1071" s="184">
        <f t="shared" si="15"/>
        <v>0</v>
      </c>
      <c r="AN1071" s="184">
        <f t="shared" si="15"/>
        <v>0</v>
      </c>
      <c r="AO1071" s="250"/>
      <c r="AP1071" s="250"/>
      <c r="AQ1071" s="250"/>
      <c r="AR1071" s="415" t="s">
        <v>1373</v>
      </c>
      <c r="AS1071" s="250"/>
      <c r="AT1071" s="250"/>
    </row>
    <row r="1072" spans="13:46" customFormat="1" ht="11.25" customHeight="1">
      <c r="M1072" s="515" t="s">
        <v>1502</v>
      </c>
      <c r="N1072" s="472" t="s">
        <v>723</v>
      </c>
      <c r="O1072" s="191" t="s">
        <v>752</v>
      </c>
      <c r="AC1072" s="250"/>
      <c r="AD1072" s="250"/>
      <c r="AE1072" s="250"/>
      <c r="AF1072" s="268"/>
      <c r="AG1072" s="486"/>
      <c r="AH1072" s="486"/>
      <c r="AI1072" s="250"/>
      <c r="AJ1072" s="250"/>
      <c r="AK1072" s="250"/>
      <c r="AL1072" s="184">
        <f t="shared" si="15"/>
        <v>0</v>
      </c>
      <c r="AM1072" s="184">
        <f t="shared" si="15"/>
        <v>0</v>
      </c>
      <c r="AN1072" s="184">
        <f t="shared" si="15"/>
        <v>0</v>
      </c>
      <c r="AO1072" s="250"/>
      <c r="AP1072" s="250"/>
      <c r="AQ1072" s="250"/>
      <c r="AR1072" s="415" t="s">
        <v>1360</v>
      </c>
      <c r="AS1072" s="250"/>
      <c r="AT1072" s="250"/>
    </row>
    <row r="1073" spans="13:46" customFormat="1" ht="11.25" customHeight="1">
      <c r="M1073" s="515" t="s">
        <v>1503</v>
      </c>
      <c r="N1073" s="473" t="s">
        <v>749</v>
      </c>
      <c r="O1073" s="191" t="s">
        <v>752</v>
      </c>
      <c r="AC1073" s="250"/>
      <c r="AD1073" s="250"/>
      <c r="AE1073" s="250"/>
      <c r="AF1073" s="268"/>
      <c r="AG1073" s="486"/>
      <c r="AH1073" s="486"/>
      <c r="AI1073" s="250"/>
      <c r="AJ1073" s="250"/>
      <c r="AK1073" s="250"/>
      <c r="AL1073" s="184">
        <f t="shared" si="15"/>
        <v>0</v>
      </c>
      <c r="AM1073" s="184">
        <f t="shared" si="15"/>
        <v>0</v>
      </c>
      <c r="AN1073" s="184">
        <f t="shared" si="15"/>
        <v>0</v>
      </c>
      <c r="AO1073" s="250"/>
      <c r="AP1073" s="250"/>
      <c r="AQ1073" s="250"/>
      <c r="AR1073" s="415" t="s">
        <v>1361</v>
      </c>
      <c r="AS1073" s="250"/>
      <c r="AT1073" s="250"/>
    </row>
    <row r="1074" spans="13:46" customFormat="1" ht="11.25" customHeight="1">
      <c r="M1074" s="515" t="s">
        <v>1504</v>
      </c>
      <c r="N1074" s="474" t="s">
        <v>315</v>
      </c>
      <c r="O1074" s="191" t="s">
        <v>752</v>
      </c>
      <c r="AC1074" s="250"/>
      <c r="AD1074" s="250"/>
      <c r="AE1074" s="250"/>
      <c r="AF1074" s="268"/>
      <c r="AG1074" s="486"/>
      <c r="AH1074" s="486"/>
      <c r="AI1074" s="250"/>
      <c r="AJ1074" s="250"/>
      <c r="AK1074" s="250"/>
      <c r="AL1074" s="184">
        <f t="shared" si="15"/>
        <v>0</v>
      </c>
      <c r="AM1074" s="184">
        <f t="shared" si="15"/>
        <v>0</v>
      </c>
      <c r="AN1074" s="184">
        <f t="shared" si="15"/>
        <v>0</v>
      </c>
      <c r="AO1074" s="250"/>
      <c r="AP1074" s="250"/>
      <c r="AQ1074" s="250"/>
      <c r="AR1074" s="415" t="s">
        <v>1362</v>
      </c>
      <c r="AS1074" s="250"/>
      <c r="AT1074" s="250"/>
    </row>
    <row r="1075" spans="13:46" customFormat="1" ht="11.25" customHeight="1">
      <c r="M1075" s="515" t="s">
        <v>1505</v>
      </c>
      <c r="N1075" s="475" t="s">
        <v>316</v>
      </c>
      <c r="O1075" s="191" t="s">
        <v>752</v>
      </c>
      <c r="AC1075" s="250"/>
      <c r="AD1075" s="250"/>
      <c r="AE1075" s="250"/>
      <c r="AF1075" s="268"/>
      <c r="AG1075" s="486"/>
      <c r="AH1075" s="486"/>
      <c r="AI1075" s="250"/>
      <c r="AJ1075" s="250"/>
      <c r="AK1075" s="250"/>
      <c r="AL1075" s="184">
        <f t="shared" si="15"/>
        <v>0</v>
      </c>
      <c r="AM1075" s="184">
        <f t="shared" si="15"/>
        <v>0</v>
      </c>
      <c r="AN1075" s="184">
        <f t="shared" si="15"/>
        <v>0</v>
      </c>
      <c r="AO1075" s="250"/>
      <c r="AP1075" s="250"/>
      <c r="AQ1075" s="250"/>
      <c r="AR1075" s="415" t="s">
        <v>1364</v>
      </c>
      <c r="AS1075" s="250"/>
      <c r="AT1075" s="250"/>
    </row>
    <row r="1076" spans="13:46" customFormat="1" ht="11.25" customHeight="1">
      <c r="M1076" s="515" t="s">
        <v>1506</v>
      </c>
      <c r="N1076" s="476" t="s">
        <v>317</v>
      </c>
      <c r="O1076" s="191" t="s">
        <v>752</v>
      </c>
      <c r="AC1076" s="250"/>
      <c r="AD1076" s="250"/>
      <c r="AE1076" s="250"/>
      <c r="AF1076" s="268"/>
      <c r="AG1076" s="486"/>
      <c r="AH1076" s="486"/>
      <c r="AI1076" s="250"/>
      <c r="AJ1076" s="250"/>
      <c r="AK1076" s="250"/>
      <c r="AL1076" s="184">
        <f t="shared" si="15"/>
        <v>0</v>
      </c>
      <c r="AM1076" s="184">
        <f t="shared" si="15"/>
        <v>0</v>
      </c>
      <c r="AN1076" s="184">
        <f t="shared" si="15"/>
        <v>0</v>
      </c>
      <c r="AO1076" s="250"/>
      <c r="AP1076" s="250"/>
      <c r="AQ1076" s="250"/>
      <c r="AR1076" s="415" t="s">
        <v>1363</v>
      </c>
      <c r="AS1076" s="250"/>
      <c r="AT1076" s="250"/>
    </row>
    <row r="1077" spans="13:46" customFormat="1" ht="11.25" customHeight="1">
      <c r="M1077" s="515" t="s">
        <v>1507</v>
      </c>
      <c r="N1077" s="465" t="s">
        <v>318</v>
      </c>
      <c r="O1077" s="191" t="s">
        <v>752</v>
      </c>
      <c r="AC1077" s="250"/>
      <c r="AD1077" s="250"/>
      <c r="AE1077" s="250"/>
      <c r="AF1077" s="268"/>
      <c r="AG1077" s="486"/>
      <c r="AH1077" s="486"/>
      <c r="AI1077" s="250"/>
      <c r="AJ1077" s="250"/>
      <c r="AK1077" s="250"/>
      <c r="AL1077" s="184">
        <f t="shared" si="15"/>
        <v>0</v>
      </c>
      <c r="AM1077" s="184">
        <f t="shared" si="15"/>
        <v>0</v>
      </c>
      <c r="AN1077" s="184">
        <f t="shared" si="15"/>
        <v>0</v>
      </c>
      <c r="AO1077" s="250"/>
      <c r="AP1077" s="250"/>
      <c r="AQ1077" s="250"/>
      <c r="AR1077" s="415" t="s">
        <v>1365</v>
      </c>
      <c r="AS1077" s="250"/>
      <c r="AT1077" s="250"/>
    </row>
    <row r="1078" spans="13:46" customFormat="1" ht="11.25" customHeight="1">
      <c r="M1078" s="516"/>
      <c r="N1078" s="484"/>
      <c r="O1078" s="485"/>
      <c r="AC1078" s="250"/>
      <c r="AD1078" s="250"/>
      <c r="AE1078" s="250"/>
      <c r="AF1078" s="268"/>
      <c r="AG1078" s="486"/>
      <c r="AH1078" s="486"/>
      <c r="AI1078" s="250"/>
      <c r="AJ1078" s="250"/>
      <c r="AK1078" s="250"/>
      <c r="AL1078" s="268"/>
      <c r="AM1078" s="486"/>
      <c r="AN1078" s="486"/>
      <c r="AO1078" s="250"/>
      <c r="AP1078" s="250"/>
      <c r="AQ1078" s="250"/>
      <c r="AR1078" s="415"/>
      <c r="AS1078" s="250"/>
      <c r="AT1078" s="250"/>
    </row>
    <row r="1079" spans="13:46" customFormat="1" ht="11.25" customHeight="1">
      <c r="M1079" s="514" t="s">
        <v>1379</v>
      </c>
      <c r="N1079" s="487" t="s">
        <v>753</v>
      </c>
      <c r="O1079" s="191" t="s">
        <v>754</v>
      </c>
      <c r="AC1079" s="250"/>
      <c r="AD1079" s="250"/>
      <c r="AE1079" s="250"/>
      <c r="AF1079" s="265">
        <f>SUM(AF1080,AF1084:AF1089,AF1090,AF1095,AF1102,AF1103,AF1115:AF1121)</f>
        <v>0</v>
      </c>
      <c r="AG1079" s="265">
        <f>SUM(AG1080,AG1084:AG1089,AG1090,AG1095,AG1102,AG1103,AG1115:AG1121)</f>
        <v>0</v>
      </c>
      <c r="AH1079" s="265">
        <f>SUM(AH1080,AH1084:AH1089,AH1090,AH1095,AH1102,AH1103,AH1115:AH1121)</f>
        <v>0</v>
      </c>
      <c r="AI1079" s="250"/>
      <c r="AJ1079" s="250"/>
      <c r="AK1079" s="250"/>
      <c r="AL1079" s="265">
        <f>SUM(AL1080,AL1084:AL1089,AL1090,AL1095,AL1102,AL1103,AL1115:AL1121)</f>
        <v>0</v>
      </c>
      <c r="AM1079" s="265">
        <f>SUM(AM1080,AM1084:AM1089,AM1090,AM1095,AM1102,AM1103,AM1115:AM1121)</f>
        <v>0</v>
      </c>
      <c r="AN1079" s="265">
        <f>SUM(AN1080,AN1084:AN1089,AN1090,AN1095,AN1102,AN1103,AN1115:AN1121)</f>
        <v>0</v>
      </c>
      <c r="AO1079" s="250"/>
      <c r="AP1079" s="250"/>
      <c r="AQ1079" s="250"/>
      <c r="AR1079" s="116"/>
      <c r="AS1079" s="250"/>
      <c r="AT1079" s="250"/>
    </row>
    <row r="1080" spans="13:46" customFormat="1" ht="11.25" customHeight="1">
      <c r="M1080" s="515" t="s">
        <v>1508</v>
      </c>
      <c r="N1080" s="459" t="s">
        <v>1311</v>
      </c>
      <c r="O1080" s="191" t="s">
        <v>754</v>
      </c>
      <c r="AC1080" s="250"/>
      <c r="AD1080" s="250"/>
      <c r="AE1080" s="250"/>
      <c r="AF1080" s="268"/>
      <c r="AG1080" s="486"/>
      <c r="AH1080" s="486"/>
      <c r="AI1080" s="250"/>
      <c r="AJ1080" s="250"/>
      <c r="AK1080" s="250"/>
      <c r="AL1080" s="249">
        <f t="shared" ref="AL1080:AL1112" si="16">AM1080+AN1080</f>
        <v>0</v>
      </c>
      <c r="AM1080" s="184">
        <f>SUM(AM1081:AM1083)</f>
        <v>0</v>
      </c>
      <c r="AN1080" s="184">
        <f>SUM(AN1081:AN1083)</f>
        <v>0</v>
      </c>
      <c r="AO1080" s="250"/>
      <c r="AP1080" s="250"/>
      <c r="AQ1080" s="250"/>
      <c r="AR1080" s="415" t="s">
        <v>1336</v>
      </c>
      <c r="AS1080" s="250"/>
      <c r="AT1080" s="250"/>
    </row>
    <row r="1081" spans="13:46" customFormat="1" ht="11.25" customHeight="1">
      <c r="M1081" s="515" t="s">
        <v>1509</v>
      </c>
      <c r="N1081" s="463" t="s">
        <v>713</v>
      </c>
      <c r="O1081" s="191" t="s">
        <v>754</v>
      </c>
      <c r="AC1081" s="250"/>
      <c r="AD1081" s="250"/>
      <c r="AE1081" s="250"/>
      <c r="AF1081" s="268"/>
      <c r="AG1081" s="486"/>
      <c r="AH1081" s="486"/>
      <c r="AI1081" s="250"/>
      <c r="AJ1081" s="250"/>
      <c r="AK1081" s="250"/>
      <c r="AL1081" s="249">
        <f t="shared" si="16"/>
        <v>0</v>
      </c>
      <c r="AM1081" s="184">
        <f t="shared" ref="AM1081:AN1096" si="17">AM1169*AM1213</f>
        <v>0</v>
      </c>
      <c r="AN1081" s="184">
        <f t="shared" si="17"/>
        <v>0</v>
      </c>
      <c r="AO1081" s="250"/>
      <c r="AP1081" s="250"/>
      <c r="AQ1081" s="250"/>
      <c r="AR1081" s="415" t="s">
        <v>1337</v>
      </c>
      <c r="AS1081" s="250"/>
      <c r="AT1081" s="250"/>
    </row>
    <row r="1082" spans="13:46" customFormat="1" ht="11.25" customHeight="1">
      <c r="M1082" s="515" t="s">
        <v>1510</v>
      </c>
      <c r="N1082" s="463" t="s">
        <v>715</v>
      </c>
      <c r="O1082" s="191" t="s">
        <v>754</v>
      </c>
      <c r="AC1082" s="250"/>
      <c r="AD1082" s="250"/>
      <c r="AE1082" s="250"/>
      <c r="AF1082" s="268"/>
      <c r="AG1082" s="486"/>
      <c r="AH1082" s="486"/>
      <c r="AI1082" s="250"/>
      <c r="AJ1082" s="250"/>
      <c r="AK1082" s="250"/>
      <c r="AL1082" s="249">
        <f t="shared" si="16"/>
        <v>0</v>
      </c>
      <c r="AM1082" s="184">
        <f t="shared" si="17"/>
        <v>0</v>
      </c>
      <c r="AN1082" s="184">
        <f t="shared" si="17"/>
        <v>0</v>
      </c>
      <c r="AO1082" s="250"/>
      <c r="AP1082" s="250"/>
      <c r="AQ1082" s="250"/>
      <c r="AR1082" s="415" t="s">
        <v>1338</v>
      </c>
      <c r="AS1082" s="250"/>
      <c r="AT1082" s="250"/>
    </row>
    <row r="1083" spans="13:46" customFormat="1" ht="11.25" customHeight="1">
      <c r="M1083" s="515" t="s">
        <v>1511</v>
      </c>
      <c r="N1083" s="463" t="s">
        <v>716</v>
      </c>
      <c r="O1083" s="191" t="s">
        <v>754</v>
      </c>
      <c r="AC1083" s="250"/>
      <c r="AD1083" s="250"/>
      <c r="AE1083" s="250"/>
      <c r="AF1083" s="268"/>
      <c r="AG1083" s="486"/>
      <c r="AH1083" s="486"/>
      <c r="AI1083" s="250"/>
      <c r="AJ1083" s="250"/>
      <c r="AK1083" s="250"/>
      <c r="AL1083" s="249">
        <f t="shared" si="16"/>
        <v>0</v>
      </c>
      <c r="AM1083" s="184">
        <f t="shared" si="17"/>
        <v>0</v>
      </c>
      <c r="AN1083" s="184">
        <f t="shared" si="17"/>
        <v>0</v>
      </c>
      <c r="AO1083" s="250"/>
      <c r="AP1083" s="250"/>
      <c r="AQ1083" s="250"/>
      <c r="AR1083" s="415" t="s">
        <v>1339</v>
      </c>
      <c r="AS1083" s="250"/>
      <c r="AT1083" s="250"/>
    </row>
    <row r="1084" spans="13:46" customFormat="1" ht="11.25" customHeight="1">
      <c r="M1084" s="515" t="s">
        <v>1512</v>
      </c>
      <c r="N1084" s="464" t="s">
        <v>1312</v>
      </c>
      <c r="O1084" s="191" t="s">
        <v>754</v>
      </c>
      <c r="AC1084" s="250"/>
      <c r="AD1084" s="250"/>
      <c r="AE1084" s="250"/>
      <c r="AF1084" s="268"/>
      <c r="AG1084" s="486"/>
      <c r="AH1084" s="486"/>
      <c r="AI1084" s="250"/>
      <c r="AJ1084" s="250"/>
      <c r="AK1084" s="250"/>
      <c r="AL1084" s="249">
        <f t="shared" si="16"/>
        <v>0</v>
      </c>
      <c r="AM1084" s="184">
        <f t="shared" si="17"/>
        <v>0</v>
      </c>
      <c r="AN1084" s="184">
        <f t="shared" si="17"/>
        <v>0</v>
      </c>
      <c r="AO1084" s="250"/>
      <c r="AP1084" s="250"/>
      <c r="AQ1084" s="250"/>
      <c r="AR1084" s="415" t="s">
        <v>1348</v>
      </c>
      <c r="AS1084" s="250"/>
      <c r="AT1084" s="250"/>
    </row>
    <row r="1085" spans="13:46" customFormat="1" ht="11.25" customHeight="1">
      <c r="M1085" s="515" t="s">
        <v>1513</v>
      </c>
      <c r="N1085" s="464" t="s">
        <v>1313</v>
      </c>
      <c r="O1085" s="191" t="s">
        <v>754</v>
      </c>
      <c r="AC1085" s="250"/>
      <c r="AD1085" s="250"/>
      <c r="AE1085" s="250"/>
      <c r="AF1085" s="268"/>
      <c r="AG1085" s="486"/>
      <c r="AH1085" s="486"/>
      <c r="AI1085" s="250"/>
      <c r="AJ1085" s="250"/>
      <c r="AK1085" s="250"/>
      <c r="AL1085" s="249">
        <f t="shared" si="16"/>
        <v>0</v>
      </c>
      <c r="AM1085" s="184">
        <f t="shared" si="17"/>
        <v>0</v>
      </c>
      <c r="AN1085" s="184">
        <f t="shared" si="17"/>
        <v>0</v>
      </c>
      <c r="AO1085" s="250"/>
      <c r="AP1085" s="250"/>
      <c r="AQ1085" s="250"/>
      <c r="AR1085" s="415" t="s">
        <v>1349</v>
      </c>
      <c r="AS1085" s="250"/>
      <c r="AT1085" s="250"/>
    </row>
    <row r="1086" spans="13:46" customFormat="1" ht="11.25" customHeight="1">
      <c r="M1086" s="515" t="s">
        <v>1514</v>
      </c>
      <c r="N1086" s="464" t="s">
        <v>1314</v>
      </c>
      <c r="O1086" s="191" t="s">
        <v>754</v>
      </c>
      <c r="AC1086" s="250"/>
      <c r="AD1086" s="250"/>
      <c r="AE1086" s="250"/>
      <c r="AF1086" s="268"/>
      <c r="AG1086" s="486"/>
      <c r="AH1086" s="486"/>
      <c r="AI1086" s="250"/>
      <c r="AJ1086" s="250"/>
      <c r="AK1086" s="250"/>
      <c r="AL1086" s="249">
        <f t="shared" si="16"/>
        <v>0</v>
      </c>
      <c r="AM1086" s="184">
        <f t="shared" si="17"/>
        <v>0</v>
      </c>
      <c r="AN1086" s="184">
        <f t="shared" si="17"/>
        <v>0</v>
      </c>
      <c r="AO1086" s="250"/>
      <c r="AP1086" s="250"/>
      <c r="AQ1086" s="250"/>
      <c r="AR1086" s="415" t="s">
        <v>1350</v>
      </c>
      <c r="AS1086" s="250"/>
      <c r="AT1086" s="250"/>
    </row>
    <row r="1087" spans="13:46" customFormat="1" ht="11.25" customHeight="1">
      <c r="M1087" s="515" t="s">
        <v>1515</v>
      </c>
      <c r="N1087" s="464" t="s">
        <v>1315</v>
      </c>
      <c r="O1087" s="191" t="s">
        <v>754</v>
      </c>
      <c r="AC1087" s="250"/>
      <c r="AD1087" s="250"/>
      <c r="AE1087" s="250"/>
      <c r="AF1087" s="268"/>
      <c r="AG1087" s="486"/>
      <c r="AH1087" s="486"/>
      <c r="AI1087" s="250"/>
      <c r="AJ1087" s="250"/>
      <c r="AK1087" s="250"/>
      <c r="AL1087" s="249">
        <f t="shared" si="16"/>
        <v>0</v>
      </c>
      <c r="AM1087" s="184">
        <f t="shared" si="17"/>
        <v>0</v>
      </c>
      <c r="AN1087" s="184">
        <f t="shared" si="17"/>
        <v>0</v>
      </c>
      <c r="AO1087" s="250"/>
      <c r="AP1087" s="250"/>
      <c r="AQ1087" s="250"/>
      <c r="AR1087" s="415" t="s">
        <v>1347</v>
      </c>
      <c r="AS1087" s="250"/>
      <c r="AT1087" s="250"/>
    </row>
    <row r="1088" spans="13:46" customFormat="1" ht="11.25" customHeight="1">
      <c r="M1088" s="515" t="s">
        <v>1516</v>
      </c>
      <c r="N1088" s="465" t="s">
        <v>684</v>
      </c>
      <c r="O1088" s="191" t="s">
        <v>754</v>
      </c>
      <c r="AC1088" s="250"/>
      <c r="AD1088" s="250"/>
      <c r="AE1088" s="250"/>
      <c r="AF1088" s="268"/>
      <c r="AG1088" s="486"/>
      <c r="AH1088" s="486"/>
      <c r="AI1088" s="250"/>
      <c r="AJ1088" s="250"/>
      <c r="AK1088" s="250"/>
      <c r="AL1088" s="249">
        <f t="shared" si="16"/>
        <v>0</v>
      </c>
      <c r="AM1088" s="184">
        <f t="shared" si="17"/>
        <v>0</v>
      </c>
      <c r="AN1088" s="184">
        <f t="shared" si="17"/>
        <v>0</v>
      </c>
      <c r="AO1088" s="250"/>
      <c r="AP1088" s="250"/>
      <c r="AQ1088" s="250"/>
      <c r="AR1088" s="415" t="s">
        <v>1340</v>
      </c>
      <c r="AS1088" s="250"/>
      <c r="AT1088" s="250"/>
    </row>
    <row r="1089" spans="13:46" customFormat="1" ht="11.25" customHeight="1">
      <c r="M1089" s="515" t="s">
        <v>1517</v>
      </c>
      <c r="N1089" s="466" t="s">
        <v>718</v>
      </c>
      <c r="O1089" s="191" t="s">
        <v>754</v>
      </c>
      <c r="AC1089" s="250"/>
      <c r="AD1089" s="250"/>
      <c r="AE1089" s="250"/>
      <c r="AF1089" s="268"/>
      <c r="AG1089" s="486"/>
      <c r="AH1089" s="486"/>
      <c r="AI1089" s="250"/>
      <c r="AJ1089" s="250"/>
      <c r="AK1089" s="250"/>
      <c r="AL1089" s="249">
        <f t="shared" si="16"/>
        <v>0</v>
      </c>
      <c r="AM1089" s="184">
        <f t="shared" si="17"/>
        <v>0</v>
      </c>
      <c r="AN1089" s="184">
        <f t="shared" si="17"/>
        <v>0</v>
      </c>
      <c r="AO1089" s="250"/>
      <c r="AP1089" s="250"/>
      <c r="AQ1089" s="250"/>
      <c r="AR1089" s="415" t="s">
        <v>1341</v>
      </c>
      <c r="AS1089" s="250"/>
      <c r="AT1089" s="250"/>
    </row>
    <row r="1090" spans="13:46" customFormat="1" ht="11.25" customHeight="1">
      <c r="M1090" s="515" t="s">
        <v>1518</v>
      </c>
      <c r="N1090" s="460" t="s">
        <v>722</v>
      </c>
      <c r="O1090" s="191" t="s">
        <v>754</v>
      </c>
      <c r="AC1090" s="250"/>
      <c r="AD1090" s="250"/>
      <c r="AE1090" s="250"/>
      <c r="AF1090" s="268"/>
      <c r="AG1090" s="486"/>
      <c r="AH1090" s="486"/>
      <c r="AI1090" s="250"/>
      <c r="AJ1090" s="250"/>
      <c r="AK1090" s="250"/>
      <c r="AL1090" s="249">
        <f t="shared" si="16"/>
        <v>0</v>
      </c>
      <c r="AM1090" s="184">
        <f>SUM(AM1091:AM1094)</f>
        <v>0</v>
      </c>
      <c r="AN1090" s="184">
        <f>SUM(AN1091:AN1094)</f>
        <v>0</v>
      </c>
      <c r="AO1090" s="250"/>
      <c r="AP1090" s="250"/>
      <c r="AQ1090" s="250"/>
      <c r="AR1090" s="415" t="s">
        <v>1342</v>
      </c>
      <c r="AS1090" s="250"/>
      <c r="AT1090" s="250"/>
    </row>
    <row r="1091" spans="13:46" customFormat="1" ht="11.25" customHeight="1">
      <c r="M1091" s="515" t="s">
        <v>1519</v>
      </c>
      <c r="N1091" s="467" t="s">
        <v>1316</v>
      </c>
      <c r="O1091" s="191" t="s">
        <v>754</v>
      </c>
      <c r="AC1091" s="250"/>
      <c r="AD1091" s="250"/>
      <c r="AE1091" s="250"/>
      <c r="AF1091" s="268"/>
      <c r="AG1091" s="486"/>
      <c r="AH1091" s="486"/>
      <c r="AI1091" s="250"/>
      <c r="AJ1091" s="250"/>
      <c r="AK1091" s="250"/>
      <c r="AL1091" s="249">
        <f t="shared" si="16"/>
        <v>0</v>
      </c>
      <c r="AM1091" s="184">
        <f t="shared" si="17"/>
        <v>0</v>
      </c>
      <c r="AN1091" s="184">
        <f t="shared" si="17"/>
        <v>0</v>
      </c>
      <c r="AO1091" s="250"/>
      <c r="AP1091" s="250"/>
      <c r="AQ1091" s="250"/>
      <c r="AR1091" s="415" t="s">
        <v>1343</v>
      </c>
      <c r="AS1091" s="250"/>
      <c r="AT1091" s="250"/>
    </row>
    <row r="1092" spans="13:46" customFormat="1" ht="11.25" customHeight="1">
      <c r="M1092" s="515" t="s">
        <v>1520</v>
      </c>
      <c r="N1092" s="467" t="s">
        <v>1317</v>
      </c>
      <c r="O1092" s="191" t="s">
        <v>754</v>
      </c>
      <c r="AC1092" s="250"/>
      <c r="AD1092" s="250"/>
      <c r="AE1092" s="250"/>
      <c r="AF1092" s="268"/>
      <c r="AG1092" s="486"/>
      <c r="AH1092" s="486"/>
      <c r="AI1092" s="250"/>
      <c r="AJ1092" s="250"/>
      <c r="AK1092" s="250"/>
      <c r="AL1092" s="249">
        <f t="shared" si="16"/>
        <v>0</v>
      </c>
      <c r="AM1092" s="184">
        <f t="shared" si="17"/>
        <v>0</v>
      </c>
      <c r="AN1092" s="184">
        <f t="shared" si="17"/>
        <v>0</v>
      </c>
      <c r="AO1092" s="250"/>
      <c r="AP1092" s="250"/>
      <c r="AQ1092" s="250"/>
      <c r="AR1092" s="415" t="s">
        <v>1344</v>
      </c>
      <c r="AS1092" s="250"/>
      <c r="AT1092" s="250"/>
    </row>
    <row r="1093" spans="13:46" customFormat="1" ht="11.25" customHeight="1">
      <c r="M1093" s="515" t="s">
        <v>1521</v>
      </c>
      <c r="N1093" s="467" t="s">
        <v>1318</v>
      </c>
      <c r="O1093" s="191" t="s">
        <v>754</v>
      </c>
      <c r="AC1093" s="250"/>
      <c r="AD1093" s="250"/>
      <c r="AE1093" s="250"/>
      <c r="AF1093" s="268"/>
      <c r="AG1093" s="486"/>
      <c r="AH1093" s="486"/>
      <c r="AI1093" s="250"/>
      <c r="AJ1093" s="250"/>
      <c r="AK1093" s="250"/>
      <c r="AL1093" s="249">
        <f t="shared" si="16"/>
        <v>0</v>
      </c>
      <c r="AM1093" s="184">
        <f t="shared" si="17"/>
        <v>0</v>
      </c>
      <c r="AN1093" s="184">
        <f t="shared" si="17"/>
        <v>0</v>
      </c>
      <c r="AO1093" s="250"/>
      <c r="AP1093" s="250"/>
      <c r="AQ1093" s="250"/>
      <c r="AR1093" s="415" t="s">
        <v>1345</v>
      </c>
      <c r="AS1093" s="250"/>
      <c r="AT1093" s="250"/>
    </row>
    <row r="1094" spans="13:46" customFormat="1" ht="11.25" customHeight="1">
      <c r="M1094" s="515" t="s">
        <v>1522</v>
      </c>
      <c r="N1094" s="467" t="s">
        <v>1319</v>
      </c>
      <c r="O1094" s="191" t="s">
        <v>754</v>
      </c>
      <c r="AC1094" s="250"/>
      <c r="AD1094" s="250"/>
      <c r="AE1094" s="250"/>
      <c r="AF1094" s="268"/>
      <c r="AG1094" s="486"/>
      <c r="AH1094" s="486"/>
      <c r="AI1094" s="250"/>
      <c r="AJ1094" s="250"/>
      <c r="AK1094" s="250"/>
      <c r="AL1094" s="249">
        <f t="shared" si="16"/>
        <v>0</v>
      </c>
      <c r="AM1094" s="184">
        <f t="shared" si="17"/>
        <v>0</v>
      </c>
      <c r="AN1094" s="184">
        <f t="shared" si="17"/>
        <v>0</v>
      </c>
      <c r="AO1094" s="250"/>
      <c r="AP1094" s="250"/>
      <c r="AQ1094" s="250"/>
      <c r="AR1094" s="415" t="s">
        <v>1346</v>
      </c>
      <c r="AS1094" s="250"/>
      <c r="AT1094" s="250"/>
    </row>
    <row r="1095" spans="13:46" customFormat="1" ht="11.25" customHeight="1">
      <c r="M1095" s="515" t="s">
        <v>1523</v>
      </c>
      <c r="N1095" s="461" t="s">
        <v>720</v>
      </c>
      <c r="O1095" s="191" t="s">
        <v>754</v>
      </c>
      <c r="AC1095" s="250"/>
      <c r="AD1095" s="250"/>
      <c r="AE1095" s="250"/>
      <c r="AF1095" s="268"/>
      <c r="AG1095" s="486"/>
      <c r="AH1095" s="486"/>
      <c r="AI1095" s="250"/>
      <c r="AJ1095" s="250"/>
      <c r="AK1095" s="250"/>
      <c r="AL1095" s="249">
        <f t="shared" si="16"/>
        <v>0</v>
      </c>
      <c r="AM1095" s="184">
        <f>SUM(AM1096:AM1101)</f>
        <v>0</v>
      </c>
      <c r="AN1095" s="184">
        <f>SUM(AN1096:AN1101)</f>
        <v>0</v>
      </c>
      <c r="AO1095" s="250"/>
      <c r="AP1095" s="250"/>
      <c r="AQ1095" s="250"/>
      <c r="AR1095" s="415" t="s">
        <v>1351</v>
      </c>
      <c r="AS1095" s="250"/>
      <c r="AT1095" s="250"/>
    </row>
    <row r="1096" spans="13:46" customFormat="1" ht="11.25" customHeight="1">
      <c r="M1096" s="515" t="s">
        <v>2047</v>
      </c>
      <c r="N1096" s="468" t="s">
        <v>1320</v>
      </c>
      <c r="O1096" s="191" t="s">
        <v>754</v>
      </c>
      <c r="AC1096" s="250"/>
      <c r="AD1096" s="250"/>
      <c r="AE1096" s="250"/>
      <c r="AF1096" s="268"/>
      <c r="AG1096" s="486"/>
      <c r="AH1096" s="486"/>
      <c r="AI1096" s="250"/>
      <c r="AJ1096" s="250"/>
      <c r="AK1096" s="250"/>
      <c r="AL1096" s="249">
        <f t="shared" si="16"/>
        <v>0</v>
      </c>
      <c r="AM1096" s="184">
        <f t="shared" si="17"/>
        <v>0</v>
      </c>
      <c r="AN1096" s="184">
        <f t="shared" si="17"/>
        <v>0</v>
      </c>
      <c r="AO1096" s="250"/>
      <c r="AP1096" s="250"/>
      <c r="AQ1096" s="250"/>
      <c r="AR1096" s="415" t="s">
        <v>2044</v>
      </c>
      <c r="AS1096" s="250"/>
      <c r="AT1096" s="250"/>
    </row>
    <row r="1097" spans="13:46" customFormat="1" ht="11.25" customHeight="1">
      <c r="M1097" s="515" t="s">
        <v>2028</v>
      </c>
      <c r="N1097" s="468" t="s">
        <v>1321</v>
      </c>
      <c r="O1097" s="191" t="s">
        <v>754</v>
      </c>
      <c r="AC1097" s="250"/>
      <c r="AD1097" s="250"/>
      <c r="AE1097" s="250"/>
      <c r="AF1097" s="268"/>
      <c r="AG1097" s="486"/>
      <c r="AH1097" s="486"/>
      <c r="AI1097" s="250"/>
      <c r="AJ1097" s="250"/>
      <c r="AK1097" s="250"/>
      <c r="AL1097" s="249">
        <f t="shared" si="16"/>
        <v>0</v>
      </c>
      <c r="AM1097" s="184">
        <f t="shared" ref="AM1097:AN1112" si="18">AM1185*AM1229</f>
        <v>0</v>
      </c>
      <c r="AN1097" s="184">
        <f t="shared" si="18"/>
        <v>0</v>
      </c>
      <c r="AO1097" s="250"/>
      <c r="AP1097" s="250"/>
      <c r="AQ1097" s="250"/>
      <c r="AR1097" s="415" t="s">
        <v>2025</v>
      </c>
      <c r="AS1097" s="250"/>
      <c r="AT1097" s="250"/>
    </row>
    <row r="1098" spans="13:46" customFormat="1" ht="11.25" customHeight="1">
      <c r="M1098" s="515" t="s">
        <v>2009</v>
      </c>
      <c r="N1098" s="468" t="s">
        <v>1322</v>
      </c>
      <c r="O1098" s="191" t="s">
        <v>754</v>
      </c>
      <c r="AC1098" s="250"/>
      <c r="AD1098" s="250"/>
      <c r="AE1098" s="250"/>
      <c r="AF1098" s="268"/>
      <c r="AG1098" s="486"/>
      <c r="AH1098" s="486"/>
      <c r="AI1098" s="250"/>
      <c r="AJ1098" s="250"/>
      <c r="AK1098" s="250"/>
      <c r="AL1098" s="249">
        <f t="shared" si="16"/>
        <v>0</v>
      </c>
      <c r="AM1098" s="184">
        <f t="shared" si="18"/>
        <v>0</v>
      </c>
      <c r="AN1098" s="184">
        <f t="shared" si="18"/>
        <v>0</v>
      </c>
      <c r="AO1098" s="250"/>
      <c r="AP1098" s="250"/>
      <c r="AQ1098" s="250"/>
      <c r="AR1098" s="415" t="s">
        <v>2005</v>
      </c>
      <c r="AS1098" s="250"/>
      <c r="AT1098" s="250"/>
    </row>
    <row r="1099" spans="13:46" customFormat="1" ht="11.25" customHeight="1">
      <c r="M1099" s="515" t="s">
        <v>1524</v>
      </c>
      <c r="N1099" s="468" t="s">
        <v>1323</v>
      </c>
      <c r="O1099" s="191" t="s">
        <v>754</v>
      </c>
      <c r="AC1099" s="250"/>
      <c r="AD1099" s="250"/>
      <c r="AE1099" s="250"/>
      <c r="AF1099" s="268"/>
      <c r="AG1099" s="486"/>
      <c r="AH1099" s="486"/>
      <c r="AI1099" s="250"/>
      <c r="AJ1099" s="250"/>
      <c r="AK1099" s="250"/>
      <c r="AL1099" s="249">
        <f t="shared" si="16"/>
        <v>0</v>
      </c>
      <c r="AM1099" s="184">
        <f t="shared" si="18"/>
        <v>0</v>
      </c>
      <c r="AN1099" s="184">
        <f t="shared" si="18"/>
        <v>0</v>
      </c>
      <c r="AO1099" s="250"/>
      <c r="AP1099" s="250"/>
      <c r="AQ1099" s="250"/>
      <c r="AR1099" s="415" t="s">
        <v>1352</v>
      </c>
      <c r="AS1099" s="250"/>
      <c r="AT1099" s="250"/>
    </row>
    <row r="1100" spans="13:46" customFormat="1" ht="11.25" customHeight="1">
      <c r="M1100" s="515" t="s">
        <v>1525</v>
      </c>
      <c r="N1100" s="468" t="s">
        <v>1324</v>
      </c>
      <c r="O1100" s="191" t="s">
        <v>754</v>
      </c>
      <c r="AC1100" s="250"/>
      <c r="AD1100" s="250"/>
      <c r="AE1100" s="250"/>
      <c r="AF1100" s="268"/>
      <c r="AG1100" s="486"/>
      <c r="AH1100" s="486"/>
      <c r="AI1100" s="250"/>
      <c r="AJ1100" s="250"/>
      <c r="AK1100" s="250"/>
      <c r="AL1100" s="249">
        <f t="shared" si="16"/>
        <v>0</v>
      </c>
      <c r="AM1100" s="184">
        <f t="shared" si="18"/>
        <v>0</v>
      </c>
      <c r="AN1100" s="184">
        <f t="shared" si="18"/>
        <v>0</v>
      </c>
      <c r="AO1100" s="250"/>
      <c r="AP1100" s="250"/>
      <c r="AQ1100" s="250"/>
      <c r="AR1100" s="415" t="s">
        <v>1353</v>
      </c>
      <c r="AS1100" s="250"/>
      <c r="AT1100" s="250"/>
    </row>
    <row r="1101" spans="13:46" customFormat="1" ht="11.25" customHeight="1">
      <c r="M1101" s="515" t="s">
        <v>1526</v>
      </c>
      <c r="N1101" s="468" t="s">
        <v>1325</v>
      </c>
      <c r="O1101" s="191" t="s">
        <v>754</v>
      </c>
      <c r="AC1101" s="250"/>
      <c r="AD1101" s="250"/>
      <c r="AE1101" s="250"/>
      <c r="AF1101" s="268"/>
      <c r="AG1101" s="486"/>
      <c r="AH1101" s="486"/>
      <c r="AI1101" s="250"/>
      <c r="AJ1101" s="250"/>
      <c r="AK1101" s="250"/>
      <c r="AL1101" s="249">
        <f t="shared" si="16"/>
        <v>0</v>
      </c>
      <c r="AM1101" s="184">
        <f t="shared" si="18"/>
        <v>0</v>
      </c>
      <c r="AN1101" s="184">
        <f t="shared" si="18"/>
        <v>0</v>
      </c>
      <c r="AO1101" s="250"/>
      <c r="AP1101" s="250"/>
      <c r="AQ1101" s="250"/>
      <c r="AR1101" s="415" t="s">
        <v>1354</v>
      </c>
      <c r="AS1101" s="250"/>
      <c r="AT1101" s="250"/>
    </row>
    <row r="1102" spans="13:46" customFormat="1" ht="11.25" customHeight="1">
      <c r="M1102" s="515" t="s">
        <v>1527</v>
      </c>
      <c r="N1102" s="469" t="s">
        <v>721</v>
      </c>
      <c r="O1102" s="191" t="s">
        <v>754</v>
      </c>
      <c r="AC1102" s="250"/>
      <c r="AD1102" s="250"/>
      <c r="AE1102" s="250"/>
      <c r="AF1102" s="268"/>
      <c r="AG1102" s="486"/>
      <c r="AH1102" s="486"/>
      <c r="AI1102" s="250"/>
      <c r="AJ1102" s="250"/>
      <c r="AK1102" s="250"/>
      <c r="AL1102" s="249">
        <f t="shared" si="16"/>
        <v>0</v>
      </c>
      <c r="AM1102" s="184">
        <f t="shared" si="18"/>
        <v>0</v>
      </c>
      <c r="AN1102" s="184">
        <f t="shared" si="18"/>
        <v>0</v>
      </c>
      <c r="AO1102" s="250"/>
      <c r="AP1102" s="250"/>
      <c r="AQ1102" s="250"/>
      <c r="AR1102" s="415" t="s">
        <v>1355</v>
      </c>
      <c r="AS1102" s="250"/>
      <c r="AT1102" s="250"/>
    </row>
    <row r="1103" spans="13:46" customFormat="1" ht="11.25" customHeight="1">
      <c r="M1103" s="515" t="s">
        <v>1528</v>
      </c>
      <c r="N1103" s="462" t="s">
        <v>712</v>
      </c>
      <c r="O1103" s="191" t="s">
        <v>754</v>
      </c>
      <c r="AC1103" s="250"/>
      <c r="AD1103" s="250"/>
      <c r="AE1103" s="250"/>
      <c r="AF1103" s="268"/>
      <c r="AG1103" s="486"/>
      <c r="AH1103" s="486"/>
      <c r="AI1103" s="250"/>
      <c r="AJ1103" s="250"/>
      <c r="AK1103" s="250"/>
      <c r="AL1103" s="249">
        <f t="shared" si="16"/>
        <v>0</v>
      </c>
      <c r="AM1103" s="184">
        <f>SUM(AM1104:AM1112)</f>
        <v>0</v>
      </c>
      <c r="AN1103" s="184">
        <f>SUM(AN1104:AN1112)</f>
        <v>0</v>
      </c>
      <c r="AO1103" s="250"/>
      <c r="AP1103" s="250"/>
      <c r="AQ1103" s="250"/>
      <c r="AR1103" s="415" t="s">
        <v>1356</v>
      </c>
      <c r="AS1103" s="250"/>
      <c r="AT1103" s="250"/>
    </row>
    <row r="1104" spans="13:46" customFormat="1" ht="11.25" customHeight="1">
      <c r="M1104" s="515" t="s">
        <v>1529</v>
      </c>
      <c r="N1104" s="470" t="s">
        <v>1326</v>
      </c>
      <c r="O1104" s="191" t="s">
        <v>754</v>
      </c>
      <c r="AC1104" s="250"/>
      <c r="AD1104" s="250"/>
      <c r="AE1104" s="250"/>
      <c r="AF1104" s="268"/>
      <c r="AG1104" s="486"/>
      <c r="AH1104" s="486"/>
      <c r="AI1104" s="250"/>
      <c r="AJ1104" s="250"/>
      <c r="AK1104" s="250"/>
      <c r="AL1104" s="249">
        <f t="shared" si="16"/>
        <v>0</v>
      </c>
      <c r="AM1104" s="184">
        <f t="shared" si="18"/>
        <v>0</v>
      </c>
      <c r="AN1104" s="184">
        <f t="shared" si="18"/>
        <v>0</v>
      </c>
      <c r="AO1104" s="250"/>
      <c r="AP1104" s="250"/>
      <c r="AQ1104" s="250"/>
      <c r="AR1104" s="415" t="s">
        <v>1357</v>
      </c>
      <c r="AS1104" s="250"/>
      <c r="AT1104" s="250"/>
    </row>
    <row r="1105" spans="13:46" customFormat="1" ht="11.25" customHeight="1">
      <c r="M1105" s="515" t="s">
        <v>1530</v>
      </c>
      <c r="N1105" s="470" t="s">
        <v>1327</v>
      </c>
      <c r="O1105" s="191" t="s">
        <v>754</v>
      </c>
      <c r="AC1105" s="250"/>
      <c r="AD1105" s="250"/>
      <c r="AE1105" s="250"/>
      <c r="AF1105" s="268"/>
      <c r="AG1105" s="486"/>
      <c r="AH1105" s="486"/>
      <c r="AI1105" s="250"/>
      <c r="AJ1105" s="250"/>
      <c r="AK1105" s="250"/>
      <c r="AL1105" s="249">
        <f t="shared" si="16"/>
        <v>0</v>
      </c>
      <c r="AM1105" s="184">
        <f t="shared" si="18"/>
        <v>0</v>
      </c>
      <c r="AN1105" s="184">
        <f t="shared" si="18"/>
        <v>0</v>
      </c>
      <c r="AO1105" s="250"/>
      <c r="AP1105" s="250"/>
      <c r="AQ1105" s="250"/>
      <c r="AR1105" s="415" t="s">
        <v>1358</v>
      </c>
      <c r="AS1105" s="250"/>
      <c r="AT1105" s="250"/>
    </row>
    <row r="1106" spans="13:46" customFormat="1" ht="11.25" customHeight="1">
      <c r="M1106" s="515" t="s">
        <v>1531</v>
      </c>
      <c r="N1106" s="470" t="s">
        <v>1328</v>
      </c>
      <c r="O1106" s="191" t="s">
        <v>754</v>
      </c>
      <c r="AC1106" s="250"/>
      <c r="AD1106" s="250"/>
      <c r="AE1106" s="250"/>
      <c r="AF1106" s="268"/>
      <c r="AG1106" s="486"/>
      <c r="AH1106" s="486"/>
      <c r="AI1106" s="250"/>
      <c r="AJ1106" s="250"/>
      <c r="AK1106" s="250"/>
      <c r="AL1106" s="249">
        <f t="shared" si="16"/>
        <v>0</v>
      </c>
      <c r="AM1106" s="184">
        <f t="shared" si="18"/>
        <v>0</v>
      </c>
      <c r="AN1106" s="184">
        <f t="shared" si="18"/>
        <v>0</v>
      </c>
      <c r="AO1106" s="250"/>
      <c r="AP1106" s="250"/>
      <c r="AQ1106" s="250"/>
      <c r="AR1106" s="415" t="s">
        <v>1359</v>
      </c>
      <c r="AS1106" s="250"/>
      <c r="AT1106" s="250"/>
    </row>
    <row r="1107" spans="13:46" customFormat="1" ht="11.25" customHeight="1">
      <c r="M1107" s="515" t="s">
        <v>1532</v>
      </c>
      <c r="N1107" s="470" t="s">
        <v>1329</v>
      </c>
      <c r="O1107" s="191" t="s">
        <v>754</v>
      </c>
      <c r="AC1107" s="250"/>
      <c r="AD1107" s="250"/>
      <c r="AE1107" s="250"/>
      <c r="AF1107" s="268"/>
      <c r="AG1107" s="486"/>
      <c r="AH1107" s="486"/>
      <c r="AI1107" s="250"/>
      <c r="AJ1107" s="250"/>
      <c r="AK1107" s="250"/>
      <c r="AL1107" s="249">
        <f t="shared" si="16"/>
        <v>0</v>
      </c>
      <c r="AM1107" s="184">
        <f t="shared" si="18"/>
        <v>0</v>
      </c>
      <c r="AN1107" s="184">
        <f t="shared" si="18"/>
        <v>0</v>
      </c>
      <c r="AO1107" s="250"/>
      <c r="AP1107" s="250"/>
      <c r="AQ1107" s="250"/>
      <c r="AR1107" s="415" t="s">
        <v>1371</v>
      </c>
      <c r="AS1107" s="250"/>
      <c r="AT1107" s="250"/>
    </row>
    <row r="1108" spans="13:46" customFormat="1" ht="11.25" customHeight="1">
      <c r="M1108" s="515" t="s">
        <v>1533</v>
      </c>
      <c r="N1108" s="470" t="s">
        <v>1330</v>
      </c>
      <c r="O1108" s="191" t="s">
        <v>754</v>
      </c>
      <c r="AC1108" s="250"/>
      <c r="AD1108" s="250"/>
      <c r="AE1108" s="250"/>
      <c r="AF1108" s="268"/>
      <c r="AG1108" s="486"/>
      <c r="AH1108" s="486"/>
      <c r="AI1108" s="250"/>
      <c r="AJ1108" s="250"/>
      <c r="AK1108" s="250"/>
      <c r="AL1108" s="249">
        <f t="shared" si="16"/>
        <v>0</v>
      </c>
      <c r="AM1108" s="184">
        <f t="shared" si="18"/>
        <v>0</v>
      </c>
      <c r="AN1108" s="184">
        <f t="shared" si="18"/>
        <v>0</v>
      </c>
      <c r="AO1108" s="250"/>
      <c r="AP1108" s="250"/>
      <c r="AQ1108" s="250"/>
      <c r="AR1108" s="415" t="s">
        <v>1370</v>
      </c>
      <c r="AS1108" s="250"/>
      <c r="AT1108" s="250"/>
    </row>
    <row r="1109" spans="13:46" customFormat="1" ht="11.25" customHeight="1">
      <c r="M1109" s="515" t="s">
        <v>1534</v>
      </c>
      <c r="N1109" s="470" t="s">
        <v>1331</v>
      </c>
      <c r="O1109" s="191" t="s">
        <v>754</v>
      </c>
      <c r="AC1109" s="250"/>
      <c r="AD1109" s="250"/>
      <c r="AE1109" s="250"/>
      <c r="AF1109" s="268"/>
      <c r="AG1109" s="486"/>
      <c r="AH1109" s="486"/>
      <c r="AI1109" s="250"/>
      <c r="AJ1109" s="250"/>
      <c r="AK1109" s="250"/>
      <c r="AL1109" s="249">
        <f t="shared" si="16"/>
        <v>0</v>
      </c>
      <c r="AM1109" s="184">
        <f t="shared" si="18"/>
        <v>0</v>
      </c>
      <c r="AN1109" s="184">
        <f t="shared" si="18"/>
        <v>0</v>
      </c>
      <c r="AO1109" s="250"/>
      <c r="AP1109" s="250"/>
      <c r="AQ1109" s="250"/>
      <c r="AR1109" s="415" t="s">
        <v>1369</v>
      </c>
      <c r="AS1109" s="250"/>
      <c r="AT1109" s="250"/>
    </row>
    <row r="1110" spans="13:46" customFormat="1" ht="11.25" customHeight="1">
      <c r="M1110" s="515" t="s">
        <v>1535</v>
      </c>
      <c r="N1110" s="470" t="s">
        <v>1332</v>
      </c>
      <c r="O1110" s="191" t="s">
        <v>754</v>
      </c>
      <c r="AC1110" s="250"/>
      <c r="AD1110" s="250"/>
      <c r="AE1110" s="250"/>
      <c r="AF1110" s="268"/>
      <c r="AG1110" s="486"/>
      <c r="AH1110" s="486"/>
      <c r="AI1110" s="250"/>
      <c r="AJ1110" s="250"/>
      <c r="AK1110" s="250"/>
      <c r="AL1110" s="249">
        <f t="shared" si="16"/>
        <v>0</v>
      </c>
      <c r="AM1110" s="184">
        <f t="shared" si="18"/>
        <v>0</v>
      </c>
      <c r="AN1110" s="184">
        <f t="shared" si="18"/>
        <v>0</v>
      </c>
      <c r="AO1110" s="250"/>
      <c r="AP1110" s="250"/>
      <c r="AQ1110" s="250"/>
      <c r="AR1110" s="415" t="s">
        <v>1368</v>
      </c>
      <c r="AS1110" s="250"/>
      <c r="AT1110" s="250"/>
    </row>
    <row r="1111" spans="13:46" customFormat="1" ht="11.25" customHeight="1">
      <c r="M1111" s="515" t="s">
        <v>1536</v>
      </c>
      <c r="N1111" s="470" t="s">
        <v>1333</v>
      </c>
      <c r="O1111" s="191" t="s">
        <v>754</v>
      </c>
      <c r="AC1111" s="250"/>
      <c r="AD1111" s="250"/>
      <c r="AE1111" s="250"/>
      <c r="AF1111" s="268"/>
      <c r="AG1111" s="486"/>
      <c r="AH1111" s="486"/>
      <c r="AI1111" s="250"/>
      <c r="AJ1111" s="250"/>
      <c r="AK1111" s="250"/>
      <c r="AL1111" s="249">
        <f t="shared" si="16"/>
        <v>0</v>
      </c>
      <c r="AM1111" s="184">
        <f t="shared" si="18"/>
        <v>0</v>
      </c>
      <c r="AN1111" s="184">
        <f t="shared" si="18"/>
        <v>0</v>
      </c>
      <c r="AO1111" s="250"/>
      <c r="AP1111" s="250"/>
      <c r="AQ1111" s="250"/>
      <c r="AR1111" s="415" t="s">
        <v>1367</v>
      </c>
      <c r="AS1111" s="250"/>
      <c r="AT1111" s="250"/>
    </row>
    <row r="1112" spans="13:46" customFormat="1" ht="11.25" customHeight="1">
      <c r="M1112" s="515" t="s">
        <v>1537</v>
      </c>
      <c r="N1112" s="470" t="s">
        <v>1334</v>
      </c>
      <c r="O1112" s="191" t="s">
        <v>754</v>
      </c>
      <c r="AC1112" s="250"/>
      <c r="AD1112" s="250"/>
      <c r="AE1112" s="250"/>
      <c r="AF1112" s="268"/>
      <c r="AG1112" s="486"/>
      <c r="AH1112" s="486"/>
      <c r="AI1112" s="250"/>
      <c r="AJ1112" s="250"/>
      <c r="AK1112" s="250"/>
      <c r="AL1112" s="249">
        <f t="shared" si="16"/>
        <v>0</v>
      </c>
      <c r="AM1112" s="184">
        <f t="shared" si="18"/>
        <v>0</v>
      </c>
      <c r="AN1112" s="184">
        <f t="shared" si="18"/>
        <v>0</v>
      </c>
      <c r="AO1112" s="250"/>
      <c r="AP1112" s="250"/>
      <c r="AQ1112" s="250"/>
      <c r="AR1112" s="415" t="s">
        <v>1372</v>
      </c>
      <c r="AS1112" s="250"/>
      <c r="AT1112" s="250"/>
    </row>
    <row r="1113" spans="13:46" customFormat="1" ht="11.25" customHeight="1">
      <c r="M1113" s="517"/>
      <c r="N1113" s="484"/>
      <c r="O1113" s="485"/>
      <c r="AC1113" s="250"/>
      <c r="AD1113" s="250"/>
      <c r="AE1113" s="250"/>
      <c r="AF1113" s="268"/>
      <c r="AG1113" s="486"/>
      <c r="AH1113" s="486"/>
      <c r="AI1113" s="250"/>
      <c r="AJ1113" s="250"/>
      <c r="AK1113" s="250"/>
      <c r="AL1113" s="268"/>
      <c r="AM1113" s="486"/>
      <c r="AN1113" s="486"/>
      <c r="AO1113" s="250"/>
      <c r="AP1113" s="250"/>
      <c r="AQ1113" s="250"/>
      <c r="AR1113" s="415"/>
      <c r="AS1113" s="250"/>
      <c r="AT1113" s="250"/>
    </row>
    <row r="1114" spans="13:46" customFormat="1" ht="11.25" customHeight="1">
      <c r="M1114" s="517"/>
      <c r="N1114" s="484"/>
      <c r="O1114" s="485"/>
      <c r="AC1114" s="250"/>
      <c r="AD1114" s="250"/>
      <c r="AE1114" s="250"/>
      <c r="AF1114" s="268"/>
      <c r="AG1114" s="486"/>
      <c r="AH1114" s="486"/>
      <c r="AI1114" s="250"/>
      <c r="AJ1114" s="250"/>
      <c r="AK1114" s="250"/>
      <c r="AL1114" s="268"/>
      <c r="AM1114" s="486"/>
      <c r="AN1114" s="486"/>
      <c r="AO1114" s="250"/>
      <c r="AP1114" s="250"/>
      <c r="AQ1114" s="250"/>
      <c r="AR1114" s="415"/>
      <c r="AS1114" s="250"/>
      <c r="AT1114" s="250"/>
    </row>
    <row r="1115" spans="13:46" customFormat="1" ht="11.25" customHeight="1">
      <c r="M1115" s="515" t="s">
        <v>1538</v>
      </c>
      <c r="N1115" s="471" t="s">
        <v>1335</v>
      </c>
      <c r="O1115" s="191" t="s">
        <v>754</v>
      </c>
      <c r="AC1115" s="250"/>
      <c r="AD1115" s="250"/>
      <c r="AE1115" s="250"/>
      <c r="AF1115" s="268"/>
      <c r="AG1115" s="486"/>
      <c r="AH1115" s="486"/>
      <c r="AI1115" s="250"/>
      <c r="AJ1115" s="250"/>
      <c r="AK1115" s="250"/>
      <c r="AL1115" s="249">
        <f t="shared" ref="AL1115:AL1121" si="19">AM1115+AN1115</f>
        <v>0</v>
      </c>
      <c r="AM1115" s="184">
        <f t="shared" ref="AM1115:AN1121" si="20">AM1203*AM1247</f>
        <v>0</v>
      </c>
      <c r="AN1115" s="184">
        <f t="shared" si="20"/>
        <v>0</v>
      </c>
      <c r="AO1115" s="250"/>
      <c r="AP1115" s="250"/>
      <c r="AQ1115" s="250"/>
      <c r="AR1115" s="415" t="s">
        <v>1373</v>
      </c>
      <c r="AS1115" s="250"/>
      <c r="AT1115" s="250"/>
    </row>
    <row r="1116" spans="13:46" customFormat="1" ht="11.25" customHeight="1">
      <c r="M1116" s="515" t="s">
        <v>1539</v>
      </c>
      <c r="N1116" s="472" t="s">
        <v>723</v>
      </c>
      <c r="O1116" s="191" t="s">
        <v>754</v>
      </c>
      <c r="AC1116" s="250"/>
      <c r="AD1116" s="250"/>
      <c r="AE1116" s="250"/>
      <c r="AF1116" s="268"/>
      <c r="AG1116" s="486"/>
      <c r="AH1116" s="486"/>
      <c r="AI1116" s="250"/>
      <c r="AJ1116" s="250"/>
      <c r="AK1116" s="250"/>
      <c r="AL1116" s="249">
        <f t="shared" si="19"/>
        <v>0</v>
      </c>
      <c r="AM1116" s="184">
        <f t="shared" si="20"/>
        <v>0</v>
      </c>
      <c r="AN1116" s="184">
        <f t="shared" si="20"/>
        <v>0</v>
      </c>
      <c r="AO1116" s="250"/>
      <c r="AP1116" s="250"/>
      <c r="AQ1116" s="250"/>
      <c r="AR1116" s="415" t="s">
        <v>1360</v>
      </c>
      <c r="AS1116" s="250"/>
      <c r="AT1116" s="250"/>
    </row>
    <row r="1117" spans="13:46" customFormat="1" ht="11.25" customHeight="1">
      <c r="M1117" s="515" t="s">
        <v>1540</v>
      </c>
      <c r="N1117" s="473" t="s">
        <v>749</v>
      </c>
      <c r="O1117" s="191" t="s">
        <v>754</v>
      </c>
      <c r="AC1117" s="250"/>
      <c r="AD1117" s="250"/>
      <c r="AE1117" s="250"/>
      <c r="AF1117" s="268"/>
      <c r="AG1117" s="486"/>
      <c r="AH1117" s="486"/>
      <c r="AI1117" s="250"/>
      <c r="AJ1117" s="250"/>
      <c r="AK1117" s="250"/>
      <c r="AL1117" s="249">
        <f t="shared" si="19"/>
        <v>0</v>
      </c>
      <c r="AM1117" s="184">
        <f t="shared" si="20"/>
        <v>0</v>
      </c>
      <c r="AN1117" s="184">
        <f t="shared" si="20"/>
        <v>0</v>
      </c>
      <c r="AO1117" s="250"/>
      <c r="AP1117" s="250"/>
      <c r="AQ1117" s="250"/>
      <c r="AR1117" s="415" t="s">
        <v>1361</v>
      </c>
      <c r="AS1117" s="250"/>
      <c r="AT1117" s="250"/>
    </row>
    <row r="1118" spans="13:46" customFormat="1" ht="11.25" customHeight="1">
      <c r="M1118" s="515" t="s">
        <v>1541</v>
      </c>
      <c r="N1118" s="474" t="s">
        <v>315</v>
      </c>
      <c r="O1118" s="191" t="s">
        <v>754</v>
      </c>
      <c r="AC1118" s="250"/>
      <c r="AD1118" s="250"/>
      <c r="AE1118" s="250"/>
      <c r="AF1118" s="268"/>
      <c r="AG1118" s="486"/>
      <c r="AH1118" s="486"/>
      <c r="AI1118" s="250"/>
      <c r="AJ1118" s="250"/>
      <c r="AK1118" s="250"/>
      <c r="AL1118" s="249">
        <f t="shared" si="19"/>
        <v>0</v>
      </c>
      <c r="AM1118" s="184">
        <f t="shared" si="20"/>
        <v>0</v>
      </c>
      <c r="AN1118" s="184">
        <f t="shared" si="20"/>
        <v>0</v>
      </c>
      <c r="AO1118" s="250"/>
      <c r="AP1118" s="250"/>
      <c r="AQ1118" s="250"/>
      <c r="AR1118" s="415" t="s">
        <v>1362</v>
      </c>
      <c r="AS1118" s="250"/>
      <c r="AT1118" s="250"/>
    </row>
    <row r="1119" spans="13:46" customFormat="1" ht="11.25" customHeight="1">
      <c r="M1119" s="515" t="s">
        <v>1542</v>
      </c>
      <c r="N1119" s="475" t="s">
        <v>316</v>
      </c>
      <c r="O1119" s="191" t="s">
        <v>754</v>
      </c>
      <c r="AC1119" s="250"/>
      <c r="AD1119" s="250"/>
      <c r="AE1119" s="250"/>
      <c r="AF1119" s="268"/>
      <c r="AG1119" s="486"/>
      <c r="AH1119" s="486"/>
      <c r="AI1119" s="250"/>
      <c r="AJ1119" s="250"/>
      <c r="AK1119" s="250"/>
      <c r="AL1119" s="249">
        <f t="shared" si="19"/>
        <v>0</v>
      </c>
      <c r="AM1119" s="184">
        <f t="shared" si="20"/>
        <v>0</v>
      </c>
      <c r="AN1119" s="184">
        <f t="shared" si="20"/>
        <v>0</v>
      </c>
      <c r="AO1119" s="250"/>
      <c r="AP1119" s="250"/>
      <c r="AQ1119" s="250"/>
      <c r="AR1119" s="415" t="s">
        <v>1364</v>
      </c>
      <c r="AS1119" s="250"/>
      <c r="AT1119" s="250"/>
    </row>
    <row r="1120" spans="13:46" customFormat="1" ht="11.25" customHeight="1">
      <c r="M1120" s="515" t="s">
        <v>1543</v>
      </c>
      <c r="N1120" s="476" t="s">
        <v>317</v>
      </c>
      <c r="O1120" s="191" t="s">
        <v>754</v>
      </c>
      <c r="AC1120" s="250"/>
      <c r="AD1120" s="250"/>
      <c r="AE1120" s="250"/>
      <c r="AF1120" s="268"/>
      <c r="AG1120" s="486"/>
      <c r="AH1120" s="486"/>
      <c r="AI1120" s="250"/>
      <c r="AJ1120" s="250"/>
      <c r="AK1120" s="250"/>
      <c r="AL1120" s="249">
        <f t="shared" si="19"/>
        <v>0</v>
      </c>
      <c r="AM1120" s="184">
        <f t="shared" si="20"/>
        <v>0</v>
      </c>
      <c r="AN1120" s="184">
        <f t="shared" si="20"/>
        <v>0</v>
      </c>
      <c r="AO1120" s="250"/>
      <c r="AP1120" s="250"/>
      <c r="AQ1120" s="250"/>
      <c r="AR1120" s="415" t="s">
        <v>1363</v>
      </c>
      <c r="AS1120" s="250"/>
      <c r="AT1120" s="250"/>
    </row>
    <row r="1121" spans="13:46" customFormat="1" ht="11.25" customHeight="1">
      <c r="M1121" s="515" t="s">
        <v>1544</v>
      </c>
      <c r="N1121" s="465" t="s">
        <v>318</v>
      </c>
      <c r="O1121" s="191" t="s">
        <v>754</v>
      </c>
      <c r="AC1121" s="250"/>
      <c r="AD1121" s="250"/>
      <c r="AE1121" s="250"/>
      <c r="AF1121" s="268"/>
      <c r="AG1121" s="486"/>
      <c r="AH1121" s="486"/>
      <c r="AI1121" s="250"/>
      <c r="AJ1121" s="250"/>
      <c r="AK1121" s="250"/>
      <c r="AL1121" s="249">
        <f t="shared" si="19"/>
        <v>0</v>
      </c>
      <c r="AM1121" s="184">
        <f t="shared" si="20"/>
        <v>0</v>
      </c>
      <c r="AN1121" s="184">
        <f t="shared" si="20"/>
        <v>0</v>
      </c>
      <c r="AO1121" s="250"/>
      <c r="AP1121" s="250"/>
      <c r="AQ1121" s="250"/>
      <c r="AR1121" s="415" t="s">
        <v>1365</v>
      </c>
      <c r="AS1121" s="250"/>
      <c r="AT1121" s="250"/>
    </row>
    <row r="1122" spans="13:46" customFormat="1" ht="11.25" customHeight="1">
      <c r="M1122" s="516"/>
      <c r="N1122" s="484"/>
      <c r="O1122" s="485"/>
      <c r="AC1122" s="250"/>
      <c r="AD1122" s="250"/>
      <c r="AE1122" s="250"/>
      <c r="AF1122" s="268"/>
      <c r="AG1122" s="486"/>
      <c r="AH1122" s="486"/>
      <c r="AI1122" s="250"/>
      <c r="AJ1122" s="250"/>
      <c r="AK1122" s="250"/>
      <c r="AL1122" s="268"/>
      <c r="AM1122" s="486"/>
      <c r="AN1122" s="486"/>
      <c r="AO1122" s="250"/>
      <c r="AP1122" s="250"/>
      <c r="AQ1122" s="250"/>
      <c r="AR1122" s="415"/>
      <c r="AS1122" s="250"/>
      <c r="AT1122" s="250"/>
    </row>
    <row r="1123" spans="13:46" customFormat="1" ht="11.25" customHeight="1">
      <c r="M1123" s="514" t="s">
        <v>1378</v>
      </c>
      <c r="N1123" s="487" t="s">
        <v>755</v>
      </c>
      <c r="O1123" s="191" t="s">
        <v>756</v>
      </c>
      <c r="AC1123" s="250"/>
      <c r="AD1123" s="250"/>
      <c r="AE1123" s="250"/>
      <c r="AF1123" s="265">
        <f>SUM(AF1124,AF1128:AF1133,AF1134,AF1139,AF1146,AF1147,AF1159:AF1165)</f>
        <v>0</v>
      </c>
      <c r="AG1123" s="265">
        <f>SUM(AG1124,AG1128:AG1133,AG1134,AG1139,AG1146,AG1147,AG1159:AG1165)</f>
        <v>0</v>
      </c>
      <c r="AH1123" s="265">
        <f>SUM(AH1124,AH1128:AH1133,AH1134,AH1139,AH1146,AH1147,AH1159:AH1165)</f>
        <v>0</v>
      </c>
      <c r="AI1123" s="250"/>
      <c r="AJ1123" s="250"/>
      <c r="AK1123" s="250"/>
      <c r="AL1123" s="265">
        <f>SUM(AL1124,AL1128:AL1133,AL1134,AL1139,AL1146,AL1147,AL1159:AL1165)</f>
        <v>0</v>
      </c>
      <c r="AM1123" s="265">
        <f>SUM(AM1124,AM1128:AM1133,AM1134,AM1139,AM1146,AM1147,AM1159:AM1165)</f>
        <v>0</v>
      </c>
      <c r="AN1123" s="265">
        <f>SUM(AN1124,AN1128:AN1133,AN1134,AN1139,AN1146,AN1147,AN1159:AN1165)</f>
        <v>0</v>
      </c>
      <c r="AO1123" s="250"/>
      <c r="AP1123" s="250"/>
      <c r="AQ1123" s="250"/>
      <c r="AR1123" s="116"/>
      <c r="AS1123" s="250"/>
      <c r="AT1123" s="250"/>
    </row>
    <row r="1124" spans="13:46" customFormat="1" ht="11.25" customHeight="1">
      <c r="M1124" s="515" t="s">
        <v>1545</v>
      </c>
      <c r="N1124" s="459" t="s">
        <v>1311</v>
      </c>
      <c r="O1124" s="191" t="s">
        <v>756</v>
      </c>
      <c r="AC1124" s="250"/>
      <c r="AD1124" s="250"/>
      <c r="AE1124" s="250"/>
      <c r="AF1124" s="268"/>
      <c r="AG1124" s="486"/>
      <c r="AH1124" s="486"/>
      <c r="AI1124" s="250"/>
      <c r="AJ1124" s="250"/>
      <c r="AK1124" s="250"/>
      <c r="AL1124" s="184">
        <f>IF(AL1079=0,0,AL1080/AL1079*100)</f>
        <v>0</v>
      </c>
      <c r="AM1124" s="184">
        <f>IF(AM1079=0,0,AM1080/AM1079*100)</f>
        <v>0</v>
      </c>
      <c r="AN1124" s="184">
        <f>IF(AN1079=0,0,AN1080/AN1079*100)</f>
        <v>0</v>
      </c>
      <c r="AO1124" s="250"/>
      <c r="AP1124" s="250"/>
      <c r="AQ1124" s="250"/>
      <c r="AR1124" s="415" t="s">
        <v>1336</v>
      </c>
      <c r="AS1124" s="250"/>
      <c r="AT1124" s="250"/>
    </row>
    <row r="1125" spans="13:46" customFormat="1" ht="11.25" customHeight="1">
      <c r="M1125" s="515" t="s">
        <v>1546</v>
      </c>
      <c r="N1125" s="463" t="s">
        <v>713</v>
      </c>
      <c r="O1125" s="191" t="s">
        <v>756</v>
      </c>
      <c r="AC1125" s="250"/>
      <c r="AD1125" s="250"/>
      <c r="AE1125" s="250"/>
      <c r="AF1125" s="268"/>
      <c r="AG1125" s="486"/>
      <c r="AH1125" s="486"/>
      <c r="AI1125" s="250"/>
      <c r="AJ1125" s="250"/>
      <c r="AK1125" s="250"/>
      <c r="AL1125" s="184">
        <f>IF(AL1079=0,0,AL1081/AL1079*100)</f>
        <v>0</v>
      </c>
      <c r="AM1125" s="184">
        <f>IF(AM1079=0,0,AM1081/AM1079*100)</f>
        <v>0</v>
      </c>
      <c r="AN1125" s="184">
        <f>IF(AN1079=0,0,AN1081/AN1079*100)</f>
        <v>0</v>
      </c>
      <c r="AO1125" s="250"/>
      <c r="AP1125" s="250"/>
      <c r="AQ1125" s="250"/>
      <c r="AR1125" s="415" t="s">
        <v>1337</v>
      </c>
      <c r="AS1125" s="250"/>
      <c r="AT1125" s="250"/>
    </row>
    <row r="1126" spans="13:46" customFormat="1" ht="11.25" customHeight="1">
      <c r="M1126" s="515" t="s">
        <v>1547</v>
      </c>
      <c r="N1126" s="463" t="s">
        <v>715</v>
      </c>
      <c r="O1126" s="191" t="s">
        <v>756</v>
      </c>
      <c r="AC1126" s="250"/>
      <c r="AD1126" s="250"/>
      <c r="AE1126" s="250"/>
      <c r="AF1126" s="268"/>
      <c r="AG1126" s="486"/>
      <c r="AH1126" s="486"/>
      <c r="AI1126" s="250"/>
      <c r="AJ1126" s="250"/>
      <c r="AK1126" s="250"/>
      <c r="AL1126" s="184">
        <f>IF(AL1079=0,0,AL1082/AL1079*100)</f>
        <v>0</v>
      </c>
      <c r="AM1126" s="184">
        <f>IF(AM1079=0,0,AM1082/AM1079*100)</f>
        <v>0</v>
      </c>
      <c r="AN1126" s="184">
        <f>IF(AN1079=0,0,AN1082/AN1079*100)</f>
        <v>0</v>
      </c>
      <c r="AO1126" s="250"/>
      <c r="AP1126" s="250"/>
      <c r="AQ1126" s="250"/>
      <c r="AR1126" s="415" t="s">
        <v>1338</v>
      </c>
      <c r="AS1126" s="250"/>
      <c r="AT1126" s="250"/>
    </row>
    <row r="1127" spans="13:46" customFormat="1" ht="11.25" customHeight="1">
      <c r="M1127" s="515" t="s">
        <v>1548</v>
      </c>
      <c r="N1127" s="463" t="s">
        <v>716</v>
      </c>
      <c r="O1127" s="191" t="s">
        <v>756</v>
      </c>
      <c r="AC1127" s="250"/>
      <c r="AD1127" s="250"/>
      <c r="AE1127" s="250"/>
      <c r="AF1127" s="268"/>
      <c r="AG1127" s="486"/>
      <c r="AH1127" s="486"/>
      <c r="AI1127" s="250"/>
      <c r="AJ1127" s="250"/>
      <c r="AK1127" s="250"/>
      <c r="AL1127" s="184">
        <f>IF(AL1079=0,0,AL1083/AL1079*100)</f>
        <v>0</v>
      </c>
      <c r="AM1127" s="184">
        <f>IF(AM1079=0,0,AM1083/AM1079*100)</f>
        <v>0</v>
      </c>
      <c r="AN1127" s="184">
        <f>IF(AN1079=0,0,AN1083/AN1079*100)</f>
        <v>0</v>
      </c>
      <c r="AO1127" s="250"/>
      <c r="AP1127" s="250"/>
      <c r="AQ1127" s="250"/>
      <c r="AR1127" s="415" t="s">
        <v>1339</v>
      </c>
      <c r="AS1127" s="250"/>
      <c r="AT1127" s="250"/>
    </row>
    <row r="1128" spans="13:46" customFormat="1" ht="11.25" customHeight="1">
      <c r="M1128" s="515" t="s">
        <v>1549</v>
      </c>
      <c r="N1128" s="464" t="s">
        <v>1312</v>
      </c>
      <c r="O1128" s="191" t="s">
        <v>756</v>
      </c>
      <c r="AC1128" s="250"/>
      <c r="AD1128" s="250"/>
      <c r="AE1128" s="250"/>
      <c r="AF1128" s="268"/>
      <c r="AG1128" s="486"/>
      <c r="AH1128" s="486"/>
      <c r="AI1128" s="250"/>
      <c r="AJ1128" s="250"/>
      <c r="AK1128" s="250"/>
      <c r="AL1128" s="184">
        <f>IF(AL1079=0,0,AL1084/AL1079*100)</f>
        <v>0</v>
      </c>
      <c r="AM1128" s="184">
        <f>IF(AM1079=0,0,AM1084/AM1079*100)</f>
        <v>0</v>
      </c>
      <c r="AN1128" s="184">
        <f>IF(AN1079=0,0,AN1084/AN1079*100)</f>
        <v>0</v>
      </c>
      <c r="AO1128" s="250"/>
      <c r="AP1128" s="250"/>
      <c r="AQ1128" s="250"/>
      <c r="AR1128" s="415" t="s">
        <v>1348</v>
      </c>
      <c r="AS1128" s="250"/>
      <c r="AT1128" s="250"/>
    </row>
    <row r="1129" spans="13:46" customFormat="1" ht="11.25" customHeight="1">
      <c r="M1129" s="515" t="s">
        <v>1550</v>
      </c>
      <c r="N1129" s="464" t="s">
        <v>1313</v>
      </c>
      <c r="O1129" s="191" t="s">
        <v>756</v>
      </c>
      <c r="AC1129" s="250"/>
      <c r="AD1129" s="250"/>
      <c r="AE1129" s="250"/>
      <c r="AF1129" s="268"/>
      <c r="AG1129" s="486"/>
      <c r="AH1129" s="486"/>
      <c r="AI1129" s="250"/>
      <c r="AJ1129" s="250"/>
      <c r="AK1129" s="250"/>
      <c r="AL1129" s="184">
        <f>IF(AL1079=0,0,AL1085/AL1079*100)</f>
        <v>0</v>
      </c>
      <c r="AM1129" s="184">
        <f>IF(AM1079=0,0,AM1085/AM1079*100)</f>
        <v>0</v>
      </c>
      <c r="AN1129" s="184">
        <f>IF(AN1079=0,0,AN1085/AN1079*100)</f>
        <v>0</v>
      </c>
      <c r="AO1129" s="250"/>
      <c r="AP1129" s="250"/>
      <c r="AQ1129" s="250"/>
      <c r="AR1129" s="415" t="s">
        <v>1349</v>
      </c>
      <c r="AS1129" s="250"/>
      <c r="AT1129" s="250"/>
    </row>
    <row r="1130" spans="13:46" customFormat="1" ht="11.25" customHeight="1">
      <c r="M1130" s="515" t="s">
        <v>1551</v>
      </c>
      <c r="N1130" s="464" t="s">
        <v>1314</v>
      </c>
      <c r="O1130" s="191" t="s">
        <v>756</v>
      </c>
      <c r="AC1130" s="250"/>
      <c r="AD1130" s="250"/>
      <c r="AE1130" s="250"/>
      <c r="AF1130" s="268"/>
      <c r="AG1130" s="486"/>
      <c r="AH1130" s="486"/>
      <c r="AI1130" s="250"/>
      <c r="AJ1130" s="250"/>
      <c r="AK1130" s="250"/>
      <c r="AL1130" s="184">
        <f>IF(AL1079=0,0,AL1086/AL1079*100)</f>
        <v>0</v>
      </c>
      <c r="AM1130" s="184">
        <f>IF(AM1079=0,0,AM1086/AM1079*100)</f>
        <v>0</v>
      </c>
      <c r="AN1130" s="184">
        <f>IF(AN1079=0,0,AN1086/AN1079*100)</f>
        <v>0</v>
      </c>
      <c r="AO1130" s="250"/>
      <c r="AP1130" s="250"/>
      <c r="AQ1130" s="250"/>
      <c r="AR1130" s="415" t="s">
        <v>1350</v>
      </c>
      <c r="AS1130" s="250"/>
      <c r="AT1130" s="250"/>
    </row>
    <row r="1131" spans="13:46" customFormat="1" ht="11.25" customHeight="1">
      <c r="M1131" s="515" t="s">
        <v>1552</v>
      </c>
      <c r="N1131" s="464" t="s">
        <v>1315</v>
      </c>
      <c r="O1131" s="191" t="s">
        <v>756</v>
      </c>
      <c r="AC1131" s="250"/>
      <c r="AD1131" s="250"/>
      <c r="AE1131" s="250"/>
      <c r="AF1131" s="268"/>
      <c r="AG1131" s="486"/>
      <c r="AH1131" s="486"/>
      <c r="AI1131" s="250"/>
      <c r="AJ1131" s="250"/>
      <c r="AK1131" s="250"/>
      <c r="AL1131" s="184">
        <f>IF(AL1079=0,0,AL1087/AL1079*100)</f>
        <v>0</v>
      </c>
      <c r="AM1131" s="184">
        <f>IF(AM1079=0,0,AM1087/AM1079*100)</f>
        <v>0</v>
      </c>
      <c r="AN1131" s="184">
        <f>IF(AN1079=0,0,AN1087/AN1079*100)</f>
        <v>0</v>
      </c>
      <c r="AO1131" s="250"/>
      <c r="AP1131" s="250"/>
      <c r="AQ1131" s="250"/>
      <c r="AR1131" s="415" t="s">
        <v>1347</v>
      </c>
      <c r="AS1131" s="250"/>
      <c r="AT1131" s="250"/>
    </row>
    <row r="1132" spans="13:46" customFormat="1" ht="11.25" customHeight="1">
      <c r="M1132" s="515" t="s">
        <v>1553</v>
      </c>
      <c r="N1132" s="465" t="s">
        <v>684</v>
      </c>
      <c r="O1132" s="191" t="s">
        <v>756</v>
      </c>
      <c r="AC1132" s="250"/>
      <c r="AD1132" s="250"/>
      <c r="AE1132" s="250"/>
      <c r="AF1132" s="268"/>
      <c r="AG1132" s="486"/>
      <c r="AH1132" s="486"/>
      <c r="AI1132" s="250"/>
      <c r="AJ1132" s="250"/>
      <c r="AK1132" s="250"/>
      <c r="AL1132" s="184">
        <f>IF(AL1079=0,0,AL1088/AL1079*100)</f>
        <v>0</v>
      </c>
      <c r="AM1132" s="184">
        <f>IF(AM1079=0,0,AM1088/AM1079*100)</f>
        <v>0</v>
      </c>
      <c r="AN1132" s="184">
        <f>IF(AN1079=0,0,AN1088/AN1079*100)</f>
        <v>0</v>
      </c>
      <c r="AO1132" s="250"/>
      <c r="AP1132" s="250"/>
      <c r="AQ1132" s="250"/>
      <c r="AR1132" s="415" t="s">
        <v>1340</v>
      </c>
      <c r="AS1132" s="250"/>
      <c r="AT1132" s="250"/>
    </row>
    <row r="1133" spans="13:46" customFormat="1" ht="11.25" customHeight="1">
      <c r="M1133" s="515" t="s">
        <v>1554</v>
      </c>
      <c r="N1133" s="466" t="s">
        <v>718</v>
      </c>
      <c r="O1133" s="191" t="s">
        <v>756</v>
      </c>
      <c r="AC1133" s="250"/>
      <c r="AD1133" s="250"/>
      <c r="AE1133" s="250"/>
      <c r="AF1133" s="268"/>
      <c r="AG1133" s="486"/>
      <c r="AH1133" s="486"/>
      <c r="AI1133" s="250"/>
      <c r="AJ1133" s="250"/>
      <c r="AK1133" s="250"/>
      <c r="AL1133" s="184">
        <f>IF(AL1079=0,0,AL1089/AL1079*100)</f>
        <v>0</v>
      </c>
      <c r="AM1133" s="184">
        <f>IF(AM1079=0,0,AM1089/AM1079*100)</f>
        <v>0</v>
      </c>
      <c r="AN1133" s="184">
        <f>IF(AN1079=0,0,AN1089/AN1079*100)</f>
        <v>0</v>
      </c>
      <c r="AO1133" s="250"/>
      <c r="AP1133" s="250"/>
      <c r="AQ1133" s="250"/>
      <c r="AR1133" s="415" t="s">
        <v>1341</v>
      </c>
      <c r="AS1133" s="250"/>
      <c r="AT1133" s="250"/>
    </row>
    <row r="1134" spans="13:46" customFormat="1" ht="11.25" customHeight="1">
      <c r="M1134" s="515" t="s">
        <v>1555</v>
      </c>
      <c r="N1134" s="460" t="s">
        <v>722</v>
      </c>
      <c r="O1134" s="191" t="s">
        <v>756</v>
      </c>
      <c r="AC1134" s="250"/>
      <c r="AD1134" s="250"/>
      <c r="AE1134" s="250"/>
      <c r="AF1134" s="268"/>
      <c r="AG1134" s="486"/>
      <c r="AH1134" s="486"/>
      <c r="AI1134" s="250"/>
      <c r="AJ1134" s="250"/>
      <c r="AK1134" s="250"/>
      <c r="AL1134" s="184">
        <f>IF(AL1079=0,0,AL1090/AL1079*100)</f>
        <v>0</v>
      </c>
      <c r="AM1134" s="184">
        <f>IF(AM1079=0,0,AM1090/AM1079*100)</f>
        <v>0</v>
      </c>
      <c r="AN1134" s="184">
        <f>IF(AN1079=0,0,AN1090/AN1079*100)</f>
        <v>0</v>
      </c>
      <c r="AO1134" s="250"/>
      <c r="AP1134" s="250"/>
      <c r="AQ1134" s="250"/>
      <c r="AR1134" s="415" t="s">
        <v>1342</v>
      </c>
      <c r="AS1134" s="250"/>
      <c r="AT1134" s="250"/>
    </row>
    <row r="1135" spans="13:46" customFormat="1" ht="11.25" customHeight="1">
      <c r="M1135" s="515" t="s">
        <v>1556</v>
      </c>
      <c r="N1135" s="467" t="s">
        <v>1316</v>
      </c>
      <c r="O1135" s="191" t="s">
        <v>756</v>
      </c>
      <c r="AC1135" s="250"/>
      <c r="AD1135" s="250"/>
      <c r="AE1135" s="250"/>
      <c r="AF1135" s="268"/>
      <c r="AG1135" s="486"/>
      <c r="AH1135" s="486"/>
      <c r="AI1135" s="250"/>
      <c r="AJ1135" s="250"/>
      <c r="AK1135" s="250"/>
      <c r="AL1135" s="184">
        <f>IF(AL1079=0,0,AL1091/AL1079*100)</f>
        <v>0</v>
      </c>
      <c r="AM1135" s="184">
        <f>IF(AM1079=0,0,AM1091/AM1079*100)</f>
        <v>0</v>
      </c>
      <c r="AN1135" s="184">
        <f>IF(AN1079=0,0,AN1091/AN1079*100)</f>
        <v>0</v>
      </c>
      <c r="AO1135" s="250"/>
      <c r="AP1135" s="250"/>
      <c r="AQ1135" s="250"/>
      <c r="AR1135" s="415" t="s">
        <v>1343</v>
      </c>
      <c r="AS1135" s="250"/>
      <c r="AT1135" s="250"/>
    </row>
    <row r="1136" spans="13:46" customFormat="1" ht="11.25" customHeight="1">
      <c r="M1136" s="515" t="s">
        <v>1557</v>
      </c>
      <c r="N1136" s="467" t="s">
        <v>1317</v>
      </c>
      <c r="O1136" s="191" t="s">
        <v>756</v>
      </c>
      <c r="AC1136" s="250"/>
      <c r="AD1136" s="250"/>
      <c r="AE1136" s="250"/>
      <c r="AF1136" s="268"/>
      <c r="AG1136" s="486"/>
      <c r="AH1136" s="486"/>
      <c r="AI1136" s="250"/>
      <c r="AJ1136" s="250"/>
      <c r="AK1136" s="250"/>
      <c r="AL1136" s="184">
        <f>IF(AL1079=0,0,AL1092/AL1079*100)</f>
        <v>0</v>
      </c>
      <c r="AM1136" s="184">
        <f>IF(AM1079=0,0,AM1092/AM1079*100)</f>
        <v>0</v>
      </c>
      <c r="AN1136" s="184">
        <f>IF(AN1079=0,0,AN1092/AN1079*100)</f>
        <v>0</v>
      </c>
      <c r="AO1136" s="250"/>
      <c r="AP1136" s="250"/>
      <c r="AQ1136" s="250"/>
      <c r="AR1136" s="415" t="s">
        <v>1344</v>
      </c>
      <c r="AS1136" s="250"/>
      <c r="AT1136" s="250"/>
    </row>
    <row r="1137" spans="13:46" customFormat="1" ht="11.25" customHeight="1">
      <c r="M1137" s="515" t="s">
        <v>1558</v>
      </c>
      <c r="N1137" s="467" t="s">
        <v>1318</v>
      </c>
      <c r="O1137" s="191" t="s">
        <v>756</v>
      </c>
      <c r="AC1137" s="250"/>
      <c r="AD1137" s="250"/>
      <c r="AE1137" s="250"/>
      <c r="AF1137" s="268"/>
      <c r="AG1137" s="486"/>
      <c r="AH1137" s="486"/>
      <c r="AI1137" s="250"/>
      <c r="AJ1137" s="250"/>
      <c r="AK1137" s="250"/>
      <c r="AL1137" s="184">
        <f>IF(AL1079=0,0,AL1093/AL1079*100)</f>
        <v>0</v>
      </c>
      <c r="AM1137" s="184">
        <f>IF(AM1079=0,0,AM1093/AM1079*100)</f>
        <v>0</v>
      </c>
      <c r="AN1137" s="184">
        <f>IF(AN1079=0,0,AN1093/AN1079*100)</f>
        <v>0</v>
      </c>
      <c r="AO1137" s="250"/>
      <c r="AP1137" s="250"/>
      <c r="AQ1137" s="250"/>
      <c r="AR1137" s="415" t="s">
        <v>1345</v>
      </c>
      <c r="AS1137" s="250"/>
      <c r="AT1137" s="250"/>
    </row>
    <row r="1138" spans="13:46" customFormat="1" ht="11.25" customHeight="1">
      <c r="M1138" s="515" t="s">
        <v>1559</v>
      </c>
      <c r="N1138" s="467" t="s">
        <v>1319</v>
      </c>
      <c r="O1138" s="191" t="s">
        <v>756</v>
      </c>
      <c r="AC1138" s="250"/>
      <c r="AD1138" s="250"/>
      <c r="AE1138" s="250"/>
      <c r="AF1138" s="268"/>
      <c r="AG1138" s="486"/>
      <c r="AH1138" s="486"/>
      <c r="AI1138" s="250"/>
      <c r="AJ1138" s="250"/>
      <c r="AK1138" s="250"/>
      <c r="AL1138" s="184">
        <f>IF(AL1079=0,0,AL1094/AL1079*100)</f>
        <v>0</v>
      </c>
      <c r="AM1138" s="184">
        <f>IF(AM1079=0,0,AM1094/AM1079*100)</f>
        <v>0</v>
      </c>
      <c r="AN1138" s="184">
        <f>IF(AN1079=0,0,AN1094/AN1079*100)</f>
        <v>0</v>
      </c>
      <c r="AO1138" s="250"/>
      <c r="AP1138" s="250"/>
      <c r="AQ1138" s="250"/>
      <c r="AR1138" s="415" t="s">
        <v>1346</v>
      </c>
      <c r="AS1138" s="250"/>
      <c r="AT1138" s="250"/>
    </row>
    <row r="1139" spans="13:46" customFormat="1" ht="11.25" customHeight="1">
      <c r="M1139" s="515" t="s">
        <v>1560</v>
      </c>
      <c r="N1139" s="461" t="s">
        <v>720</v>
      </c>
      <c r="O1139" s="191" t="s">
        <v>756</v>
      </c>
      <c r="AC1139" s="250"/>
      <c r="AD1139" s="250"/>
      <c r="AE1139" s="250"/>
      <c r="AF1139" s="268"/>
      <c r="AG1139" s="486"/>
      <c r="AH1139" s="486"/>
      <c r="AI1139" s="250"/>
      <c r="AJ1139" s="250"/>
      <c r="AK1139" s="250"/>
      <c r="AL1139" s="184">
        <f>IF(AL1079=0,0,AL1095/AL1079*100)</f>
        <v>0</v>
      </c>
      <c r="AM1139" s="184">
        <f>IF(AM1079=0,0,AM1095/AM1079*100)</f>
        <v>0</v>
      </c>
      <c r="AN1139" s="184">
        <f>IF(AN1079=0,0,AN1095/AN1079*100)</f>
        <v>0</v>
      </c>
      <c r="AO1139" s="250"/>
      <c r="AP1139" s="250"/>
      <c r="AQ1139" s="250"/>
      <c r="AR1139" s="415" t="s">
        <v>1351</v>
      </c>
      <c r="AS1139" s="250"/>
      <c r="AT1139" s="250"/>
    </row>
    <row r="1140" spans="13:46" customFormat="1" ht="11.25" customHeight="1">
      <c r="M1140" s="515" t="s">
        <v>2048</v>
      </c>
      <c r="N1140" s="468" t="s">
        <v>1320</v>
      </c>
      <c r="O1140" s="191" t="s">
        <v>756</v>
      </c>
      <c r="AC1140" s="250"/>
      <c r="AD1140" s="250"/>
      <c r="AE1140" s="250"/>
      <c r="AF1140" s="268"/>
      <c r="AG1140" s="486"/>
      <c r="AH1140" s="486"/>
      <c r="AI1140" s="250"/>
      <c r="AJ1140" s="250"/>
      <c r="AK1140" s="250"/>
      <c r="AL1140" s="184">
        <f>IF(AL1079=0,0,AL1096/AL1079*100)</f>
        <v>0</v>
      </c>
      <c r="AM1140" s="184">
        <f>IF(AM1079=0,0,AM1096/AM1079*100)</f>
        <v>0</v>
      </c>
      <c r="AN1140" s="184">
        <f>IF(AN1079=0,0,AN1096/AN1079*100)</f>
        <v>0</v>
      </c>
      <c r="AO1140" s="250"/>
      <c r="AP1140" s="250"/>
      <c r="AQ1140" s="250"/>
      <c r="AR1140" s="415" t="s">
        <v>2044</v>
      </c>
      <c r="AS1140" s="250"/>
      <c r="AT1140" s="250"/>
    </row>
    <row r="1141" spans="13:46" customFormat="1" ht="11.25" customHeight="1">
      <c r="M1141" s="515" t="s">
        <v>2029</v>
      </c>
      <c r="N1141" s="468" t="s">
        <v>1321</v>
      </c>
      <c r="O1141" s="191" t="s">
        <v>756</v>
      </c>
      <c r="AC1141" s="250"/>
      <c r="AD1141" s="250"/>
      <c r="AE1141" s="250"/>
      <c r="AF1141" s="268"/>
      <c r="AG1141" s="486"/>
      <c r="AH1141" s="486"/>
      <c r="AI1141" s="250"/>
      <c r="AJ1141" s="250"/>
      <c r="AK1141" s="250"/>
      <c r="AL1141" s="184">
        <f>IF(AL1079=0,0,AL1097/AL1079*100)</f>
        <v>0</v>
      </c>
      <c r="AM1141" s="184">
        <f>IF(AM1079=0,0,AM1097/AM1079*100)</f>
        <v>0</v>
      </c>
      <c r="AN1141" s="184">
        <f>IF(AN1079=0,0,AN1097/AN1079*100)</f>
        <v>0</v>
      </c>
      <c r="AO1141" s="250"/>
      <c r="AP1141" s="250"/>
      <c r="AQ1141" s="250"/>
      <c r="AR1141" s="415" t="s">
        <v>2025</v>
      </c>
      <c r="AS1141" s="250"/>
      <c r="AT1141" s="250"/>
    </row>
    <row r="1142" spans="13:46" customFormat="1" ht="11.25" customHeight="1">
      <c r="M1142" s="515" t="s">
        <v>2010</v>
      </c>
      <c r="N1142" s="468" t="s">
        <v>1322</v>
      </c>
      <c r="O1142" s="191" t="s">
        <v>756</v>
      </c>
      <c r="AC1142" s="250"/>
      <c r="AD1142" s="250"/>
      <c r="AE1142" s="250"/>
      <c r="AF1142" s="268"/>
      <c r="AG1142" s="486"/>
      <c r="AH1142" s="486"/>
      <c r="AI1142" s="250"/>
      <c r="AJ1142" s="250"/>
      <c r="AK1142" s="250"/>
      <c r="AL1142" s="184">
        <f>IF(AL1079=0,0,AL1098/AL1079*100)</f>
        <v>0</v>
      </c>
      <c r="AM1142" s="184">
        <f>IF(AM1079=0,0,AM1098/AM1079*100)</f>
        <v>0</v>
      </c>
      <c r="AN1142" s="184">
        <f>IF(AN1079=0,0,AN1098/AN1079*100)</f>
        <v>0</v>
      </c>
      <c r="AO1142" s="250"/>
      <c r="AP1142" s="250"/>
      <c r="AQ1142" s="250"/>
      <c r="AR1142" s="415" t="s">
        <v>2005</v>
      </c>
      <c r="AS1142" s="250"/>
      <c r="AT1142" s="250"/>
    </row>
    <row r="1143" spans="13:46" customFormat="1" ht="11.25" customHeight="1">
      <c r="M1143" s="515" t="s">
        <v>1561</v>
      </c>
      <c r="N1143" s="468" t="s">
        <v>1323</v>
      </c>
      <c r="O1143" s="191" t="s">
        <v>756</v>
      </c>
      <c r="AC1143" s="250"/>
      <c r="AD1143" s="250"/>
      <c r="AE1143" s="250"/>
      <c r="AF1143" s="268"/>
      <c r="AG1143" s="486"/>
      <c r="AH1143" s="486"/>
      <c r="AI1143" s="250"/>
      <c r="AJ1143" s="250"/>
      <c r="AK1143" s="250"/>
      <c r="AL1143" s="184">
        <f>IF(AL1079=0,0,AL1099/AL1079*100)</f>
        <v>0</v>
      </c>
      <c r="AM1143" s="184">
        <f>IF(AM1079=0,0,AM1099/AM1079*100)</f>
        <v>0</v>
      </c>
      <c r="AN1143" s="184">
        <f>IF(AN1079=0,0,AN1099/AN1079*100)</f>
        <v>0</v>
      </c>
      <c r="AO1143" s="250"/>
      <c r="AP1143" s="250"/>
      <c r="AQ1143" s="250"/>
      <c r="AR1143" s="415" t="s">
        <v>1352</v>
      </c>
      <c r="AS1143" s="250"/>
      <c r="AT1143" s="250"/>
    </row>
    <row r="1144" spans="13:46" customFormat="1" ht="11.25" customHeight="1">
      <c r="M1144" s="515" t="s">
        <v>1562</v>
      </c>
      <c r="N1144" s="468" t="s">
        <v>1324</v>
      </c>
      <c r="O1144" s="191" t="s">
        <v>756</v>
      </c>
      <c r="AC1144" s="250"/>
      <c r="AD1144" s="250"/>
      <c r="AE1144" s="250"/>
      <c r="AF1144" s="268"/>
      <c r="AG1144" s="486"/>
      <c r="AH1144" s="486"/>
      <c r="AI1144" s="250"/>
      <c r="AJ1144" s="250"/>
      <c r="AK1144" s="250"/>
      <c r="AL1144" s="184">
        <f>IF(AL1079=0,0,AL1100/AL1079*100)</f>
        <v>0</v>
      </c>
      <c r="AM1144" s="184">
        <f>IF(AM1079=0,0,AM1100/AM1079*100)</f>
        <v>0</v>
      </c>
      <c r="AN1144" s="184">
        <f>IF(AN1079=0,0,AN1100/AN1079*100)</f>
        <v>0</v>
      </c>
      <c r="AO1144" s="250"/>
      <c r="AP1144" s="250"/>
      <c r="AQ1144" s="250"/>
      <c r="AR1144" s="415" t="s">
        <v>1353</v>
      </c>
      <c r="AS1144" s="250"/>
      <c r="AT1144" s="250"/>
    </row>
    <row r="1145" spans="13:46" customFormat="1" ht="11.25" customHeight="1">
      <c r="M1145" s="515" t="s">
        <v>1563</v>
      </c>
      <c r="N1145" s="468" t="s">
        <v>1325</v>
      </c>
      <c r="O1145" s="191" t="s">
        <v>756</v>
      </c>
      <c r="AC1145" s="250"/>
      <c r="AD1145" s="250"/>
      <c r="AE1145" s="250"/>
      <c r="AF1145" s="268"/>
      <c r="AG1145" s="486"/>
      <c r="AH1145" s="486"/>
      <c r="AI1145" s="250"/>
      <c r="AJ1145" s="250"/>
      <c r="AK1145" s="250"/>
      <c r="AL1145" s="184">
        <f>IF(AL1079=0,0,AL1101/AL1079*100)</f>
        <v>0</v>
      </c>
      <c r="AM1145" s="184">
        <f>IF(AM1079=0,0,AM1101/AM1079*100)</f>
        <v>0</v>
      </c>
      <c r="AN1145" s="184">
        <f>IF(AN1079=0,0,AN1101/AN1079*100)</f>
        <v>0</v>
      </c>
      <c r="AO1145" s="250"/>
      <c r="AP1145" s="250"/>
      <c r="AQ1145" s="250"/>
      <c r="AR1145" s="415" t="s">
        <v>1354</v>
      </c>
      <c r="AS1145" s="250"/>
      <c r="AT1145" s="250"/>
    </row>
    <row r="1146" spans="13:46" customFormat="1" ht="11.25" customHeight="1">
      <c r="M1146" s="515" t="s">
        <v>1564</v>
      </c>
      <c r="N1146" s="469" t="s">
        <v>721</v>
      </c>
      <c r="O1146" s="191" t="s">
        <v>756</v>
      </c>
      <c r="AC1146" s="250"/>
      <c r="AD1146" s="250"/>
      <c r="AE1146" s="250"/>
      <c r="AF1146" s="268"/>
      <c r="AG1146" s="486"/>
      <c r="AH1146" s="486"/>
      <c r="AI1146" s="250"/>
      <c r="AJ1146" s="250"/>
      <c r="AK1146" s="250"/>
      <c r="AL1146" s="184">
        <f>IF(AL1079=0,0,AL1102/AL1079*100)</f>
        <v>0</v>
      </c>
      <c r="AM1146" s="184">
        <f>IF(AM1079=0,0,AM1102/AM1079*100)</f>
        <v>0</v>
      </c>
      <c r="AN1146" s="184">
        <f>IF(AN1079=0,0,AN1102/AN1079*100)</f>
        <v>0</v>
      </c>
      <c r="AO1146" s="250"/>
      <c r="AP1146" s="250"/>
      <c r="AQ1146" s="250"/>
      <c r="AR1146" s="415" t="s">
        <v>1355</v>
      </c>
      <c r="AS1146" s="250"/>
      <c r="AT1146" s="250"/>
    </row>
    <row r="1147" spans="13:46" customFormat="1" ht="11.25" customHeight="1">
      <c r="M1147" s="515" t="s">
        <v>1565</v>
      </c>
      <c r="N1147" s="462" t="s">
        <v>712</v>
      </c>
      <c r="O1147" s="191" t="s">
        <v>756</v>
      </c>
      <c r="AC1147" s="250"/>
      <c r="AD1147" s="250"/>
      <c r="AE1147" s="250"/>
      <c r="AF1147" s="268"/>
      <c r="AG1147" s="486"/>
      <c r="AH1147" s="486"/>
      <c r="AI1147" s="250"/>
      <c r="AJ1147" s="250"/>
      <c r="AK1147" s="250"/>
      <c r="AL1147" s="184">
        <f>IF(AL1079=0,0,AL1103/AL1079*100)</f>
        <v>0</v>
      </c>
      <c r="AM1147" s="184">
        <f>IF(AM1079=0,0,AM1103/AM1079*100)</f>
        <v>0</v>
      </c>
      <c r="AN1147" s="184">
        <f>IF(AN1079=0,0,AN1103/AN1079*100)</f>
        <v>0</v>
      </c>
      <c r="AO1147" s="250"/>
      <c r="AP1147" s="250"/>
      <c r="AQ1147" s="250"/>
      <c r="AR1147" s="415" t="s">
        <v>1356</v>
      </c>
      <c r="AS1147" s="250"/>
      <c r="AT1147" s="250"/>
    </row>
    <row r="1148" spans="13:46" customFormat="1" ht="11.25" customHeight="1">
      <c r="M1148" s="515" t="s">
        <v>1566</v>
      </c>
      <c r="N1148" s="470" t="s">
        <v>1326</v>
      </c>
      <c r="O1148" s="191" t="s">
        <v>756</v>
      </c>
      <c r="AC1148" s="250"/>
      <c r="AD1148" s="250"/>
      <c r="AE1148" s="250"/>
      <c r="AF1148" s="268"/>
      <c r="AG1148" s="486"/>
      <c r="AH1148" s="486"/>
      <c r="AI1148" s="250"/>
      <c r="AJ1148" s="250"/>
      <c r="AK1148" s="250"/>
      <c r="AL1148" s="184">
        <f>IF(AL1079=0,0,AL1104/AL1079*100)</f>
        <v>0</v>
      </c>
      <c r="AM1148" s="184">
        <f>IF(AM1079=0,0,AM1104/AM1079*100)</f>
        <v>0</v>
      </c>
      <c r="AN1148" s="184">
        <f>IF(AN1079=0,0,AN1104/AN1079*100)</f>
        <v>0</v>
      </c>
      <c r="AO1148" s="250"/>
      <c r="AP1148" s="250"/>
      <c r="AQ1148" s="250"/>
      <c r="AR1148" s="415" t="s">
        <v>1357</v>
      </c>
      <c r="AS1148" s="250"/>
      <c r="AT1148" s="250"/>
    </row>
    <row r="1149" spans="13:46" customFormat="1" ht="11.25" customHeight="1">
      <c r="M1149" s="515" t="s">
        <v>1567</v>
      </c>
      <c r="N1149" s="470" t="s">
        <v>1327</v>
      </c>
      <c r="O1149" s="191" t="s">
        <v>756</v>
      </c>
      <c r="AC1149" s="250"/>
      <c r="AD1149" s="250"/>
      <c r="AE1149" s="250"/>
      <c r="AF1149" s="268"/>
      <c r="AG1149" s="486"/>
      <c r="AH1149" s="486"/>
      <c r="AI1149" s="250"/>
      <c r="AJ1149" s="250"/>
      <c r="AK1149" s="250"/>
      <c r="AL1149" s="184">
        <f>IF(AL1079=0,0,AL1105/AL1079*100)</f>
        <v>0</v>
      </c>
      <c r="AM1149" s="184">
        <f>IF(AM1079=0,0,AM1105/AM1079*100)</f>
        <v>0</v>
      </c>
      <c r="AN1149" s="184">
        <f>IF(AN1079=0,0,AN1105/AN1079*100)</f>
        <v>0</v>
      </c>
      <c r="AO1149" s="250"/>
      <c r="AP1149" s="250"/>
      <c r="AQ1149" s="250"/>
      <c r="AR1149" s="415" t="s">
        <v>1358</v>
      </c>
      <c r="AS1149" s="250"/>
      <c r="AT1149" s="250"/>
    </row>
    <row r="1150" spans="13:46" customFormat="1" ht="11.25" customHeight="1">
      <c r="M1150" s="515" t="s">
        <v>1568</v>
      </c>
      <c r="N1150" s="470" t="s">
        <v>1328</v>
      </c>
      <c r="O1150" s="191" t="s">
        <v>756</v>
      </c>
      <c r="AC1150" s="250"/>
      <c r="AD1150" s="250"/>
      <c r="AE1150" s="250"/>
      <c r="AF1150" s="268"/>
      <c r="AG1150" s="486"/>
      <c r="AH1150" s="486"/>
      <c r="AI1150" s="250"/>
      <c r="AJ1150" s="250"/>
      <c r="AK1150" s="250"/>
      <c r="AL1150" s="184">
        <f>IF(AL1079=0,0,AL1106/AL1079*100)</f>
        <v>0</v>
      </c>
      <c r="AM1150" s="184">
        <f>IF(AM1079=0,0,AM1106/AM1079*100)</f>
        <v>0</v>
      </c>
      <c r="AN1150" s="184">
        <f>IF(AN1079=0,0,AN1106/AN1079*100)</f>
        <v>0</v>
      </c>
      <c r="AO1150" s="250"/>
      <c r="AP1150" s="250"/>
      <c r="AQ1150" s="250"/>
      <c r="AR1150" s="415" t="s">
        <v>1359</v>
      </c>
      <c r="AS1150" s="250"/>
      <c r="AT1150" s="250"/>
    </row>
    <row r="1151" spans="13:46" customFormat="1" ht="11.25" customHeight="1">
      <c r="M1151" s="515" t="s">
        <v>1569</v>
      </c>
      <c r="N1151" s="470" t="s">
        <v>1329</v>
      </c>
      <c r="O1151" s="191" t="s">
        <v>756</v>
      </c>
      <c r="AC1151" s="250"/>
      <c r="AD1151" s="250"/>
      <c r="AE1151" s="250"/>
      <c r="AF1151" s="268"/>
      <c r="AG1151" s="486"/>
      <c r="AH1151" s="486"/>
      <c r="AI1151" s="250"/>
      <c r="AJ1151" s="250"/>
      <c r="AK1151" s="250"/>
      <c r="AL1151" s="184">
        <f>IF(AL1079=0,0,AL1107/AL1079*100)</f>
        <v>0</v>
      </c>
      <c r="AM1151" s="184">
        <f>IF(AM1079=0,0,AM1107/AM1079*100)</f>
        <v>0</v>
      </c>
      <c r="AN1151" s="184">
        <f>IF(AN1079=0,0,AN1107/AN1079*100)</f>
        <v>0</v>
      </c>
      <c r="AO1151" s="250"/>
      <c r="AP1151" s="250"/>
      <c r="AQ1151" s="250"/>
      <c r="AR1151" s="415" t="s">
        <v>1371</v>
      </c>
      <c r="AS1151" s="250"/>
      <c r="AT1151" s="250"/>
    </row>
    <row r="1152" spans="13:46" customFormat="1" ht="11.25" customHeight="1">
      <c r="M1152" s="515" t="s">
        <v>1570</v>
      </c>
      <c r="N1152" s="470" t="s">
        <v>1330</v>
      </c>
      <c r="O1152" s="191" t="s">
        <v>756</v>
      </c>
      <c r="AC1152" s="250"/>
      <c r="AD1152" s="250"/>
      <c r="AE1152" s="250"/>
      <c r="AF1152" s="268"/>
      <c r="AG1152" s="486"/>
      <c r="AH1152" s="486"/>
      <c r="AI1152" s="250"/>
      <c r="AJ1152" s="250"/>
      <c r="AK1152" s="250"/>
      <c r="AL1152" s="184">
        <f>IF(AL1079=0,0,AL1108/AL1079*100)</f>
        <v>0</v>
      </c>
      <c r="AM1152" s="184">
        <f>IF(AM1079=0,0,AM1108/AM1079*100)</f>
        <v>0</v>
      </c>
      <c r="AN1152" s="184">
        <f>IF(AN1079=0,0,AN1108/AN1079*100)</f>
        <v>0</v>
      </c>
      <c r="AO1152" s="250"/>
      <c r="AP1152" s="250"/>
      <c r="AQ1152" s="250"/>
      <c r="AR1152" s="415" t="s">
        <v>1370</v>
      </c>
      <c r="AS1152" s="250"/>
      <c r="AT1152" s="250"/>
    </row>
    <row r="1153" spans="13:46" customFormat="1" ht="11.25" customHeight="1">
      <c r="M1153" s="515" t="s">
        <v>1571</v>
      </c>
      <c r="N1153" s="470" t="s">
        <v>1331</v>
      </c>
      <c r="O1153" s="191" t="s">
        <v>756</v>
      </c>
      <c r="AC1153" s="250"/>
      <c r="AD1153" s="250"/>
      <c r="AE1153" s="250"/>
      <c r="AF1153" s="268"/>
      <c r="AG1153" s="486"/>
      <c r="AH1153" s="486"/>
      <c r="AI1153" s="250"/>
      <c r="AJ1153" s="250"/>
      <c r="AK1153" s="250"/>
      <c r="AL1153" s="184">
        <f>IF(AL1079=0,0,AL1109/AL1079*100)</f>
        <v>0</v>
      </c>
      <c r="AM1153" s="184">
        <f>IF(AM1079=0,0,AM1109/AM1079*100)</f>
        <v>0</v>
      </c>
      <c r="AN1153" s="184">
        <f>IF(AN1079=0,0,AN1109/AN1079*100)</f>
        <v>0</v>
      </c>
      <c r="AO1153" s="250"/>
      <c r="AP1153" s="250"/>
      <c r="AQ1153" s="250"/>
      <c r="AR1153" s="415" t="s">
        <v>1369</v>
      </c>
      <c r="AS1153" s="250"/>
      <c r="AT1153" s="250"/>
    </row>
    <row r="1154" spans="13:46" customFormat="1" ht="11.25" customHeight="1">
      <c r="M1154" s="515" t="s">
        <v>1572</v>
      </c>
      <c r="N1154" s="470" t="s">
        <v>1332</v>
      </c>
      <c r="O1154" s="191" t="s">
        <v>756</v>
      </c>
      <c r="AC1154" s="250"/>
      <c r="AD1154" s="250"/>
      <c r="AE1154" s="250"/>
      <c r="AF1154" s="268"/>
      <c r="AG1154" s="486"/>
      <c r="AH1154" s="486"/>
      <c r="AI1154" s="250"/>
      <c r="AJ1154" s="250"/>
      <c r="AK1154" s="250"/>
      <c r="AL1154" s="184">
        <f>IF(AL1079=0,0,AL1110/AL1079*100)</f>
        <v>0</v>
      </c>
      <c r="AM1154" s="184">
        <f>IF(AM1079=0,0,AM1110/AM1079*100)</f>
        <v>0</v>
      </c>
      <c r="AN1154" s="184">
        <f>IF(AN1079=0,0,AN1110/AN1079*100)</f>
        <v>0</v>
      </c>
      <c r="AO1154" s="250"/>
      <c r="AP1154" s="250"/>
      <c r="AQ1154" s="250"/>
      <c r="AR1154" s="415" t="s">
        <v>1368</v>
      </c>
      <c r="AS1154" s="250"/>
      <c r="AT1154" s="250"/>
    </row>
    <row r="1155" spans="13:46" customFormat="1" ht="11.25" customHeight="1">
      <c r="M1155" s="515" t="s">
        <v>1573</v>
      </c>
      <c r="N1155" s="470" t="s">
        <v>1333</v>
      </c>
      <c r="O1155" s="191" t="s">
        <v>756</v>
      </c>
      <c r="AC1155" s="250"/>
      <c r="AD1155" s="250"/>
      <c r="AE1155" s="250"/>
      <c r="AF1155" s="268"/>
      <c r="AG1155" s="486"/>
      <c r="AH1155" s="486"/>
      <c r="AI1155" s="250"/>
      <c r="AJ1155" s="250"/>
      <c r="AK1155" s="250"/>
      <c r="AL1155" s="184">
        <f>IF(AL1079=0,0,AL1111/AL1079*100)</f>
        <v>0</v>
      </c>
      <c r="AM1155" s="184">
        <f>IF(AM1079=0,0,AM1111/AM1079*100)</f>
        <v>0</v>
      </c>
      <c r="AN1155" s="184">
        <f>IF(AN1079=0,0,AN1111/AN1079*100)</f>
        <v>0</v>
      </c>
      <c r="AO1155" s="250"/>
      <c r="AP1155" s="250"/>
      <c r="AQ1155" s="250"/>
      <c r="AR1155" s="415" t="s">
        <v>1367</v>
      </c>
      <c r="AS1155" s="250"/>
      <c r="AT1155" s="250"/>
    </row>
    <row r="1156" spans="13:46" customFormat="1" ht="11.25" customHeight="1">
      <c r="M1156" s="515" t="s">
        <v>1574</v>
      </c>
      <c r="N1156" s="470" t="s">
        <v>1334</v>
      </c>
      <c r="O1156" s="191" t="s">
        <v>756</v>
      </c>
      <c r="AC1156" s="250"/>
      <c r="AD1156" s="250"/>
      <c r="AE1156" s="250"/>
      <c r="AF1156" s="268"/>
      <c r="AG1156" s="486"/>
      <c r="AH1156" s="486"/>
      <c r="AI1156" s="250"/>
      <c r="AJ1156" s="250"/>
      <c r="AK1156" s="250"/>
      <c r="AL1156" s="184">
        <f>IF(AL1079=0,0,AL1112/AL1079*100)</f>
        <v>0</v>
      </c>
      <c r="AM1156" s="184">
        <f>IF(AM1079=0,0,AM1112/AM1079*100)</f>
        <v>0</v>
      </c>
      <c r="AN1156" s="184">
        <f>IF(AN1079=0,0,AN1112/AN1079*100)</f>
        <v>0</v>
      </c>
      <c r="AO1156" s="250"/>
      <c r="AP1156" s="250"/>
      <c r="AQ1156" s="250"/>
      <c r="AR1156" s="415" t="s">
        <v>1372</v>
      </c>
      <c r="AS1156" s="250"/>
      <c r="AT1156" s="250"/>
    </row>
    <row r="1157" spans="13:46" customFormat="1" ht="11.25" customHeight="1">
      <c r="M1157" s="517"/>
      <c r="N1157" s="484"/>
      <c r="O1157" s="485"/>
      <c r="AC1157" s="250"/>
      <c r="AD1157" s="250"/>
      <c r="AE1157" s="250"/>
      <c r="AF1157" s="268"/>
      <c r="AG1157" s="486"/>
      <c r="AH1157" s="486"/>
      <c r="AI1157" s="250"/>
      <c r="AJ1157" s="250"/>
      <c r="AK1157" s="250"/>
      <c r="AL1157" s="268"/>
      <c r="AM1157" s="486"/>
      <c r="AN1157" s="486"/>
      <c r="AO1157" s="250"/>
      <c r="AP1157" s="250"/>
      <c r="AQ1157" s="250"/>
      <c r="AR1157" s="415"/>
      <c r="AS1157" s="250"/>
      <c r="AT1157" s="250"/>
    </row>
    <row r="1158" spans="13:46" customFormat="1" ht="11.25" customHeight="1">
      <c r="M1158" s="517"/>
      <c r="N1158" s="484"/>
      <c r="O1158" s="485"/>
      <c r="AC1158" s="250"/>
      <c r="AD1158" s="250"/>
      <c r="AE1158" s="250"/>
      <c r="AF1158" s="268"/>
      <c r="AG1158" s="486"/>
      <c r="AH1158" s="486"/>
      <c r="AI1158" s="250"/>
      <c r="AJ1158" s="250"/>
      <c r="AK1158" s="250"/>
      <c r="AL1158" s="268"/>
      <c r="AM1158" s="486"/>
      <c r="AN1158" s="486"/>
      <c r="AO1158" s="250"/>
      <c r="AP1158" s="250"/>
      <c r="AQ1158" s="250"/>
      <c r="AR1158" s="415"/>
      <c r="AS1158" s="250"/>
      <c r="AT1158" s="250"/>
    </row>
    <row r="1159" spans="13:46" customFormat="1" ht="11.25" customHeight="1">
      <c r="M1159" s="515" t="s">
        <v>1575</v>
      </c>
      <c r="N1159" s="471" t="s">
        <v>1335</v>
      </c>
      <c r="O1159" s="191" t="s">
        <v>756</v>
      </c>
      <c r="AC1159" s="250"/>
      <c r="AD1159" s="250"/>
      <c r="AE1159" s="250"/>
      <c r="AF1159" s="268"/>
      <c r="AG1159" s="486"/>
      <c r="AH1159" s="486"/>
      <c r="AI1159" s="250"/>
      <c r="AJ1159" s="250"/>
      <c r="AK1159" s="250"/>
      <c r="AL1159" s="184">
        <f>IF(AL1079=0,0,AL1115/AL1079*100)</f>
        <v>0</v>
      </c>
      <c r="AM1159" s="184">
        <f>IF(AM1079=0,0,AM1115/AM1079*100)</f>
        <v>0</v>
      </c>
      <c r="AN1159" s="184">
        <f>IF(AN1079=0,0,AN1115/AN1079*100)</f>
        <v>0</v>
      </c>
      <c r="AO1159" s="250"/>
      <c r="AP1159" s="250"/>
      <c r="AQ1159" s="250"/>
      <c r="AR1159" s="415" t="s">
        <v>1373</v>
      </c>
      <c r="AS1159" s="250"/>
      <c r="AT1159" s="250"/>
    </row>
    <row r="1160" spans="13:46" customFormat="1" ht="11.25" customHeight="1">
      <c r="M1160" s="515" t="s">
        <v>1576</v>
      </c>
      <c r="N1160" s="472" t="s">
        <v>723</v>
      </c>
      <c r="O1160" s="191" t="s">
        <v>756</v>
      </c>
      <c r="AC1160" s="250"/>
      <c r="AD1160" s="250"/>
      <c r="AE1160" s="250"/>
      <c r="AF1160" s="268"/>
      <c r="AG1160" s="486"/>
      <c r="AH1160" s="486"/>
      <c r="AI1160" s="250"/>
      <c r="AJ1160" s="250"/>
      <c r="AK1160" s="250"/>
      <c r="AL1160" s="184">
        <f>IF(AL1079=0,0,AL1116/AL1079*100)</f>
        <v>0</v>
      </c>
      <c r="AM1160" s="184">
        <f>IF(AM1079=0,0,AM1116/AM1079*100)</f>
        <v>0</v>
      </c>
      <c r="AN1160" s="184">
        <f>IF(AN1079=0,0,AN1116/AN1079*100)</f>
        <v>0</v>
      </c>
      <c r="AO1160" s="250"/>
      <c r="AP1160" s="250"/>
      <c r="AQ1160" s="250"/>
      <c r="AR1160" s="415" t="s">
        <v>1360</v>
      </c>
      <c r="AS1160" s="250"/>
      <c r="AT1160" s="250"/>
    </row>
    <row r="1161" spans="13:46" customFormat="1" ht="11.25" customHeight="1">
      <c r="M1161" s="515" t="s">
        <v>1577</v>
      </c>
      <c r="N1161" s="473" t="s">
        <v>749</v>
      </c>
      <c r="O1161" s="191" t="s">
        <v>756</v>
      </c>
      <c r="AC1161" s="250"/>
      <c r="AD1161" s="250"/>
      <c r="AE1161" s="250"/>
      <c r="AF1161" s="268"/>
      <c r="AG1161" s="486"/>
      <c r="AH1161" s="486"/>
      <c r="AI1161" s="250"/>
      <c r="AJ1161" s="250"/>
      <c r="AK1161" s="250"/>
      <c r="AL1161" s="184">
        <f>IF(AL1079=0,0,AL1117/AL1079*100)</f>
        <v>0</v>
      </c>
      <c r="AM1161" s="184">
        <f>IF(AM1079=0,0,AM1117/AM1079*100)</f>
        <v>0</v>
      </c>
      <c r="AN1161" s="184">
        <f>IF(AN1079=0,0,AN1117/AN1079*100)</f>
        <v>0</v>
      </c>
      <c r="AO1161" s="250"/>
      <c r="AP1161" s="250"/>
      <c r="AQ1161" s="250"/>
      <c r="AR1161" s="415" t="s">
        <v>1361</v>
      </c>
      <c r="AS1161" s="250"/>
      <c r="AT1161" s="250"/>
    </row>
    <row r="1162" spans="13:46" customFormat="1" ht="11.25" customHeight="1">
      <c r="M1162" s="515" t="s">
        <v>1578</v>
      </c>
      <c r="N1162" s="474" t="s">
        <v>315</v>
      </c>
      <c r="O1162" s="191" t="s">
        <v>756</v>
      </c>
      <c r="AC1162" s="250"/>
      <c r="AD1162" s="250"/>
      <c r="AE1162" s="250"/>
      <c r="AF1162" s="268"/>
      <c r="AG1162" s="486"/>
      <c r="AH1162" s="486"/>
      <c r="AI1162" s="250"/>
      <c r="AJ1162" s="250"/>
      <c r="AK1162" s="250"/>
      <c r="AL1162" s="184">
        <f>IF(AL1079=0,0,AL1118/AL1079*100)</f>
        <v>0</v>
      </c>
      <c r="AM1162" s="184">
        <f>IF(AM1079=0,0,AM1118/AM1079*100)</f>
        <v>0</v>
      </c>
      <c r="AN1162" s="184">
        <f>IF(AN1079=0,0,AN1118/AN1079*100)</f>
        <v>0</v>
      </c>
      <c r="AO1162" s="250"/>
      <c r="AP1162" s="250"/>
      <c r="AQ1162" s="250"/>
      <c r="AR1162" s="415" t="s">
        <v>1362</v>
      </c>
      <c r="AS1162" s="250"/>
      <c r="AT1162" s="250"/>
    </row>
    <row r="1163" spans="13:46" customFormat="1" ht="11.25" customHeight="1">
      <c r="M1163" s="515" t="s">
        <v>1579</v>
      </c>
      <c r="N1163" s="475" t="s">
        <v>316</v>
      </c>
      <c r="O1163" s="191" t="s">
        <v>756</v>
      </c>
      <c r="AC1163" s="250"/>
      <c r="AD1163" s="250"/>
      <c r="AE1163" s="250"/>
      <c r="AF1163" s="268"/>
      <c r="AG1163" s="486"/>
      <c r="AH1163" s="486"/>
      <c r="AI1163" s="250"/>
      <c r="AJ1163" s="250"/>
      <c r="AK1163" s="250"/>
      <c r="AL1163" s="184">
        <f>IF(AL1079=0,0,AL1119/AL1079*100)</f>
        <v>0</v>
      </c>
      <c r="AM1163" s="184">
        <f>IF(AM1079=0,0,AM1119/AM1079*100)</f>
        <v>0</v>
      </c>
      <c r="AN1163" s="184">
        <f>IF(AN1079=0,0,AN1119/AN1079*100)</f>
        <v>0</v>
      </c>
      <c r="AO1163" s="250"/>
      <c r="AP1163" s="250"/>
      <c r="AQ1163" s="250"/>
      <c r="AR1163" s="415" t="s">
        <v>1364</v>
      </c>
      <c r="AS1163" s="250"/>
      <c r="AT1163" s="250"/>
    </row>
    <row r="1164" spans="13:46" customFormat="1" ht="11.25" customHeight="1">
      <c r="M1164" s="515" t="s">
        <v>1580</v>
      </c>
      <c r="N1164" s="476" t="s">
        <v>317</v>
      </c>
      <c r="O1164" s="191" t="s">
        <v>756</v>
      </c>
      <c r="AC1164" s="250"/>
      <c r="AD1164" s="250"/>
      <c r="AE1164" s="250"/>
      <c r="AF1164" s="268"/>
      <c r="AG1164" s="486"/>
      <c r="AH1164" s="486"/>
      <c r="AI1164" s="250"/>
      <c r="AJ1164" s="250"/>
      <c r="AK1164" s="250"/>
      <c r="AL1164" s="184">
        <f>IF(AL1079=0,0,AL1120/AL1079*100)</f>
        <v>0</v>
      </c>
      <c r="AM1164" s="184">
        <f>IF(AM1079=0,0,AM1120/AM1079*100)</f>
        <v>0</v>
      </c>
      <c r="AN1164" s="184">
        <f>IF(AN1079=0,0,AN1120/AN1079*100)</f>
        <v>0</v>
      </c>
      <c r="AO1164" s="250"/>
      <c r="AP1164" s="250"/>
      <c r="AQ1164" s="250"/>
      <c r="AR1164" s="415" t="s">
        <v>1363</v>
      </c>
      <c r="AS1164" s="250"/>
      <c r="AT1164" s="250"/>
    </row>
    <row r="1165" spans="13:46" customFormat="1" ht="11.25" customHeight="1">
      <c r="M1165" s="515" t="s">
        <v>1581</v>
      </c>
      <c r="N1165" s="465" t="s">
        <v>318</v>
      </c>
      <c r="O1165" s="191" t="s">
        <v>756</v>
      </c>
      <c r="AC1165" s="250"/>
      <c r="AD1165" s="250"/>
      <c r="AE1165" s="250"/>
      <c r="AF1165" s="268"/>
      <c r="AG1165" s="486"/>
      <c r="AH1165" s="486"/>
      <c r="AI1165" s="250"/>
      <c r="AJ1165" s="250"/>
      <c r="AK1165" s="250"/>
      <c r="AL1165" s="184">
        <f>IF(AL1079=0,0,AL1121/AL1079*100)</f>
        <v>0</v>
      </c>
      <c r="AM1165" s="184">
        <f>IF(AM1079=0,0,AM1121/AM1079*100)</f>
        <v>0</v>
      </c>
      <c r="AN1165" s="184">
        <f>IF(AN1079=0,0,AN1121/AN1079*100)</f>
        <v>0</v>
      </c>
      <c r="AO1165" s="250"/>
      <c r="AP1165" s="250"/>
      <c r="AQ1165" s="250"/>
      <c r="AR1165" s="415" t="s">
        <v>1365</v>
      </c>
      <c r="AS1165" s="250"/>
      <c r="AT1165" s="250"/>
    </row>
    <row r="1166" spans="13:46" customFormat="1" ht="11.25" customHeight="1">
      <c r="M1166" s="516"/>
      <c r="N1166" s="484"/>
      <c r="O1166" s="485"/>
      <c r="AC1166" s="250"/>
      <c r="AD1166" s="250"/>
      <c r="AE1166" s="250"/>
      <c r="AF1166" s="268"/>
      <c r="AG1166" s="486"/>
      <c r="AH1166" s="486"/>
      <c r="AI1166" s="250"/>
      <c r="AJ1166" s="250"/>
      <c r="AK1166" s="250"/>
      <c r="AL1166" s="268"/>
      <c r="AM1166" s="486"/>
      <c r="AN1166" s="486"/>
      <c r="AO1166" s="250"/>
      <c r="AP1166" s="250"/>
      <c r="AQ1166" s="250"/>
      <c r="AR1166" s="415"/>
      <c r="AS1166" s="250"/>
      <c r="AT1166" s="250"/>
    </row>
    <row r="1167" spans="13:46" customFormat="1" ht="11.25" customHeight="1">
      <c r="M1167" s="514" t="s">
        <v>1377</v>
      </c>
      <c r="N1167" s="487" t="s">
        <v>757</v>
      </c>
      <c r="O1167" s="191"/>
      <c r="AC1167" s="250"/>
      <c r="AD1167" s="250"/>
      <c r="AE1167" s="250"/>
      <c r="AF1167" s="268"/>
      <c r="AG1167" s="486"/>
      <c r="AH1167" s="486"/>
      <c r="AI1167" s="250"/>
      <c r="AJ1167" s="250"/>
      <c r="AK1167" s="250"/>
      <c r="AL1167" s="243"/>
      <c r="AM1167" s="243"/>
      <c r="AN1167" s="243"/>
      <c r="AO1167" s="250"/>
      <c r="AP1167" s="250"/>
      <c r="AQ1167" s="250"/>
      <c r="AR1167" s="116"/>
      <c r="AS1167" s="250"/>
      <c r="AT1167" s="250"/>
    </row>
    <row r="1168" spans="13:46" customFormat="1" ht="11.25" customHeight="1">
      <c r="M1168" s="515" t="s">
        <v>1582</v>
      </c>
      <c r="N1168" s="459" t="s">
        <v>1311</v>
      </c>
      <c r="O1168" s="191"/>
      <c r="AC1168" s="250"/>
      <c r="AD1168" s="250"/>
      <c r="AE1168" s="250"/>
      <c r="AF1168" s="268"/>
      <c r="AG1168" s="486"/>
      <c r="AH1168" s="486"/>
      <c r="AI1168" s="250"/>
      <c r="AJ1168" s="250"/>
      <c r="AK1168" s="250"/>
      <c r="AL1168" s="184">
        <f>IF(AL1212=0,0,AL1080/AL1212)</f>
        <v>0</v>
      </c>
      <c r="AM1168" s="184">
        <f>IF(AM1212=0,0,AM1080/AM1212)</f>
        <v>0</v>
      </c>
      <c r="AN1168" s="184">
        <f>IF(AN1212=0,0,AN1080/AN1212)</f>
        <v>0</v>
      </c>
      <c r="AO1168" s="250"/>
      <c r="AP1168" s="250"/>
      <c r="AQ1168" s="250"/>
      <c r="AR1168" s="415" t="s">
        <v>1336</v>
      </c>
      <c r="AS1168" s="250"/>
      <c r="AT1168" s="250"/>
    </row>
    <row r="1169" spans="13:46" customFormat="1" ht="11.25" customHeight="1">
      <c r="M1169" s="515" t="s">
        <v>1583</v>
      </c>
      <c r="N1169" s="463" t="s">
        <v>713</v>
      </c>
      <c r="O1169" s="191"/>
      <c r="AC1169" s="250"/>
      <c r="AD1169" s="250"/>
      <c r="AE1169" s="250"/>
      <c r="AF1169" s="268"/>
      <c r="AG1169" s="486"/>
      <c r="AH1169" s="486"/>
      <c r="AI1169" s="250"/>
      <c r="AJ1169" s="250"/>
      <c r="AK1169" s="250"/>
      <c r="AL1169" s="198"/>
      <c r="AM1169" s="198">
        <f t="shared" ref="AM1169:AN1200" si="21">AL1169</f>
        <v>0</v>
      </c>
      <c r="AN1169" s="198">
        <f t="shared" si="21"/>
        <v>0</v>
      </c>
      <c r="AO1169" s="250"/>
      <c r="AP1169" s="250"/>
      <c r="AQ1169" s="250"/>
      <c r="AR1169" s="415" t="s">
        <v>1337</v>
      </c>
      <c r="AS1169" s="250"/>
      <c r="AT1169" s="250"/>
    </row>
    <row r="1170" spans="13:46" customFormat="1" ht="11.25" customHeight="1">
      <c r="M1170" s="515" t="s">
        <v>1584</v>
      </c>
      <c r="N1170" s="463" t="s">
        <v>715</v>
      </c>
      <c r="O1170" s="191"/>
      <c r="AC1170" s="250"/>
      <c r="AD1170" s="250"/>
      <c r="AE1170" s="250"/>
      <c r="AF1170" s="268"/>
      <c r="AG1170" s="486"/>
      <c r="AH1170" s="486"/>
      <c r="AI1170" s="250"/>
      <c r="AJ1170" s="250"/>
      <c r="AK1170" s="250"/>
      <c r="AL1170" s="198"/>
      <c r="AM1170" s="198">
        <f t="shared" si="21"/>
        <v>0</v>
      </c>
      <c r="AN1170" s="198">
        <f t="shared" si="21"/>
        <v>0</v>
      </c>
      <c r="AO1170" s="250"/>
      <c r="AP1170" s="250"/>
      <c r="AQ1170" s="250"/>
      <c r="AR1170" s="415" t="s">
        <v>1338</v>
      </c>
      <c r="AS1170" s="250"/>
      <c r="AT1170" s="250"/>
    </row>
    <row r="1171" spans="13:46" customFormat="1" ht="11.25" customHeight="1">
      <c r="M1171" s="515" t="s">
        <v>1585</v>
      </c>
      <c r="N1171" s="463" t="s">
        <v>716</v>
      </c>
      <c r="O1171" s="191"/>
      <c r="AC1171" s="250"/>
      <c r="AD1171" s="250"/>
      <c r="AE1171" s="250"/>
      <c r="AF1171" s="268"/>
      <c r="AG1171" s="486"/>
      <c r="AH1171" s="486"/>
      <c r="AI1171" s="250"/>
      <c r="AJ1171" s="250"/>
      <c r="AK1171" s="250"/>
      <c r="AL1171" s="198"/>
      <c r="AM1171" s="198">
        <f t="shared" si="21"/>
        <v>0</v>
      </c>
      <c r="AN1171" s="198">
        <f t="shared" si="21"/>
        <v>0</v>
      </c>
      <c r="AO1171" s="250"/>
      <c r="AP1171" s="250"/>
      <c r="AQ1171" s="250"/>
      <c r="AR1171" s="415" t="s">
        <v>1339</v>
      </c>
      <c r="AS1171" s="250"/>
      <c r="AT1171" s="250"/>
    </row>
    <row r="1172" spans="13:46" customFormat="1" ht="11.25" customHeight="1">
      <c r="M1172" s="515" t="s">
        <v>1586</v>
      </c>
      <c r="N1172" s="464" t="s">
        <v>1312</v>
      </c>
      <c r="O1172" s="191"/>
      <c r="AC1172" s="250"/>
      <c r="AD1172" s="250"/>
      <c r="AE1172" s="250"/>
      <c r="AF1172" s="268"/>
      <c r="AG1172" s="486"/>
      <c r="AH1172" s="486"/>
      <c r="AI1172" s="250"/>
      <c r="AJ1172" s="250"/>
      <c r="AK1172" s="250"/>
      <c r="AL1172" s="198"/>
      <c r="AM1172" s="198">
        <f t="shared" si="21"/>
        <v>0</v>
      </c>
      <c r="AN1172" s="198">
        <f t="shared" si="21"/>
        <v>0</v>
      </c>
      <c r="AO1172" s="250"/>
      <c r="AP1172" s="250"/>
      <c r="AQ1172" s="250"/>
      <c r="AR1172" s="415" t="s">
        <v>1348</v>
      </c>
      <c r="AS1172" s="250"/>
      <c r="AT1172" s="250"/>
    </row>
    <row r="1173" spans="13:46" customFormat="1" ht="11.25" customHeight="1">
      <c r="M1173" s="515" t="s">
        <v>1587</v>
      </c>
      <c r="N1173" s="464" t="s">
        <v>1313</v>
      </c>
      <c r="O1173" s="191"/>
      <c r="AC1173" s="250"/>
      <c r="AD1173" s="250"/>
      <c r="AE1173" s="250"/>
      <c r="AF1173" s="268"/>
      <c r="AG1173" s="486"/>
      <c r="AH1173" s="486"/>
      <c r="AI1173" s="250"/>
      <c r="AJ1173" s="250"/>
      <c r="AK1173" s="250"/>
      <c r="AL1173" s="198"/>
      <c r="AM1173" s="198">
        <f t="shared" si="21"/>
        <v>0</v>
      </c>
      <c r="AN1173" s="198">
        <f t="shared" si="21"/>
        <v>0</v>
      </c>
      <c r="AO1173" s="250"/>
      <c r="AP1173" s="250"/>
      <c r="AQ1173" s="250"/>
      <c r="AR1173" s="415" t="s">
        <v>1349</v>
      </c>
      <c r="AS1173" s="250"/>
      <c r="AT1173" s="250"/>
    </row>
    <row r="1174" spans="13:46" customFormat="1" ht="11.25" customHeight="1">
      <c r="M1174" s="515" t="s">
        <v>1588</v>
      </c>
      <c r="N1174" s="464" t="s">
        <v>1314</v>
      </c>
      <c r="O1174" s="191"/>
      <c r="AC1174" s="250"/>
      <c r="AD1174" s="250"/>
      <c r="AE1174" s="250"/>
      <c r="AF1174" s="268"/>
      <c r="AG1174" s="486"/>
      <c r="AH1174" s="486"/>
      <c r="AI1174" s="250"/>
      <c r="AJ1174" s="250"/>
      <c r="AK1174" s="250"/>
      <c r="AL1174" s="198"/>
      <c r="AM1174" s="198">
        <f t="shared" si="21"/>
        <v>0</v>
      </c>
      <c r="AN1174" s="198">
        <f t="shared" si="21"/>
        <v>0</v>
      </c>
      <c r="AO1174" s="250"/>
      <c r="AP1174" s="250"/>
      <c r="AQ1174" s="250"/>
      <c r="AR1174" s="415" t="s">
        <v>1350</v>
      </c>
      <c r="AS1174" s="250"/>
      <c r="AT1174" s="250"/>
    </row>
    <row r="1175" spans="13:46" customFormat="1" ht="11.25" customHeight="1">
      <c r="M1175" s="515" t="s">
        <v>1589</v>
      </c>
      <c r="N1175" s="464" t="s">
        <v>1315</v>
      </c>
      <c r="O1175" s="191"/>
      <c r="AC1175" s="250"/>
      <c r="AD1175" s="250"/>
      <c r="AE1175" s="250"/>
      <c r="AF1175" s="268"/>
      <c r="AG1175" s="486"/>
      <c r="AH1175" s="486"/>
      <c r="AI1175" s="250"/>
      <c r="AJ1175" s="250"/>
      <c r="AK1175" s="250"/>
      <c r="AL1175" s="198"/>
      <c r="AM1175" s="198">
        <f t="shared" si="21"/>
        <v>0</v>
      </c>
      <c r="AN1175" s="198">
        <f t="shared" si="21"/>
        <v>0</v>
      </c>
      <c r="AO1175" s="250"/>
      <c r="AP1175" s="250"/>
      <c r="AQ1175" s="250"/>
      <c r="AR1175" s="415" t="s">
        <v>1347</v>
      </c>
      <c r="AS1175" s="250"/>
      <c r="AT1175" s="250"/>
    </row>
    <row r="1176" spans="13:46" customFormat="1" ht="11.25" customHeight="1">
      <c r="M1176" s="515" t="s">
        <v>1590</v>
      </c>
      <c r="N1176" s="465" t="s">
        <v>684</v>
      </c>
      <c r="O1176" s="191"/>
      <c r="AC1176" s="250"/>
      <c r="AD1176" s="250"/>
      <c r="AE1176" s="250"/>
      <c r="AF1176" s="268"/>
      <c r="AG1176" s="486"/>
      <c r="AH1176" s="486"/>
      <c r="AI1176" s="250"/>
      <c r="AJ1176" s="250"/>
      <c r="AK1176" s="250"/>
      <c r="AL1176" s="198"/>
      <c r="AM1176" s="198">
        <f t="shared" si="21"/>
        <v>0</v>
      </c>
      <c r="AN1176" s="198">
        <f t="shared" si="21"/>
        <v>0</v>
      </c>
      <c r="AO1176" s="250"/>
      <c r="AP1176" s="250"/>
      <c r="AQ1176" s="250"/>
      <c r="AR1176" s="415" t="s">
        <v>1340</v>
      </c>
      <c r="AS1176" s="250"/>
      <c r="AT1176" s="250"/>
    </row>
    <row r="1177" spans="13:46" customFormat="1" ht="11.25" customHeight="1">
      <c r="M1177" s="515" t="s">
        <v>1591</v>
      </c>
      <c r="N1177" s="466" t="s">
        <v>718</v>
      </c>
      <c r="O1177" s="191"/>
      <c r="AC1177" s="250"/>
      <c r="AD1177" s="250"/>
      <c r="AE1177" s="250"/>
      <c r="AF1177" s="268"/>
      <c r="AG1177" s="486"/>
      <c r="AH1177" s="486"/>
      <c r="AI1177" s="250"/>
      <c r="AJ1177" s="250"/>
      <c r="AK1177" s="250"/>
      <c r="AL1177" s="198"/>
      <c r="AM1177" s="198">
        <f t="shared" si="21"/>
        <v>0</v>
      </c>
      <c r="AN1177" s="198">
        <f t="shared" si="21"/>
        <v>0</v>
      </c>
      <c r="AO1177" s="250"/>
      <c r="AP1177" s="250"/>
      <c r="AQ1177" s="250"/>
      <c r="AR1177" s="415" t="s">
        <v>1341</v>
      </c>
      <c r="AS1177" s="250"/>
      <c r="AT1177" s="250"/>
    </row>
    <row r="1178" spans="13:46" customFormat="1" ht="11.25" customHeight="1">
      <c r="M1178" s="515" t="s">
        <v>1592</v>
      </c>
      <c r="N1178" s="460" t="s">
        <v>722</v>
      </c>
      <c r="O1178" s="191"/>
      <c r="AC1178" s="250"/>
      <c r="AD1178" s="250"/>
      <c r="AE1178" s="250"/>
      <c r="AF1178" s="268"/>
      <c r="AG1178" s="486"/>
      <c r="AH1178" s="486"/>
      <c r="AI1178" s="250"/>
      <c r="AJ1178" s="250"/>
      <c r="AK1178" s="250"/>
      <c r="AL1178" s="184">
        <f>IF(AL1222=0,0,AL1090/AL1222)</f>
        <v>0</v>
      </c>
      <c r="AM1178" s="184">
        <f>IF(AM1222=0,0,AM1090/AM1222)</f>
        <v>0</v>
      </c>
      <c r="AN1178" s="184">
        <f>IF(AN1222=0,0,AN1090/AN1222)</f>
        <v>0</v>
      </c>
      <c r="AO1178" s="250"/>
      <c r="AP1178" s="250"/>
      <c r="AQ1178" s="250"/>
      <c r="AR1178" s="415" t="s">
        <v>1342</v>
      </c>
      <c r="AS1178" s="250"/>
      <c r="AT1178" s="250"/>
    </row>
    <row r="1179" spans="13:46" customFormat="1" ht="11.25" customHeight="1">
      <c r="M1179" s="515" t="s">
        <v>1593</v>
      </c>
      <c r="N1179" s="467" t="s">
        <v>1316</v>
      </c>
      <c r="O1179" s="191"/>
      <c r="AC1179" s="250"/>
      <c r="AD1179" s="250"/>
      <c r="AE1179" s="250"/>
      <c r="AF1179" s="268"/>
      <c r="AG1179" s="486"/>
      <c r="AH1179" s="486"/>
      <c r="AI1179" s="250"/>
      <c r="AJ1179" s="250"/>
      <c r="AK1179" s="250"/>
      <c r="AL1179" s="198"/>
      <c r="AM1179" s="198">
        <f t="shared" si="21"/>
        <v>0</v>
      </c>
      <c r="AN1179" s="198">
        <f t="shared" si="21"/>
        <v>0</v>
      </c>
      <c r="AO1179" s="250"/>
      <c r="AP1179" s="250"/>
      <c r="AQ1179" s="250"/>
      <c r="AR1179" s="415" t="s">
        <v>1343</v>
      </c>
      <c r="AS1179" s="250"/>
      <c r="AT1179" s="250"/>
    </row>
    <row r="1180" spans="13:46" customFormat="1" ht="11.25" customHeight="1">
      <c r="M1180" s="515" t="s">
        <v>1594</v>
      </c>
      <c r="N1180" s="467" t="s">
        <v>1317</v>
      </c>
      <c r="O1180" s="191"/>
      <c r="AC1180" s="250"/>
      <c r="AD1180" s="250"/>
      <c r="AE1180" s="250"/>
      <c r="AF1180" s="268"/>
      <c r="AG1180" s="486"/>
      <c r="AH1180" s="486"/>
      <c r="AI1180" s="250"/>
      <c r="AJ1180" s="250"/>
      <c r="AK1180" s="250"/>
      <c r="AL1180" s="198"/>
      <c r="AM1180" s="198">
        <f t="shared" si="21"/>
        <v>0</v>
      </c>
      <c r="AN1180" s="198">
        <f t="shared" si="21"/>
        <v>0</v>
      </c>
      <c r="AO1180" s="250"/>
      <c r="AP1180" s="250"/>
      <c r="AQ1180" s="250"/>
      <c r="AR1180" s="415" t="s">
        <v>1344</v>
      </c>
      <c r="AS1180" s="250"/>
      <c r="AT1180" s="250"/>
    </row>
    <row r="1181" spans="13:46" customFormat="1" ht="11.25" customHeight="1">
      <c r="M1181" s="515" t="s">
        <v>1595</v>
      </c>
      <c r="N1181" s="467" t="s">
        <v>1318</v>
      </c>
      <c r="O1181" s="191"/>
      <c r="AC1181" s="250"/>
      <c r="AD1181" s="250"/>
      <c r="AE1181" s="250"/>
      <c r="AF1181" s="268"/>
      <c r="AG1181" s="486"/>
      <c r="AH1181" s="486"/>
      <c r="AI1181" s="250"/>
      <c r="AJ1181" s="250"/>
      <c r="AK1181" s="250"/>
      <c r="AL1181" s="198"/>
      <c r="AM1181" s="198">
        <f t="shared" si="21"/>
        <v>0</v>
      </c>
      <c r="AN1181" s="198">
        <f t="shared" si="21"/>
        <v>0</v>
      </c>
      <c r="AO1181" s="250"/>
      <c r="AP1181" s="250"/>
      <c r="AQ1181" s="250"/>
      <c r="AR1181" s="415" t="s">
        <v>1345</v>
      </c>
      <c r="AS1181" s="250"/>
      <c r="AT1181" s="250"/>
    </row>
    <row r="1182" spans="13:46" customFormat="1" ht="11.25" customHeight="1">
      <c r="M1182" s="515" t="s">
        <v>1596</v>
      </c>
      <c r="N1182" s="467" t="s">
        <v>1319</v>
      </c>
      <c r="O1182" s="191"/>
      <c r="AC1182" s="250"/>
      <c r="AD1182" s="250"/>
      <c r="AE1182" s="250"/>
      <c r="AF1182" s="268"/>
      <c r="AG1182" s="486"/>
      <c r="AH1182" s="486"/>
      <c r="AI1182" s="250"/>
      <c r="AJ1182" s="250"/>
      <c r="AK1182" s="250"/>
      <c r="AL1182" s="198"/>
      <c r="AM1182" s="198">
        <f t="shared" si="21"/>
        <v>0</v>
      </c>
      <c r="AN1182" s="198">
        <f t="shared" si="21"/>
        <v>0</v>
      </c>
      <c r="AO1182" s="250"/>
      <c r="AP1182" s="250"/>
      <c r="AQ1182" s="250"/>
      <c r="AR1182" s="415" t="s">
        <v>1346</v>
      </c>
      <c r="AS1182" s="250"/>
      <c r="AT1182" s="250"/>
    </row>
    <row r="1183" spans="13:46" customFormat="1" ht="11.25" customHeight="1">
      <c r="M1183" s="515" t="s">
        <v>1597</v>
      </c>
      <c r="N1183" s="461" t="s">
        <v>720</v>
      </c>
      <c r="O1183" s="191"/>
      <c r="AC1183" s="250"/>
      <c r="AD1183" s="250"/>
      <c r="AE1183" s="250"/>
      <c r="AF1183" s="268"/>
      <c r="AG1183" s="486"/>
      <c r="AH1183" s="486"/>
      <c r="AI1183" s="250"/>
      <c r="AJ1183" s="250"/>
      <c r="AK1183" s="250"/>
      <c r="AL1183" s="184">
        <f>IF(AL1227=0,0,AL1095/AL1227)</f>
        <v>0</v>
      </c>
      <c r="AM1183" s="184">
        <f>IF(AM1227=0,0,AM1095/AM1227)</f>
        <v>0</v>
      </c>
      <c r="AN1183" s="184">
        <f>IF(AN1227=0,0,AN1095/AN1227)</f>
        <v>0</v>
      </c>
      <c r="AO1183" s="250"/>
      <c r="AP1183" s="250"/>
      <c r="AQ1183" s="250"/>
      <c r="AR1183" s="415" t="s">
        <v>1351</v>
      </c>
      <c r="AS1183" s="250"/>
      <c r="AT1183" s="250"/>
    </row>
    <row r="1184" spans="13:46" customFormat="1" ht="11.25" customHeight="1">
      <c r="M1184" s="515" t="s">
        <v>2049</v>
      </c>
      <c r="N1184" s="468" t="s">
        <v>1320</v>
      </c>
      <c r="O1184" s="191"/>
      <c r="AC1184" s="250"/>
      <c r="AD1184" s="250"/>
      <c r="AE1184" s="250"/>
      <c r="AF1184" s="268"/>
      <c r="AG1184" s="486"/>
      <c r="AH1184" s="486"/>
      <c r="AI1184" s="250"/>
      <c r="AJ1184" s="250"/>
      <c r="AK1184" s="250"/>
      <c r="AL1184" s="198"/>
      <c r="AM1184" s="198">
        <f t="shared" si="21"/>
        <v>0</v>
      </c>
      <c r="AN1184" s="198">
        <f t="shared" si="21"/>
        <v>0</v>
      </c>
      <c r="AO1184" s="250"/>
      <c r="AP1184" s="250"/>
      <c r="AQ1184" s="250"/>
      <c r="AR1184" s="415" t="s">
        <v>2044</v>
      </c>
      <c r="AS1184" s="250"/>
      <c r="AT1184" s="250"/>
    </row>
    <row r="1185" spans="13:46" customFormat="1" ht="11.25" customHeight="1">
      <c r="M1185" s="515" t="s">
        <v>2030</v>
      </c>
      <c r="N1185" s="468" t="s">
        <v>1321</v>
      </c>
      <c r="O1185" s="191"/>
      <c r="AC1185" s="250"/>
      <c r="AD1185" s="250"/>
      <c r="AE1185" s="250"/>
      <c r="AF1185" s="268"/>
      <c r="AG1185" s="486"/>
      <c r="AH1185" s="486"/>
      <c r="AI1185" s="250"/>
      <c r="AJ1185" s="250"/>
      <c r="AK1185" s="250"/>
      <c r="AL1185" s="198"/>
      <c r="AM1185" s="198">
        <f t="shared" si="21"/>
        <v>0</v>
      </c>
      <c r="AN1185" s="198">
        <f t="shared" si="21"/>
        <v>0</v>
      </c>
      <c r="AO1185" s="250"/>
      <c r="AP1185" s="250"/>
      <c r="AQ1185" s="250"/>
      <c r="AR1185" s="415" t="s">
        <v>2025</v>
      </c>
      <c r="AS1185" s="250"/>
      <c r="AT1185" s="250"/>
    </row>
    <row r="1186" spans="13:46" customFormat="1" ht="11.25" customHeight="1">
      <c r="M1186" s="515" t="s">
        <v>2011</v>
      </c>
      <c r="N1186" s="468" t="s">
        <v>1322</v>
      </c>
      <c r="O1186" s="191"/>
      <c r="AC1186" s="250"/>
      <c r="AD1186" s="250"/>
      <c r="AE1186" s="250"/>
      <c r="AF1186" s="268"/>
      <c r="AG1186" s="486"/>
      <c r="AH1186" s="486"/>
      <c r="AI1186" s="250"/>
      <c r="AJ1186" s="250"/>
      <c r="AK1186" s="250"/>
      <c r="AL1186" s="198"/>
      <c r="AM1186" s="198">
        <f t="shared" si="21"/>
        <v>0</v>
      </c>
      <c r="AN1186" s="198">
        <f t="shared" si="21"/>
        <v>0</v>
      </c>
      <c r="AO1186" s="250"/>
      <c r="AP1186" s="250"/>
      <c r="AQ1186" s="250"/>
      <c r="AR1186" s="415" t="s">
        <v>2005</v>
      </c>
      <c r="AS1186" s="250"/>
      <c r="AT1186" s="250"/>
    </row>
    <row r="1187" spans="13:46" customFormat="1" ht="11.25" customHeight="1">
      <c r="M1187" s="515" t="s">
        <v>1598</v>
      </c>
      <c r="N1187" s="468" t="s">
        <v>1323</v>
      </c>
      <c r="O1187" s="191"/>
      <c r="AC1187" s="250"/>
      <c r="AD1187" s="250"/>
      <c r="AE1187" s="250"/>
      <c r="AF1187" s="268"/>
      <c r="AG1187" s="486"/>
      <c r="AH1187" s="486"/>
      <c r="AI1187" s="250"/>
      <c r="AJ1187" s="250"/>
      <c r="AK1187" s="250"/>
      <c r="AL1187" s="198"/>
      <c r="AM1187" s="198">
        <f t="shared" si="21"/>
        <v>0</v>
      </c>
      <c r="AN1187" s="198">
        <f t="shared" si="21"/>
        <v>0</v>
      </c>
      <c r="AO1187" s="250"/>
      <c r="AP1187" s="250"/>
      <c r="AQ1187" s="250"/>
      <c r="AR1187" s="415" t="s">
        <v>1352</v>
      </c>
      <c r="AS1187" s="250"/>
      <c r="AT1187" s="250"/>
    </row>
    <row r="1188" spans="13:46" customFormat="1" ht="11.25" customHeight="1">
      <c r="M1188" s="515" t="s">
        <v>1599</v>
      </c>
      <c r="N1188" s="468" t="s">
        <v>1324</v>
      </c>
      <c r="O1188" s="191"/>
      <c r="AC1188" s="250"/>
      <c r="AD1188" s="250"/>
      <c r="AE1188" s="250"/>
      <c r="AF1188" s="268"/>
      <c r="AG1188" s="486"/>
      <c r="AH1188" s="486"/>
      <c r="AI1188" s="250"/>
      <c r="AJ1188" s="250"/>
      <c r="AK1188" s="250"/>
      <c r="AL1188" s="198"/>
      <c r="AM1188" s="198">
        <f t="shared" si="21"/>
        <v>0</v>
      </c>
      <c r="AN1188" s="198">
        <f t="shared" si="21"/>
        <v>0</v>
      </c>
      <c r="AO1188" s="250"/>
      <c r="AP1188" s="250"/>
      <c r="AQ1188" s="250"/>
      <c r="AR1188" s="415" t="s">
        <v>1353</v>
      </c>
      <c r="AS1188" s="250"/>
      <c r="AT1188" s="250"/>
    </row>
    <row r="1189" spans="13:46" customFormat="1" ht="11.25" customHeight="1">
      <c r="M1189" s="515" t="s">
        <v>1600</v>
      </c>
      <c r="N1189" s="468" t="s">
        <v>1325</v>
      </c>
      <c r="O1189" s="191"/>
      <c r="AC1189" s="250"/>
      <c r="AD1189" s="250"/>
      <c r="AE1189" s="250"/>
      <c r="AF1189" s="268"/>
      <c r="AG1189" s="486"/>
      <c r="AH1189" s="486"/>
      <c r="AI1189" s="250"/>
      <c r="AJ1189" s="250"/>
      <c r="AK1189" s="250"/>
      <c r="AL1189" s="198"/>
      <c r="AM1189" s="198">
        <f t="shared" si="21"/>
        <v>0</v>
      </c>
      <c r="AN1189" s="198">
        <f t="shared" si="21"/>
        <v>0</v>
      </c>
      <c r="AO1189" s="250"/>
      <c r="AP1189" s="250"/>
      <c r="AQ1189" s="250"/>
      <c r="AR1189" s="415" t="s">
        <v>1354</v>
      </c>
      <c r="AS1189" s="250"/>
      <c r="AT1189" s="250"/>
    </row>
    <row r="1190" spans="13:46" customFormat="1" ht="11.25" customHeight="1">
      <c r="M1190" s="515" t="s">
        <v>1601</v>
      </c>
      <c r="N1190" s="469" t="s">
        <v>721</v>
      </c>
      <c r="O1190" s="191"/>
      <c r="AC1190" s="250"/>
      <c r="AD1190" s="250"/>
      <c r="AE1190" s="250"/>
      <c r="AF1190" s="268"/>
      <c r="AG1190" s="486"/>
      <c r="AH1190" s="486"/>
      <c r="AI1190" s="250"/>
      <c r="AJ1190" s="250"/>
      <c r="AK1190" s="250"/>
      <c r="AL1190" s="198"/>
      <c r="AM1190" s="198">
        <f t="shared" si="21"/>
        <v>0</v>
      </c>
      <c r="AN1190" s="198">
        <f t="shared" si="21"/>
        <v>0</v>
      </c>
      <c r="AO1190" s="250"/>
      <c r="AP1190" s="250"/>
      <c r="AQ1190" s="250"/>
      <c r="AR1190" s="415" t="s">
        <v>1355</v>
      </c>
      <c r="AS1190" s="250"/>
      <c r="AT1190" s="250"/>
    </row>
    <row r="1191" spans="13:46" customFormat="1" ht="11.25" customHeight="1">
      <c r="M1191" s="515" t="s">
        <v>1602</v>
      </c>
      <c r="N1191" s="462" t="s">
        <v>712</v>
      </c>
      <c r="O1191" s="191"/>
      <c r="AC1191" s="250"/>
      <c r="AD1191" s="250"/>
      <c r="AE1191" s="250"/>
      <c r="AF1191" s="268"/>
      <c r="AG1191" s="486"/>
      <c r="AH1191" s="486"/>
      <c r="AI1191" s="250"/>
      <c r="AJ1191" s="250"/>
      <c r="AK1191" s="250"/>
      <c r="AL1191" s="184">
        <f>IF(AL1235=0,0,AL1103/AL1235)</f>
        <v>0</v>
      </c>
      <c r="AM1191" s="184">
        <f>IF(AM1235=0,0,AM1103/AM1235)</f>
        <v>0</v>
      </c>
      <c r="AN1191" s="184">
        <f>IF(AN1235=0,0,AN1103/AN1235)</f>
        <v>0</v>
      </c>
      <c r="AO1191" s="250"/>
      <c r="AP1191" s="250"/>
      <c r="AQ1191" s="250"/>
      <c r="AR1191" s="415" t="s">
        <v>1356</v>
      </c>
      <c r="AS1191" s="250"/>
      <c r="AT1191" s="250"/>
    </row>
    <row r="1192" spans="13:46" customFormat="1" ht="11.25" customHeight="1">
      <c r="M1192" s="515" t="s">
        <v>1603</v>
      </c>
      <c r="N1192" s="470" t="s">
        <v>1326</v>
      </c>
      <c r="O1192" s="191"/>
      <c r="AC1192" s="250"/>
      <c r="AD1192" s="250"/>
      <c r="AE1192" s="250"/>
      <c r="AF1192" s="268"/>
      <c r="AG1192" s="486"/>
      <c r="AH1192" s="486"/>
      <c r="AI1192" s="250"/>
      <c r="AJ1192" s="250"/>
      <c r="AK1192" s="250"/>
      <c r="AL1192" s="198"/>
      <c r="AM1192" s="198">
        <f t="shared" si="21"/>
        <v>0</v>
      </c>
      <c r="AN1192" s="198">
        <f t="shared" si="21"/>
        <v>0</v>
      </c>
      <c r="AO1192" s="250"/>
      <c r="AP1192" s="250"/>
      <c r="AQ1192" s="250"/>
      <c r="AR1192" s="415" t="s">
        <v>1357</v>
      </c>
      <c r="AS1192" s="250"/>
      <c r="AT1192" s="250"/>
    </row>
    <row r="1193" spans="13:46" customFormat="1" ht="11.25" customHeight="1">
      <c r="M1193" s="515" t="s">
        <v>1604</v>
      </c>
      <c r="N1193" s="470" t="s">
        <v>1327</v>
      </c>
      <c r="O1193" s="191"/>
      <c r="AC1193" s="250"/>
      <c r="AD1193" s="250"/>
      <c r="AE1193" s="250"/>
      <c r="AF1193" s="268"/>
      <c r="AG1193" s="486"/>
      <c r="AH1193" s="486"/>
      <c r="AI1193" s="250"/>
      <c r="AJ1193" s="250"/>
      <c r="AK1193" s="250"/>
      <c r="AL1193" s="198"/>
      <c r="AM1193" s="198">
        <f t="shared" si="21"/>
        <v>0</v>
      </c>
      <c r="AN1193" s="198">
        <f t="shared" si="21"/>
        <v>0</v>
      </c>
      <c r="AO1193" s="250"/>
      <c r="AP1193" s="250"/>
      <c r="AQ1193" s="250"/>
      <c r="AR1193" s="415" t="s">
        <v>1358</v>
      </c>
      <c r="AS1193" s="250"/>
      <c r="AT1193" s="250"/>
    </row>
    <row r="1194" spans="13:46" customFormat="1" ht="11.25" customHeight="1">
      <c r="M1194" s="515" t="s">
        <v>1605</v>
      </c>
      <c r="N1194" s="470" t="s">
        <v>1328</v>
      </c>
      <c r="O1194" s="191"/>
      <c r="AC1194" s="250"/>
      <c r="AD1194" s="250"/>
      <c r="AE1194" s="250"/>
      <c r="AF1194" s="268"/>
      <c r="AG1194" s="486"/>
      <c r="AH1194" s="486"/>
      <c r="AI1194" s="250"/>
      <c r="AJ1194" s="250"/>
      <c r="AK1194" s="250"/>
      <c r="AL1194" s="198"/>
      <c r="AM1194" s="198">
        <f t="shared" si="21"/>
        <v>0</v>
      </c>
      <c r="AN1194" s="198">
        <f t="shared" si="21"/>
        <v>0</v>
      </c>
      <c r="AO1194" s="250"/>
      <c r="AP1194" s="250"/>
      <c r="AQ1194" s="250"/>
      <c r="AR1194" s="415" t="s">
        <v>1359</v>
      </c>
      <c r="AS1194" s="250"/>
      <c r="AT1194" s="250"/>
    </row>
    <row r="1195" spans="13:46" customFormat="1" ht="11.25" customHeight="1">
      <c r="M1195" s="515" t="s">
        <v>1606</v>
      </c>
      <c r="N1195" s="470" t="s">
        <v>1329</v>
      </c>
      <c r="O1195" s="191"/>
      <c r="AC1195" s="250"/>
      <c r="AD1195" s="250"/>
      <c r="AE1195" s="250"/>
      <c r="AF1195" s="268"/>
      <c r="AG1195" s="486"/>
      <c r="AH1195" s="486"/>
      <c r="AI1195" s="250"/>
      <c r="AJ1195" s="250"/>
      <c r="AK1195" s="250"/>
      <c r="AL1195" s="198"/>
      <c r="AM1195" s="198">
        <f t="shared" si="21"/>
        <v>0</v>
      </c>
      <c r="AN1195" s="198">
        <f t="shared" si="21"/>
        <v>0</v>
      </c>
      <c r="AO1195" s="250"/>
      <c r="AP1195" s="250"/>
      <c r="AQ1195" s="250"/>
      <c r="AR1195" s="415" t="s">
        <v>1371</v>
      </c>
      <c r="AS1195" s="250"/>
      <c r="AT1195" s="250"/>
    </row>
    <row r="1196" spans="13:46" customFormat="1" ht="11.25" customHeight="1">
      <c r="M1196" s="515" t="s">
        <v>1607</v>
      </c>
      <c r="N1196" s="470" t="s">
        <v>1330</v>
      </c>
      <c r="O1196" s="191"/>
      <c r="AC1196" s="250"/>
      <c r="AD1196" s="250"/>
      <c r="AE1196" s="250"/>
      <c r="AF1196" s="268"/>
      <c r="AG1196" s="486"/>
      <c r="AH1196" s="486"/>
      <c r="AI1196" s="250"/>
      <c r="AJ1196" s="250"/>
      <c r="AK1196" s="250"/>
      <c r="AL1196" s="198"/>
      <c r="AM1196" s="198">
        <f t="shared" si="21"/>
        <v>0</v>
      </c>
      <c r="AN1196" s="198">
        <f t="shared" si="21"/>
        <v>0</v>
      </c>
      <c r="AO1196" s="250"/>
      <c r="AP1196" s="250"/>
      <c r="AQ1196" s="250"/>
      <c r="AR1196" s="415" t="s">
        <v>1370</v>
      </c>
      <c r="AS1196" s="250"/>
      <c r="AT1196" s="250"/>
    </row>
    <row r="1197" spans="13:46" customFormat="1" ht="11.25" customHeight="1">
      <c r="M1197" s="515" t="s">
        <v>1608</v>
      </c>
      <c r="N1197" s="470" t="s">
        <v>1331</v>
      </c>
      <c r="O1197" s="191"/>
      <c r="AC1197" s="250"/>
      <c r="AD1197" s="250"/>
      <c r="AE1197" s="250"/>
      <c r="AF1197" s="268"/>
      <c r="AG1197" s="486"/>
      <c r="AH1197" s="486"/>
      <c r="AI1197" s="250"/>
      <c r="AJ1197" s="250"/>
      <c r="AK1197" s="250"/>
      <c r="AL1197" s="198"/>
      <c r="AM1197" s="198">
        <f t="shared" si="21"/>
        <v>0</v>
      </c>
      <c r="AN1197" s="198">
        <f t="shared" si="21"/>
        <v>0</v>
      </c>
      <c r="AO1197" s="250"/>
      <c r="AP1197" s="250"/>
      <c r="AQ1197" s="250"/>
      <c r="AR1197" s="415" t="s">
        <v>1369</v>
      </c>
      <c r="AS1197" s="250"/>
      <c r="AT1197" s="250"/>
    </row>
    <row r="1198" spans="13:46" customFormat="1" ht="11.25" customHeight="1">
      <c r="M1198" s="515" t="s">
        <v>1609</v>
      </c>
      <c r="N1198" s="470" t="s">
        <v>1332</v>
      </c>
      <c r="O1198" s="191"/>
      <c r="AC1198" s="250"/>
      <c r="AD1198" s="250"/>
      <c r="AE1198" s="250"/>
      <c r="AF1198" s="268"/>
      <c r="AG1198" s="486"/>
      <c r="AH1198" s="486"/>
      <c r="AI1198" s="250"/>
      <c r="AJ1198" s="250"/>
      <c r="AK1198" s="250"/>
      <c r="AL1198" s="198"/>
      <c r="AM1198" s="198">
        <f t="shared" si="21"/>
        <v>0</v>
      </c>
      <c r="AN1198" s="198">
        <f t="shared" si="21"/>
        <v>0</v>
      </c>
      <c r="AO1198" s="250"/>
      <c r="AP1198" s="250"/>
      <c r="AQ1198" s="250"/>
      <c r="AR1198" s="415" t="s">
        <v>1368</v>
      </c>
      <c r="AS1198" s="250"/>
      <c r="AT1198" s="250"/>
    </row>
    <row r="1199" spans="13:46" customFormat="1" ht="11.25" customHeight="1">
      <c r="M1199" s="515" t="s">
        <v>1610</v>
      </c>
      <c r="N1199" s="470" t="s">
        <v>1333</v>
      </c>
      <c r="O1199" s="191"/>
      <c r="AC1199" s="250"/>
      <c r="AD1199" s="250"/>
      <c r="AE1199" s="250"/>
      <c r="AF1199" s="268"/>
      <c r="AG1199" s="486"/>
      <c r="AH1199" s="486"/>
      <c r="AI1199" s="250"/>
      <c r="AJ1199" s="250"/>
      <c r="AK1199" s="250"/>
      <c r="AL1199" s="198"/>
      <c r="AM1199" s="198">
        <f t="shared" si="21"/>
        <v>0</v>
      </c>
      <c r="AN1199" s="198">
        <f t="shared" si="21"/>
        <v>0</v>
      </c>
      <c r="AO1199" s="250"/>
      <c r="AP1199" s="250"/>
      <c r="AQ1199" s="250"/>
      <c r="AR1199" s="415" t="s">
        <v>1367</v>
      </c>
      <c r="AS1199" s="250"/>
      <c r="AT1199" s="250"/>
    </row>
    <row r="1200" spans="13:46" customFormat="1" ht="11.25" customHeight="1">
      <c r="M1200" s="515" t="s">
        <v>1611</v>
      </c>
      <c r="N1200" s="470" t="s">
        <v>1334</v>
      </c>
      <c r="O1200" s="191"/>
      <c r="AC1200" s="250"/>
      <c r="AD1200" s="250"/>
      <c r="AE1200" s="250"/>
      <c r="AF1200" s="268"/>
      <c r="AG1200" s="486"/>
      <c r="AH1200" s="486"/>
      <c r="AI1200" s="250"/>
      <c r="AJ1200" s="250"/>
      <c r="AK1200" s="250"/>
      <c r="AL1200" s="198"/>
      <c r="AM1200" s="198">
        <f t="shared" si="21"/>
        <v>0</v>
      </c>
      <c r="AN1200" s="198">
        <f t="shared" si="21"/>
        <v>0</v>
      </c>
      <c r="AO1200" s="250"/>
      <c r="AP1200" s="250"/>
      <c r="AQ1200" s="250"/>
      <c r="AR1200" s="415" t="s">
        <v>1372</v>
      </c>
      <c r="AS1200" s="250"/>
      <c r="AT1200" s="250"/>
    </row>
    <row r="1201" spans="13:46" customFormat="1" ht="11.25" customHeight="1">
      <c r="M1201" s="516"/>
      <c r="N1201" s="484"/>
      <c r="O1201" s="485"/>
      <c r="AC1201" s="250"/>
      <c r="AD1201" s="250"/>
      <c r="AE1201" s="250"/>
      <c r="AF1201" s="268"/>
      <c r="AG1201" s="486"/>
      <c r="AH1201" s="486"/>
      <c r="AI1201" s="250"/>
      <c r="AJ1201" s="250"/>
      <c r="AK1201" s="250"/>
      <c r="AL1201" s="268"/>
      <c r="AM1201" s="486"/>
      <c r="AN1201" s="486"/>
      <c r="AO1201" s="250"/>
      <c r="AP1201" s="250"/>
      <c r="AQ1201" s="250"/>
      <c r="AR1201" s="415"/>
      <c r="AS1201" s="250"/>
      <c r="AT1201" s="250"/>
    </row>
    <row r="1202" spans="13:46" customFormat="1" ht="11.25" customHeight="1">
      <c r="M1202" s="516"/>
      <c r="N1202" s="484"/>
      <c r="O1202" s="485"/>
      <c r="AC1202" s="250"/>
      <c r="AD1202" s="250"/>
      <c r="AE1202" s="250"/>
      <c r="AF1202" s="268"/>
      <c r="AG1202" s="486"/>
      <c r="AH1202" s="486"/>
      <c r="AI1202" s="250"/>
      <c r="AJ1202" s="250"/>
      <c r="AK1202" s="250"/>
      <c r="AL1202" s="268"/>
      <c r="AM1202" s="486"/>
      <c r="AN1202" s="486"/>
      <c r="AO1202" s="250"/>
      <c r="AP1202" s="250"/>
      <c r="AQ1202" s="250"/>
      <c r="AR1202" s="415"/>
      <c r="AS1202" s="250"/>
      <c r="AT1202" s="250"/>
    </row>
    <row r="1203" spans="13:46" customFormat="1" ht="11.25" customHeight="1">
      <c r="M1203" s="515" t="s">
        <v>1612</v>
      </c>
      <c r="N1203" s="471" t="s">
        <v>1335</v>
      </c>
      <c r="O1203" s="191"/>
      <c r="AC1203" s="250"/>
      <c r="AD1203" s="250"/>
      <c r="AE1203" s="250"/>
      <c r="AF1203" s="268"/>
      <c r="AG1203" s="486"/>
      <c r="AH1203" s="486"/>
      <c r="AI1203" s="250"/>
      <c r="AJ1203" s="250"/>
      <c r="AK1203" s="250"/>
      <c r="AL1203" s="198"/>
      <c r="AM1203" s="198">
        <f t="shared" ref="AM1203:AN1209" si="22">AL1203</f>
        <v>0</v>
      </c>
      <c r="AN1203" s="198">
        <f t="shared" si="22"/>
        <v>0</v>
      </c>
      <c r="AO1203" s="250"/>
      <c r="AP1203" s="250"/>
      <c r="AQ1203" s="250"/>
      <c r="AR1203" s="415" t="s">
        <v>1373</v>
      </c>
      <c r="AS1203" s="250"/>
      <c r="AT1203" s="250"/>
    </row>
    <row r="1204" spans="13:46" customFormat="1" ht="11.25" customHeight="1">
      <c r="M1204" s="515" t="s">
        <v>1613</v>
      </c>
      <c r="N1204" s="472" t="s">
        <v>723</v>
      </c>
      <c r="O1204" s="191"/>
      <c r="AC1204" s="250"/>
      <c r="AD1204" s="250"/>
      <c r="AE1204" s="250"/>
      <c r="AF1204" s="268"/>
      <c r="AG1204" s="486"/>
      <c r="AH1204" s="486"/>
      <c r="AI1204" s="250"/>
      <c r="AJ1204" s="250"/>
      <c r="AK1204" s="250"/>
      <c r="AL1204" s="198"/>
      <c r="AM1204" s="198">
        <f t="shared" si="22"/>
        <v>0</v>
      </c>
      <c r="AN1204" s="198">
        <f t="shared" si="22"/>
        <v>0</v>
      </c>
      <c r="AO1204" s="250"/>
      <c r="AP1204" s="250"/>
      <c r="AQ1204" s="250"/>
      <c r="AR1204" s="415" t="s">
        <v>1360</v>
      </c>
      <c r="AS1204" s="250"/>
      <c r="AT1204" s="250"/>
    </row>
    <row r="1205" spans="13:46" customFormat="1" ht="11.25" customHeight="1">
      <c r="M1205" s="515" t="s">
        <v>1614</v>
      </c>
      <c r="N1205" s="473" t="s">
        <v>749</v>
      </c>
      <c r="O1205" s="191"/>
      <c r="AC1205" s="250"/>
      <c r="AD1205" s="250"/>
      <c r="AE1205" s="250"/>
      <c r="AF1205" s="268"/>
      <c r="AG1205" s="486"/>
      <c r="AH1205" s="486"/>
      <c r="AI1205" s="250"/>
      <c r="AJ1205" s="250"/>
      <c r="AK1205" s="250"/>
      <c r="AL1205" s="198"/>
      <c r="AM1205" s="198">
        <f t="shared" si="22"/>
        <v>0</v>
      </c>
      <c r="AN1205" s="198">
        <f t="shared" si="22"/>
        <v>0</v>
      </c>
      <c r="AO1205" s="250"/>
      <c r="AP1205" s="250"/>
      <c r="AQ1205" s="250"/>
      <c r="AR1205" s="415" t="s">
        <v>1361</v>
      </c>
      <c r="AS1205" s="250"/>
      <c r="AT1205" s="250"/>
    </row>
    <row r="1206" spans="13:46" customFormat="1" ht="11.25" customHeight="1">
      <c r="M1206" s="515" t="s">
        <v>1615</v>
      </c>
      <c r="N1206" s="474" t="s">
        <v>315</v>
      </c>
      <c r="O1206" s="191"/>
      <c r="AC1206" s="250"/>
      <c r="AD1206" s="250"/>
      <c r="AE1206" s="250"/>
      <c r="AF1206" s="268"/>
      <c r="AG1206" s="486"/>
      <c r="AH1206" s="486"/>
      <c r="AI1206" s="250"/>
      <c r="AJ1206" s="250"/>
      <c r="AK1206" s="250"/>
      <c r="AL1206" s="198"/>
      <c r="AM1206" s="198">
        <f t="shared" si="22"/>
        <v>0</v>
      </c>
      <c r="AN1206" s="198">
        <f t="shared" si="22"/>
        <v>0</v>
      </c>
      <c r="AO1206" s="250"/>
      <c r="AP1206" s="250"/>
      <c r="AQ1206" s="250"/>
      <c r="AR1206" s="415" t="s">
        <v>1362</v>
      </c>
      <c r="AS1206" s="250"/>
      <c r="AT1206" s="250"/>
    </row>
    <row r="1207" spans="13:46" customFormat="1" ht="11.25" customHeight="1">
      <c r="M1207" s="515" t="s">
        <v>1616</v>
      </c>
      <c r="N1207" s="475" t="s">
        <v>316</v>
      </c>
      <c r="O1207" s="191"/>
      <c r="AC1207" s="250"/>
      <c r="AD1207" s="250"/>
      <c r="AE1207" s="250"/>
      <c r="AF1207" s="268"/>
      <c r="AG1207" s="486"/>
      <c r="AH1207" s="486"/>
      <c r="AI1207" s="250"/>
      <c r="AJ1207" s="250"/>
      <c r="AK1207" s="250"/>
      <c r="AL1207" s="198"/>
      <c r="AM1207" s="198">
        <f t="shared" si="22"/>
        <v>0</v>
      </c>
      <c r="AN1207" s="198">
        <f t="shared" si="22"/>
        <v>0</v>
      </c>
      <c r="AO1207" s="250"/>
      <c r="AP1207" s="250"/>
      <c r="AQ1207" s="250"/>
      <c r="AR1207" s="415" t="s">
        <v>1364</v>
      </c>
      <c r="AS1207" s="250"/>
      <c r="AT1207" s="250"/>
    </row>
    <row r="1208" spans="13:46" customFormat="1" ht="11.25" customHeight="1">
      <c r="M1208" s="515" t="s">
        <v>1617</v>
      </c>
      <c r="N1208" s="476" t="s">
        <v>317</v>
      </c>
      <c r="O1208" s="191"/>
      <c r="AC1208" s="250"/>
      <c r="AD1208" s="250"/>
      <c r="AE1208" s="250"/>
      <c r="AF1208" s="268"/>
      <c r="AG1208" s="486"/>
      <c r="AH1208" s="486"/>
      <c r="AI1208" s="250"/>
      <c r="AJ1208" s="250"/>
      <c r="AK1208" s="250"/>
      <c r="AL1208" s="198"/>
      <c r="AM1208" s="198">
        <f t="shared" si="22"/>
        <v>0</v>
      </c>
      <c r="AN1208" s="198">
        <f t="shared" si="22"/>
        <v>0</v>
      </c>
      <c r="AO1208" s="250"/>
      <c r="AP1208" s="250"/>
      <c r="AQ1208" s="250"/>
      <c r="AR1208" s="415" t="s">
        <v>1363</v>
      </c>
      <c r="AS1208" s="250"/>
      <c r="AT1208" s="250"/>
    </row>
    <row r="1209" spans="13:46" customFormat="1" ht="11.25" customHeight="1">
      <c r="M1209" s="515" t="s">
        <v>1618</v>
      </c>
      <c r="N1209" s="465" t="s">
        <v>318</v>
      </c>
      <c r="O1209" s="191"/>
      <c r="AC1209" s="250"/>
      <c r="AD1209" s="250"/>
      <c r="AE1209" s="250"/>
      <c r="AF1209" s="268"/>
      <c r="AG1209" s="486"/>
      <c r="AH1209" s="486"/>
      <c r="AI1209" s="250"/>
      <c r="AJ1209" s="250"/>
      <c r="AK1209" s="250"/>
      <c r="AL1209" s="198"/>
      <c r="AM1209" s="198">
        <f t="shared" si="22"/>
        <v>0</v>
      </c>
      <c r="AN1209" s="198">
        <f t="shared" si="22"/>
        <v>0</v>
      </c>
      <c r="AO1209" s="250"/>
      <c r="AP1209" s="250"/>
      <c r="AQ1209" s="250"/>
      <c r="AR1209" s="415" t="s">
        <v>1365</v>
      </c>
      <c r="AS1209" s="250"/>
      <c r="AT1209" s="250"/>
    </row>
    <row r="1210" spans="13:46" customFormat="1" ht="11.25" customHeight="1">
      <c r="M1210" s="516"/>
      <c r="N1210" s="484"/>
      <c r="O1210" s="485"/>
      <c r="AC1210" s="250"/>
      <c r="AD1210" s="250"/>
      <c r="AE1210" s="250"/>
      <c r="AF1210" s="268"/>
      <c r="AG1210" s="486"/>
      <c r="AH1210" s="486"/>
      <c r="AI1210" s="250"/>
      <c r="AJ1210" s="250"/>
      <c r="AK1210" s="250"/>
      <c r="AL1210" s="268"/>
      <c r="AM1210" s="486"/>
      <c r="AN1210" s="486"/>
      <c r="AO1210" s="250"/>
      <c r="AP1210" s="250"/>
      <c r="AQ1210" s="250"/>
      <c r="AR1210" s="415"/>
      <c r="AS1210" s="250"/>
      <c r="AT1210" s="250"/>
    </row>
    <row r="1211" spans="13:46" customFormat="1" ht="11.25" customHeight="1">
      <c r="M1211" s="514" t="s">
        <v>1376</v>
      </c>
      <c r="N1211" s="487" t="s">
        <v>758</v>
      </c>
      <c r="O1211" s="191"/>
      <c r="AC1211" s="250"/>
      <c r="AD1211" s="250"/>
      <c r="AE1211" s="250"/>
      <c r="AF1211" s="268"/>
      <c r="AG1211" s="486"/>
      <c r="AH1211" s="486"/>
      <c r="AI1211" s="250"/>
      <c r="AJ1211" s="250"/>
      <c r="AK1211" s="250"/>
      <c r="AL1211" s="243"/>
      <c r="AM1211" s="243"/>
      <c r="AN1211" s="243"/>
      <c r="AO1211" s="250"/>
      <c r="AP1211" s="250"/>
      <c r="AQ1211" s="250"/>
      <c r="AR1211" s="116"/>
      <c r="AS1211" s="250"/>
      <c r="AT1211" s="250"/>
    </row>
    <row r="1212" spans="13:46" customFormat="1" ht="11.25" customHeight="1">
      <c r="M1212" s="515" t="s">
        <v>1619</v>
      </c>
      <c r="N1212" s="459" t="s">
        <v>1311</v>
      </c>
      <c r="O1212" s="191" t="s">
        <v>507</v>
      </c>
      <c r="AC1212" s="250"/>
      <c r="AD1212" s="250"/>
      <c r="AE1212" s="250"/>
      <c r="AF1212" s="268"/>
      <c r="AG1212" s="486"/>
      <c r="AH1212" s="486"/>
      <c r="AI1212" s="250"/>
      <c r="AJ1212" s="250"/>
      <c r="AK1212" s="250"/>
      <c r="AL1212" s="249">
        <f>AM1212+AN1212</f>
        <v>0</v>
      </c>
      <c r="AM1212" s="184">
        <f>SUM(AM1213:AM1215)</f>
        <v>0</v>
      </c>
      <c r="AN1212" s="184">
        <f>SUM(AN1213:AN1215)</f>
        <v>0</v>
      </c>
      <c r="AO1212" s="250"/>
      <c r="AP1212" s="250"/>
      <c r="AQ1212" s="250"/>
      <c r="AR1212" s="415" t="s">
        <v>1336</v>
      </c>
      <c r="AS1212" s="250"/>
      <c r="AT1212" s="250"/>
    </row>
    <row r="1213" spans="13:46" customFormat="1" ht="11.25" customHeight="1">
      <c r="M1213" s="515" t="s">
        <v>1620</v>
      </c>
      <c r="N1213" s="463" t="s">
        <v>713</v>
      </c>
      <c r="O1213" s="191" t="s">
        <v>507</v>
      </c>
      <c r="AC1213" s="250"/>
      <c r="AD1213" s="250"/>
      <c r="AE1213" s="250"/>
      <c r="AF1213" s="268"/>
      <c r="AG1213" s="486"/>
      <c r="AH1213" s="486"/>
      <c r="AI1213" s="250"/>
      <c r="AJ1213" s="250"/>
      <c r="AK1213" s="250"/>
      <c r="AL1213" s="242">
        <f>AL1256</f>
        <v>0</v>
      </c>
      <c r="AM1213" s="242">
        <f>AM1256</f>
        <v>0</v>
      </c>
      <c r="AN1213" s="242">
        <f>AN1256</f>
        <v>0</v>
      </c>
      <c r="AO1213" s="250"/>
      <c r="AP1213" s="250"/>
      <c r="AQ1213" s="250"/>
      <c r="AR1213" s="415" t="s">
        <v>1337</v>
      </c>
      <c r="AS1213" s="250"/>
      <c r="AT1213" s="250"/>
    </row>
    <row r="1214" spans="13:46" customFormat="1" ht="11.25" customHeight="1">
      <c r="M1214" s="515" t="s">
        <v>1621</v>
      </c>
      <c r="N1214" s="463" t="s">
        <v>715</v>
      </c>
      <c r="O1214" s="191" t="s">
        <v>507</v>
      </c>
      <c r="AC1214" s="250"/>
      <c r="AD1214" s="250"/>
      <c r="AE1214" s="250"/>
      <c r="AF1214" s="268"/>
      <c r="AG1214" s="486"/>
      <c r="AH1214" s="486"/>
      <c r="AI1214" s="250"/>
      <c r="AJ1214" s="250"/>
      <c r="AK1214" s="250"/>
      <c r="AL1214" s="242">
        <f>AL1264</f>
        <v>0</v>
      </c>
      <c r="AM1214" s="242">
        <f>AM1264</f>
        <v>0</v>
      </c>
      <c r="AN1214" s="242">
        <f>AN1264</f>
        <v>0</v>
      </c>
      <c r="AO1214" s="250"/>
      <c r="AP1214" s="250"/>
      <c r="AQ1214" s="250"/>
      <c r="AR1214" s="415" t="s">
        <v>1338</v>
      </c>
      <c r="AS1214" s="250"/>
      <c r="AT1214" s="250"/>
    </row>
    <row r="1215" spans="13:46" customFormat="1" ht="11.25" customHeight="1">
      <c r="M1215" s="515" t="s">
        <v>1622</v>
      </c>
      <c r="N1215" s="463" t="s">
        <v>716</v>
      </c>
      <c r="O1215" s="191" t="s">
        <v>507</v>
      </c>
      <c r="AC1215" s="250"/>
      <c r="AD1215" s="250"/>
      <c r="AE1215" s="250"/>
      <c r="AF1215" s="268"/>
      <c r="AG1215" s="486"/>
      <c r="AH1215" s="486"/>
      <c r="AI1215" s="250"/>
      <c r="AJ1215" s="250"/>
      <c r="AK1215" s="250"/>
      <c r="AL1215" s="249">
        <f t="shared" ref="AL1215:AL1244" si="23">AM1215+AN1215</f>
        <v>0</v>
      </c>
      <c r="AM1215" s="198"/>
      <c r="AN1215" s="198"/>
      <c r="AO1215" s="250"/>
      <c r="AP1215" s="250"/>
      <c r="AQ1215" s="250"/>
      <c r="AR1215" s="415" t="s">
        <v>1339</v>
      </c>
      <c r="AS1215" s="250"/>
      <c r="AT1215" s="250"/>
    </row>
    <row r="1216" spans="13:46" customFormat="1" ht="11.25" customHeight="1">
      <c r="M1216" s="515" t="s">
        <v>1623</v>
      </c>
      <c r="N1216" s="464" t="s">
        <v>1312</v>
      </c>
      <c r="O1216" s="191" t="s">
        <v>759</v>
      </c>
      <c r="AC1216" s="250"/>
      <c r="AD1216" s="250"/>
      <c r="AE1216" s="250"/>
      <c r="AF1216" s="268"/>
      <c r="AG1216" s="486"/>
      <c r="AH1216" s="486"/>
      <c r="AI1216" s="250"/>
      <c r="AJ1216" s="250"/>
      <c r="AK1216" s="250"/>
      <c r="AL1216" s="249">
        <f t="shared" si="23"/>
        <v>0</v>
      </c>
      <c r="AM1216" s="198"/>
      <c r="AN1216" s="198"/>
      <c r="AO1216" s="250"/>
      <c r="AP1216" s="250"/>
      <c r="AQ1216" s="250"/>
      <c r="AR1216" s="415" t="s">
        <v>1348</v>
      </c>
      <c r="AS1216" s="250"/>
      <c r="AT1216" s="250"/>
    </row>
    <row r="1217" spans="13:46" customFormat="1" ht="11.25" customHeight="1">
      <c r="M1217" s="515" t="s">
        <v>1624</v>
      </c>
      <c r="N1217" s="464" t="s">
        <v>1313</v>
      </c>
      <c r="O1217" s="191" t="s">
        <v>759</v>
      </c>
      <c r="AC1217" s="250"/>
      <c r="AD1217" s="250"/>
      <c r="AE1217" s="250"/>
      <c r="AF1217" s="268"/>
      <c r="AG1217" s="486"/>
      <c r="AH1217" s="486"/>
      <c r="AI1217" s="250"/>
      <c r="AJ1217" s="250"/>
      <c r="AK1217" s="250"/>
      <c r="AL1217" s="249">
        <f t="shared" si="23"/>
        <v>0</v>
      </c>
      <c r="AM1217" s="198"/>
      <c r="AN1217" s="198"/>
      <c r="AO1217" s="250"/>
      <c r="AP1217" s="250"/>
      <c r="AQ1217" s="250"/>
      <c r="AR1217" s="415" t="s">
        <v>1349</v>
      </c>
      <c r="AS1217" s="250"/>
      <c r="AT1217" s="250"/>
    </row>
    <row r="1218" spans="13:46" customFormat="1" ht="11.25" customHeight="1">
      <c r="M1218" s="515" t="s">
        <v>1625</v>
      </c>
      <c r="N1218" s="464" t="s">
        <v>1314</v>
      </c>
      <c r="O1218" s="191" t="s">
        <v>759</v>
      </c>
      <c r="AC1218" s="250"/>
      <c r="AD1218" s="250"/>
      <c r="AE1218" s="250"/>
      <c r="AF1218" s="268"/>
      <c r="AG1218" s="486"/>
      <c r="AH1218" s="486"/>
      <c r="AI1218" s="250"/>
      <c r="AJ1218" s="250"/>
      <c r="AK1218" s="250"/>
      <c r="AL1218" s="249">
        <f t="shared" si="23"/>
        <v>0</v>
      </c>
      <c r="AM1218" s="198"/>
      <c r="AN1218" s="198"/>
      <c r="AO1218" s="250"/>
      <c r="AP1218" s="250"/>
      <c r="AQ1218" s="250"/>
      <c r="AR1218" s="415" t="s">
        <v>1350</v>
      </c>
      <c r="AS1218" s="250"/>
      <c r="AT1218" s="250"/>
    </row>
    <row r="1219" spans="13:46" customFormat="1" ht="11.25" customHeight="1">
      <c r="M1219" s="515" t="s">
        <v>1626</v>
      </c>
      <c r="N1219" s="464" t="s">
        <v>1315</v>
      </c>
      <c r="O1219" s="191" t="s">
        <v>759</v>
      </c>
      <c r="AC1219" s="250"/>
      <c r="AD1219" s="250"/>
      <c r="AE1219" s="250"/>
      <c r="AF1219" s="268"/>
      <c r="AG1219" s="486"/>
      <c r="AH1219" s="486"/>
      <c r="AI1219" s="250"/>
      <c r="AJ1219" s="250"/>
      <c r="AK1219" s="250"/>
      <c r="AL1219" s="249">
        <f t="shared" si="23"/>
        <v>0</v>
      </c>
      <c r="AM1219" s="198"/>
      <c r="AN1219" s="198"/>
      <c r="AO1219" s="250"/>
      <c r="AP1219" s="250"/>
      <c r="AQ1219" s="250"/>
      <c r="AR1219" s="415" t="s">
        <v>1347</v>
      </c>
      <c r="AS1219" s="250"/>
      <c r="AT1219" s="250"/>
    </row>
    <row r="1220" spans="13:46" customFormat="1" ht="11.25" customHeight="1">
      <c r="M1220" s="515" t="s">
        <v>1627</v>
      </c>
      <c r="N1220" s="465" t="s">
        <v>684</v>
      </c>
      <c r="O1220" s="191" t="s">
        <v>759</v>
      </c>
      <c r="AC1220" s="250"/>
      <c r="AD1220" s="250"/>
      <c r="AE1220" s="250"/>
      <c r="AF1220" s="268"/>
      <c r="AG1220" s="486"/>
      <c r="AH1220" s="486"/>
      <c r="AI1220" s="250"/>
      <c r="AJ1220" s="250"/>
      <c r="AK1220" s="250"/>
      <c r="AL1220" s="249">
        <f t="shared" si="23"/>
        <v>0</v>
      </c>
      <c r="AM1220" s="198"/>
      <c r="AN1220" s="198"/>
      <c r="AO1220" s="250"/>
      <c r="AP1220" s="250"/>
      <c r="AQ1220" s="250"/>
      <c r="AR1220" s="415" t="s">
        <v>1340</v>
      </c>
      <c r="AS1220" s="250"/>
      <c r="AT1220" s="250"/>
    </row>
    <row r="1221" spans="13:46" customFormat="1" ht="11.25" customHeight="1">
      <c r="M1221" s="515" t="s">
        <v>1628</v>
      </c>
      <c r="N1221" s="466" t="s">
        <v>718</v>
      </c>
      <c r="O1221" s="191" t="s">
        <v>759</v>
      </c>
      <c r="AC1221" s="250"/>
      <c r="AD1221" s="250"/>
      <c r="AE1221" s="250"/>
      <c r="AF1221" s="268"/>
      <c r="AG1221" s="486"/>
      <c r="AH1221" s="486"/>
      <c r="AI1221" s="250"/>
      <c r="AJ1221" s="250"/>
      <c r="AK1221" s="250"/>
      <c r="AL1221" s="249">
        <f t="shared" si="23"/>
        <v>0</v>
      </c>
      <c r="AM1221" s="198"/>
      <c r="AN1221" s="198"/>
      <c r="AO1221" s="250"/>
      <c r="AP1221" s="250"/>
      <c r="AQ1221" s="250"/>
      <c r="AR1221" s="415" t="s">
        <v>1341</v>
      </c>
      <c r="AS1221" s="250"/>
      <c r="AT1221" s="250"/>
    </row>
    <row r="1222" spans="13:46" customFormat="1" ht="11.25" customHeight="1">
      <c r="M1222" s="515" t="s">
        <v>1629</v>
      </c>
      <c r="N1222" s="460" t="s">
        <v>722</v>
      </c>
      <c r="O1222" s="191" t="s">
        <v>759</v>
      </c>
      <c r="AC1222" s="250"/>
      <c r="AD1222" s="250"/>
      <c r="AE1222" s="250"/>
      <c r="AF1222" s="268"/>
      <c r="AG1222" s="486"/>
      <c r="AH1222" s="486"/>
      <c r="AI1222" s="250"/>
      <c r="AJ1222" s="250"/>
      <c r="AK1222" s="250"/>
      <c r="AL1222" s="249">
        <f t="shared" si="23"/>
        <v>0</v>
      </c>
      <c r="AM1222" s="184">
        <f>SUM(AM1223:AM1226)</f>
        <v>0</v>
      </c>
      <c r="AN1222" s="184">
        <f>SUM(AN1223:AN1226)</f>
        <v>0</v>
      </c>
      <c r="AO1222" s="250"/>
      <c r="AP1222" s="250"/>
      <c r="AQ1222" s="250"/>
      <c r="AR1222" s="415" t="s">
        <v>1342</v>
      </c>
      <c r="AS1222" s="250"/>
      <c r="AT1222" s="250"/>
    </row>
    <row r="1223" spans="13:46" customFormat="1" ht="11.25" customHeight="1">
      <c r="M1223" s="515" t="s">
        <v>1630</v>
      </c>
      <c r="N1223" s="467" t="s">
        <v>1316</v>
      </c>
      <c r="O1223" s="191" t="s">
        <v>759</v>
      </c>
      <c r="AC1223" s="250"/>
      <c r="AD1223" s="250"/>
      <c r="AE1223" s="250"/>
      <c r="AF1223" s="268"/>
      <c r="AG1223" s="486"/>
      <c r="AH1223" s="486"/>
      <c r="AI1223" s="250"/>
      <c r="AJ1223" s="250"/>
      <c r="AK1223" s="250"/>
      <c r="AL1223" s="249">
        <f t="shared" si="23"/>
        <v>0</v>
      </c>
      <c r="AM1223" s="198"/>
      <c r="AN1223" s="198"/>
      <c r="AO1223" s="250"/>
      <c r="AP1223" s="250"/>
      <c r="AQ1223" s="250"/>
      <c r="AR1223" s="415" t="s">
        <v>1343</v>
      </c>
      <c r="AS1223" s="250"/>
      <c r="AT1223" s="250"/>
    </row>
    <row r="1224" spans="13:46" customFormat="1" ht="11.25" customHeight="1">
      <c r="M1224" s="515" t="s">
        <v>1631</v>
      </c>
      <c r="N1224" s="467" t="s">
        <v>1317</v>
      </c>
      <c r="O1224" s="191" t="s">
        <v>759</v>
      </c>
      <c r="AC1224" s="250"/>
      <c r="AD1224" s="250"/>
      <c r="AE1224" s="250"/>
      <c r="AF1224" s="268"/>
      <c r="AG1224" s="486"/>
      <c r="AH1224" s="486"/>
      <c r="AI1224" s="250"/>
      <c r="AJ1224" s="250"/>
      <c r="AK1224" s="250"/>
      <c r="AL1224" s="249">
        <f t="shared" si="23"/>
        <v>0</v>
      </c>
      <c r="AM1224" s="198"/>
      <c r="AN1224" s="198"/>
      <c r="AO1224" s="250"/>
      <c r="AP1224" s="250"/>
      <c r="AQ1224" s="250"/>
      <c r="AR1224" s="415" t="s">
        <v>1344</v>
      </c>
      <c r="AS1224" s="250"/>
      <c r="AT1224" s="250"/>
    </row>
    <row r="1225" spans="13:46" customFormat="1" ht="11.25" customHeight="1">
      <c r="M1225" s="515" t="s">
        <v>1632</v>
      </c>
      <c r="N1225" s="467" t="s">
        <v>1318</v>
      </c>
      <c r="O1225" s="191" t="s">
        <v>759</v>
      </c>
      <c r="AC1225" s="250"/>
      <c r="AD1225" s="250"/>
      <c r="AE1225" s="250"/>
      <c r="AF1225" s="268"/>
      <c r="AG1225" s="486"/>
      <c r="AH1225" s="486"/>
      <c r="AI1225" s="250"/>
      <c r="AJ1225" s="250"/>
      <c r="AK1225" s="250"/>
      <c r="AL1225" s="249">
        <f t="shared" si="23"/>
        <v>0</v>
      </c>
      <c r="AM1225" s="198"/>
      <c r="AN1225" s="198"/>
      <c r="AO1225" s="250"/>
      <c r="AP1225" s="250"/>
      <c r="AQ1225" s="250"/>
      <c r="AR1225" s="415" t="s">
        <v>1345</v>
      </c>
      <c r="AS1225" s="250"/>
      <c r="AT1225" s="250"/>
    </row>
    <row r="1226" spans="13:46" customFormat="1" ht="11.25" customHeight="1">
      <c r="M1226" s="515" t="s">
        <v>1633</v>
      </c>
      <c r="N1226" s="467" t="s">
        <v>1319</v>
      </c>
      <c r="O1226" s="191" t="s">
        <v>759</v>
      </c>
      <c r="AC1226" s="250"/>
      <c r="AD1226" s="250"/>
      <c r="AE1226" s="250"/>
      <c r="AF1226" s="268"/>
      <c r="AG1226" s="486"/>
      <c r="AH1226" s="486"/>
      <c r="AI1226" s="250"/>
      <c r="AJ1226" s="250"/>
      <c r="AK1226" s="250"/>
      <c r="AL1226" s="249">
        <f t="shared" si="23"/>
        <v>0</v>
      </c>
      <c r="AM1226" s="198"/>
      <c r="AN1226" s="198"/>
      <c r="AO1226" s="250"/>
      <c r="AP1226" s="250"/>
      <c r="AQ1226" s="250"/>
      <c r="AR1226" s="415" t="s">
        <v>1346</v>
      </c>
      <c r="AS1226" s="250"/>
      <c r="AT1226" s="250"/>
    </row>
    <row r="1227" spans="13:46" customFormat="1" ht="11.25" customHeight="1">
      <c r="M1227" s="515" t="s">
        <v>1634</v>
      </c>
      <c r="N1227" s="461" t="s">
        <v>720</v>
      </c>
      <c r="O1227" s="191" t="s">
        <v>759</v>
      </c>
      <c r="AC1227" s="250"/>
      <c r="AD1227" s="250"/>
      <c r="AE1227" s="250"/>
      <c r="AF1227" s="268"/>
      <c r="AG1227" s="486"/>
      <c r="AH1227" s="486"/>
      <c r="AI1227" s="250"/>
      <c r="AJ1227" s="250"/>
      <c r="AK1227" s="250"/>
      <c r="AL1227" s="249">
        <f t="shared" si="23"/>
        <v>0</v>
      </c>
      <c r="AM1227" s="184">
        <f>SUM(AM1228:AM1233)</f>
        <v>0</v>
      </c>
      <c r="AN1227" s="184">
        <f>SUM(AN1228:AN1233)</f>
        <v>0</v>
      </c>
      <c r="AO1227" s="250"/>
      <c r="AP1227" s="250"/>
      <c r="AQ1227" s="250"/>
      <c r="AR1227" s="415" t="s">
        <v>1351</v>
      </c>
      <c r="AS1227" s="250"/>
      <c r="AT1227" s="250"/>
    </row>
    <row r="1228" spans="13:46" customFormat="1" ht="11.25" customHeight="1">
      <c r="M1228" s="515" t="s">
        <v>2050</v>
      </c>
      <c r="N1228" s="468" t="s">
        <v>1320</v>
      </c>
      <c r="O1228" s="191" t="s">
        <v>759</v>
      </c>
      <c r="AC1228" s="250"/>
      <c r="AD1228" s="250"/>
      <c r="AE1228" s="250"/>
      <c r="AF1228" s="268"/>
      <c r="AG1228" s="486"/>
      <c r="AH1228" s="486"/>
      <c r="AI1228" s="250"/>
      <c r="AJ1228" s="250"/>
      <c r="AK1228" s="250"/>
      <c r="AL1228" s="249">
        <f t="shared" si="23"/>
        <v>0</v>
      </c>
      <c r="AM1228" s="198"/>
      <c r="AN1228" s="198"/>
      <c r="AO1228" s="250"/>
      <c r="AP1228" s="250"/>
      <c r="AQ1228" s="250"/>
      <c r="AR1228" s="415" t="s">
        <v>2044</v>
      </c>
      <c r="AS1228" s="250"/>
      <c r="AT1228" s="250"/>
    </row>
    <row r="1229" spans="13:46" customFormat="1" ht="11.25" customHeight="1">
      <c r="M1229" s="515" t="s">
        <v>2031</v>
      </c>
      <c r="N1229" s="468" t="s">
        <v>1321</v>
      </c>
      <c r="O1229" s="191" t="s">
        <v>759</v>
      </c>
      <c r="AC1229" s="250"/>
      <c r="AD1229" s="250"/>
      <c r="AE1229" s="250"/>
      <c r="AF1229" s="268"/>
      <c r="AG1229" s="486"/>
      <c r="AH1229" s="486"/>
      <c r="AI1229" s="250"/>
      <c r="AJ1229" s="250"/>
      <c r="AK1229" s="250"/>
      <c r="AL1229" s="249">
        <f t="shared" si="23"/>
        <v>0</v>
      </c>
      <c r="AM1229" s="198"/>
      <c r="AN1229" s="198"/>
      <c r="AO1229" s="250"/>
      <c r="AP1229" s="250"/>
      <c r="AQ1229" s="250"/>
      <c r="AR1229" s="415" t="s">
        <v>2025</v>
      </c>
      <c r="AS1229" s="250"/>
      <c r="AT1229" s="250"/>
    </row>
    <row r="1230" spans="13:46" customFormat="1" ht="11.25" customHeight="1">
      <c r="M1230" s="515" t="s">
        <v>2012</v>
      </c>
      <c r="N1230" s="468" t="s">
        <v>1322</v>
      </c>
      <c r="O1230" s="191" t="s">
        <v>759</v>
      </c>
      <c r="AC1230" s="250"/>
      <c r="AD1230" s="250"/>
      <c r="AE1230" s="250"/>
      <c r="AF1230" s="268"/>
      <c r="AG1230" s="486"/>
      <c r="AH1230" s="486"/>
      <c r="AI1230" s="250"/>
      <c r="AJ1230" s="250"/>
      <c r="AK1230" s="250"/>
      <c r="AL1230" s="249">
        <f t="shared" si="23"/>
        <v>0</v>
      </c>
      <c r="AM1230" s="198"/>
      <c r="AN1230" s="198"/>
      <c r="AO1230" s="250"/>
      <c r="AP1230" s="250"/>
      <c r="AQ1230" s="250"/>
      <c r="AR1230" s="415" t="s">
        <v>2005</v>
      </c>
      <c r="AS1230" s="250"/>
      <c r="AT1230" s="250"/>
    </row>
    <row r="1231" spans="13:46" customFormat="1" ht="11.25" customHeight="1">
      <c r="M1231" s="515" t="s">
        <v>1635</v>
      </c>
      <c r="N1231" s="468" t="s">
        <v>1323</v>
      </c>
      <c r="O1231" s="191" t="s">
        <v>759</v>
      </c>
      <c r="AC1231" s="250"/>
      <c r="AD1231" s="250"/>
      <c r="AE1231" s="250"/>
      <c r="AF1231" s="268"/>
      <c r="AG1231" s="486"/>
      <c r="AH1231" s="486"/>
      <c r="AI1231" s="250"/>
      <c r="AJ1231" s="250"/>
      <c r="AK1231" s="250"/>
      <c r="AL1231" s="249">
        <f t="shared" si="23"/>
        <v>0</v>
      </c>
      <c r="AM1231" s="198"/>
      <c r="AN1231" s="198"/>
      <c r="AO1231" s="250"/>
      <c r="AP1231" s="250"/>
      <c r="AQ1231" s="250"/>
      <c r="AR1231" s="415" t="s">
        <v>1352</v>
      </c>
      <c r="AS1231" s="250"/>
      <c r="AT1231" s="250"/>
    </row>
    <row r="1232" spans="13:46" customFormat="1" ht="11.25" customHeight="1">
      <c r="M1232" s="515" t="s">
        <v>1636</v>
      </c>
      <c r="N1232" s="468" t="s">
        <v>1324</v>
      </c>
      <c r="O1232" s="191" t="s">
        <v>759</v>
      </c>
      <c r="AC1232" s="250"/>
      <c r="AD1232" s="250"/>
      <c r="AE1232" s="250"/>
      <c r="AF1232" s="268"/>
      <c r="AG1232" s="486"/>
      <c r="AH1232" s="486"/>
      <c r="AI1232" s="250"/>
      <c r="AJ1232" s="250"/>
      <c r="AK1232" s="250"/>
      <c r="AL1232" s="249">
        <f t="shared" si="23"/>
        <v>0</v>
      </c>
      <c r="AM1232" s="198"/>
      <c r="AN1232" s="198"/>
      <c r="AO1232" s="250"/>
      <c r="AP1232" s="250"/>
      <c r="AQ1232" s="250"/>
      <c r="AR1232" s="415" t="s">
        <v>1353</v>
      </c>
      <c r="AS1232" s="250"/>
      <c r="AT1232" s="250"/>
    </row>
    <row r="1233" spans="13:46" customFormat="1" ht="11.25" customHeight="1">
      <c r="M1233" s="515" t="s">
        <v>1637</v>
      </c>
      <c r="N1233" s="468" t="s">
        <v>1325</v>
      </c>
      <c r="O1233" s="191" t="s">
        <v>759</v>
      </c>
      <c r="AC1233" s="250"/>
      <c r="AD1233" s="250"/>
      <c r="AE1233" s="250"/>
      <c r="AF1233" s="268"/>
      <c r="AG1233" s="486"/>
      <c r="AH1233" s="486"/>
      <c r="AI1233" s="250"/>
      <c r="AJ1233" s="250"/>
      <c r="AK1233" s="250"/>
      <c r="AL1233" s="249">
        <f t="shared" si="23"/>
        <v>0</v>
      </c>
      <c r="AM1233" s="198"/>
      <c r="AN1233" s="198"/>
      <c r="AO1233" s="250"/>
      <c r="AP1233" s="250"/>
      <c r="AQ1233" s="250"/>
      <c r="AR1233" s="415" t="s">
        <v>1354</v>
      </c>
      <c r="AS1233" s="250"/>
      <c r="AT1233" s="250"/>
    </row>
    <row r="1234" spans="13:46" customFormat="1" ht="11.25" customHeight="1">
      <c r="M1234" s="515" t="s">
        <v>1638</v>
      </c>
      <c r="N1234" s="469" t="s">
        <v>721</v>
      </c>
      <c r="O1234" s="191" t="s">
        <v>759</v>
      </c>
      <c r="AC1234" s="250"/>
      <c r="AD1234" s="250"/>
      <c r="AE1234" s="250"/>
      <c r="AF1234" s="268"/>
      <c r="AG1234" s="486"/>
      <c r="AH1234" s="486"/>
      <c r="AI1234" s="250"/>
      <c r="AJ1234" s="250"/>
      <c r="AK1234" s="250"/>
      <c r="AL1234" s="249">
        <f t="shared" si="23"/>
        <v>0</v>
      </c>
      <c r="AM1234" s="198"/>
      <c r="AN1234" s="198"/>
      <c r="AO1234" s="250"/>
      <c r="AP1234" s="250"/>
      <c r="AQ1234" s="250"/>
      <c r="AR1234" s="415" t="s">
        <v>1355</v>
      </c>
      <c r="AS1234" s="250"/>
      <c r="AT1234" s="250"/>
    </row>
    <row r="1235" spans="13:46" customFormat="1" ht="11.25" customHeight="1">
      <c r="M1235" s="515" t="s">
        <v>1639</v>
      </c>
      <c r="N1235" s="462" t="s">
        <v>712</v>
      </c>
      <c r="O1235" s="191" t="s">
        <v>759</v>
      </c>
      <c r="AC1235" s="250"/>
      <c r="AD1235" s="250"/>
      <c r="AE1235" s="250"/>
      <c r="AF1235" s="268"/>
      <c r="AG1235" s="486"/>
      <c r="AH1235" s="486"/>
      <c r="AI1235" s="250"/>
      <c r="AJ1235" s="250"/>
      <c r="AK1235" s="250"/>
      <c r="AL1235" s="249">
        <f t="shared" si="23"/>
        <v>0</v>
      </c>
      <c r="AM1235" s="184">
        <f>SUM(AM1236:AM1244)</f>
        <v>0</v>
      </c>
      <c r="AN1235" s="184">
        <f>SUM(AN1236:AN1244)</f>
        <v>0</v>
      </c>
      <c r="AO1235" s="250"/>
      <c r="AP1235" s="250"/>
      <c r="AQ1235" s="250"/>
      <c r="AR1235" s="415" t="s">
        <v>1356</v>
      </c>
      <c r="AS1235" s="250"/>
      <c r="AT1235" s="250"/>
    </row>
    <row r="1236" spans="13:46" customFormat="1" ht="11.25" customHeight="1">
      <c r="M1236" s="515" t="s">
        <v>1640</v>
      </c>
      <c r="N1236" s="470" t="s">
        <v>1326</v>
      </c>
      <c r="O1236" s="191" t="s">
        <v>759</v>
      </c>
      <c r="AC1236" s="250"/>
      <c r="AD1236" s="250"/>
      <c r="AE1236" s="250"/>
      <c r="AF1236" s="268"/>
      <c r="AG1236" s="486"/>
      <c r="AH1236" s="486"/>
      <c r="AI1236" s="250"/>
      <c r="AJ1236" s="250"/>
      <c r="AK1236" s="250"/>
      <c r="AL1236" s="249">
        <f t="shared" si="23"/>
        <v>0</v>
      </c>
      <c r="AM1236" s="198"/>
      <c r="AN1236" s="198"/>
      <c r="AO1236" s="250"/>
      <c r="AP1236" s="250"/>
      <c r="AQ1236" s="250"/>
      <c r="AR1236" s="415" t="s">
        <v>1357</v>
      </c>
      <c r="AS1236" s="250"/>
      <c r="AT1236" s="250"/>
    </row>
    <row r="1237" spans="13:46" customFormat="1" ht="11.25" customHeight="1">
      <c r="M1237" s="515" t="s">
        <v>1641</v>
      </c>
      <c r="N1237" s="470" t="s">
        <v>1327</v>
      </c>
      <c r="O1237" s="191" t="s">
        <v>759</v>
      </c>
      <c r="AC1237" s="250"/>
      <c r="AD1237" s="250"/>
      <c r="AE1237" s="250"/>
      <c r="AF1237" s="268"/>
      <c r="AG1237" s="486"/>
      <c r="AH1237" s="486"/>
      <c r="AI1237" s="250"/>
      <c r="AJ1237" s="250"/>
      <c r="AK1237" s="250"/>
      <c r="AL1237" s="249">
        <f t="shared" si="23"/>
        <v>0</v>
      </c>
      <c r="AM1237" s="198"/>
      <c r="AN1237" s="198"/>
      <c r="AO1237" s="250"/>
      <c r="AP1237" s="250"/>
      <c r="AQ1237" s="250"/>
      <c r="AR1237" s="415" t="s">
        <v>1358</v>
      </c>
      <c r="AS1237" s="250"/>
      <c r="AT1237" s="250"/>
    </row>
    <row r="1238" spans="13:46" customFormat="1" ht="11.25" customHeight="1">
      <c r="M1238" s="515" t="s">
        <v>1642</v>
      </c>
      <c r="N1238" s="470" t="s">
        <v>1328</v>
      </c>
      <c r="O1238" s="191" t="s">
        <v>759</v>
      </c>
      <c r="AC1238" s="250"/>
      <c r="AD1238" s="250"/>
      <c r="AE1238" s="250"/>
      <c r="AF1238" s="268"/>
      <c r="AG1238" s="486"/>
      <c r="AH1238" s="486"/>
      <c r="AI1238" s="250"/>
      <c r="AJ1238" s="250"/>
      <c r="AK1238" s="250"/>
      <c r="AL1238" s="249">
        <f t="shared" si="23"/>
        <v>0</v>
      </c>
      <c r="AM1238" s="198"/>
      <c r="AN1238" s="198"/>
      <c r="AO1238" s="250"/>
      <c r="AP1238" s="250"/>
      <c r="AQ1238" s="250"/>
      <c r="AR1238" s="415" t="s">
        <v>1359</v>
      </c>
      <c r="AS1238" s="250"/>
      <c r="AT1238" s="250"/>
    </row>
    <row r="1239" spans="13:46" customFormat="1" ht="11.25" customHeight="1">
      <c r="M1239" s="515" t="s">
        <v>1643</v>
      </c>
      <c r="N1239" s="470" t="s">
        <v>1329</v>
      </c>
      <c r="O1239" s="191" t="s">
        <v>759</v>
      </c>
      <c r="AC1239" s="250"/>
      <c r="AD1239" s="250"/>
      <c r="AE1239" s="250"/>
      <c r="AF1239" s="268"/>
      <c r="AG1239" s="486"/>
      <c r="AH1239" s="486"/>
      <c r="AI1239" s="250"/>
      <c r="AJ1239" s="250"/>
      <c r="AK1239" s="250"/>
      <c r="AL1239" s="249">
        <f t="shared" si="23"/>
        <v>0</v>
      </c>
      <c r="AM1239" s="198"/>
      <c r="AN1239" s="198"/>
      <c r="AO1239" s="250"/>
      <c r="AP1239" s="250"/>
      <c r="AQ1239" s="250"/>
      <c r="AR1239" s="415" t="s">
        <v>1371</v>
      </c>
      <c r="AS1239" s="250"/>
      <c r="AT1239" s="250"/>
    </row>
    <row r="1240" spans="13:46" customFormat="1" ht="11.25" customHeight="1">
      <c r="M1240" s="515" t="s">
        <v>1644</v>
      </c>
      <c r="N1240" s="470" t="s">
        <v>1330</v>
      </c>
      <c r="O1240" s="191" t="s">
        <v>759</v>
      </c>
      <c r="AC1240" s="250"/>
      <c r="AD1240" s="250"/>
      <c r="AE1240" s="250"/>
      <c r="AF1240" s="268"/>
      <c r="AG1240" s="486"/>
      <c r="AH1240" s="486"/>
      <c r="AI1240" s="250"/>
      <c r="AJ1240" s="250"/>
      <c r="AK1240" s="250"/>
      <c r="AL1240" s="249">
        <f t="shared" si="23"/>
        <v>0</v>
      </c>
      <c r="AM1240" s="198"/>
      <c r="AN1240" s="198"/>
      <c r="AO1240" s="250"/>
      <c r="AP1240" s="250"/>
      <c r="AQ1240" s="250"/>
      <c r="AR1240" s="415" t="s">
        <v>1370</v>
      </c>
      <c r="AS1240" s="250"/>
      <c r="AT1240" s="250"/>
    </row>
    <row r="1241" spans="13:46" customFormat="1" ht="11.25" customHeight="1">
      <c r="M1241" s="515" t="s">
        <v>1645</v>
      </c>
      <c r="N1241" s="470" t="s">
        <v>1331</v>
      </c>
      <c r="O1241" s="191" t="s">
        <v>759</v>
      </c>
      <c r="AC1241" s="250"/>
      <c r="AD1241" s="250"/>
      <c r="AE1241" s="250"/>
      <c r="AF1241" s="268"/>
      <c r="AG1241" s="486"/>
      <c r="AH1241" s="486"/>
      <c r="AI1241" s="250"/>
      <c r="AJ1241" s="250"/>
      <c r="AK1241" s="250"/>
      <c r="AL1241" s="249">
        <f t="shared" si="23"/>
        <v>0</v>
      </c>
      <c r="AM1241" s="198"/>
      <c r="AN1241" s="198"/>
      <c r="AO1241" s="250"/>
      <c r="AP1241" s="250"/>
      <c r="AQ1241" s="250"/>
      <c r="AR1241" s="415" t="s">
        <v>1369</v>
      </c>
      <c r="AS1241" s="250"/>
      <c r="AT1241" s="250"/>
    </row>
    <row r="1242" spans="13:46" customFormat="1" ht="11.25" customHeight="1">
      <c r="M1242" s="515" t="s">
        <v>1646</v>
      </c>
      <c r="N1242" s="470" t="s">
        <v>1332</v>
      </c>
      <c r="O1242" s="191" t="s">
        <v>759</v>
      </c>
      <c r="AC1242" s="250"/>
      <c r="AD1242" s="250"/>
      <c r="AE1242" s="250"/>
      <c r="AF1242" s="268"/>
      <c r="AG1242" s="486"/>
      <c r="AH1242" s="486"/>
      <c r="AI1242" s="250"/>
      <c r="AJ1242" s="250"/>
      <c r="AK1242" s="250"/>
      <c r="AL1242" s="249">
        <f t="shared" si="23"/>
        <v>0</v>
      </c>
      <c r="AM1242" s="198"/>
      <c r="AN1242" s="198"/>
      <c r="AO1242" s="250"/>
      <c r="AP1242" s="250"/>
      <c r="AQ1242" s="250"/>
      <c r="AR1242" s="415" t="s">
        <v>1368</v>
      </c>
      <c r="AS1242" s="250"/>
      <c r="AT1242" s="250"/>
    </row>
    <row r="1243" spans="13:46" customFormat="1" ht="11.25" customHeight="1">
      <c r="M1243" s="515" t="s">
        <v>1647</v>
      </c>
      <c r="N1243" s="470" t="s">
        <v>1333</v>
      </c>
      <c r="O1243" s="191" t="s">
        <v>759</v>
      </c>
      <c r="AC1243" s="250"/>
      <c r="AD1243" s="250"/>
      <c r="AE1243" s="250"/>
      <c r="AF1243" s="268"/>
      <c r="AG1243" s="486"/>
      <c r="AH1243" s="486"/>
      <c r="AI1243" s="250"/>
      <c r="AJ1243" s="250"/>
      <c r="AK1243" s="250"/>
      <c r="AL1243" s="249">
        <f t="shared" si="23"/>
        <v>0</v>
      </c>
      <c r="AM1243" s="198"/>
      <c r="AN1243" s="198"/>
      <c r="AO1243" s="250"/>
      <c r="AP1243" s="250"/>
      <c r="AQ1243" s="250"/>
      <c r="AR1243" s="415" t="s">
        <v>1367</v>
      </c>
      <c r="AS1243" s="250"/>
      <c r="AT1243" s="250"/>
    </row>
    <row r="1244" spans="13:46" customFormat="1" ht="11.25" customHeight="1">
      <c r="M1244" s="515" t="s">
        <v>1648</v>
      </c>
      <c r="N1244" s="470" t="s">
        <v>1334</v>
      </c>
      <c r="O1244" s="191" t="s">
        <v>759</v>
      </c>
      <c r="AC1244" s="250"/>
      <c r="AD1244" s="250"/>
      <c r="AE1244" s="250"/>
      <c r="AF1244" s="268"/>
      <c r="AG1244" s="486"/>
      <c r="AH1244" s="486"/>
      <c r="AI1244" s="250"/>
      <c r="AJ1244" s="250"/>
      <c r="AK1244" s="250"/>
      <c r="AL1244" s="249">
        <f t="shared" si="23"/>
        <v>0</v>
      </c>
      <c r="AM1244" s="198"/>
      <c r="AN1244" s="198"/>
      <c r="AO1244" s="250"/>
      <c r="AP1244" s="250"/>
      <c r="AQ1244" s="250"/>
      <c r="AR1244" s="415" t="s">
        <v>1372</v>
      </c>
      <c r="AS1244" s="250"/>
      <c r="AT1244" s="250"/>
    </row>
    <row r="1245" spans="13:46" customFormat="1" ht="11.25" customHeight="1">
      <c r="M1245" s="515" t="s">
        <v>1649</v>
      </c>
      <c r="N1245" s="480" t="s">
        <v>1380</v>
      </c>
      <c r="O1245" s="191" t="s">
        <v>284</v>
      </c>
      <c r="AC1245" s="250"/>
      <c r="AD1245" s="250"/>
      <c r="AE1245" s="250"/>
      <c r="AF1245" s="268"/>
      <c r="AG1245" s="486"/>
      <c r="AH1245" s="486"/>
      <c r="AI1245" s="250"/>
      <c r="AJ1245" s="250"/>
      <c r="AK1245" s="250"/>
      <c r="AL1245" s="242">
        <f t="shared" ref="AL1245:AN1246" si="24">AL1835</f>
        <v>0</v>
      </c>
      <c r="AM1245" s="242">
        <f t="shared" si="24"/>
        <v>0</v>
      </c>
      <c r="AN1245" s="242">
        <f t="shared" si="24"/>
        <v>0</v>
      </c>
      <c r="AO1245" s="250"/>
      <c r="AP1245" s="250"/>
      <c r="AQ1245" s="250"/>
      <c r="AR1245" s="415" t="s">
        <v>1382</v>
      </c>
      <c r="AS1245" s="250"/>
      <c r="AT1245" s="250"/>
    </row>
    <row r="1246" spans="13:46" customFormat="1" ht="11.25" customHeight="1">
      <c r="M1246" s="515" t="s">
        <v>1650</v>
      </c>
      <c r="N1246" s="480" t="s">
        <v>1381</v>
      </c>
      <c r="O1246" s="191" t="s">
        <v>669</v>
      </c>
      <c r="AC1246" s="250"/>
      <c r="AD1246" s="250"/>
      <c r="AE1246" s="250"/>
      <c r="AF1246" s="268"/>
      <c r="AG1246" s="486"/>
      <c r="AH1246" s="486"/>
      <c r="AI1246" s="250"/>
      <c r="AJ1246" s="250"/>
      <c r="AK1246" s="250"/>
      <c r="AL1246" s="242">
        <f t="shared" si="24"/>
        <v>0</v>
      </c>
      <c r="AM1246" s="242">
        <f t="shared" si="24"/>
        <v>0</v>
      </c>
      <c r="AN1246" s="242">
        <f t="shared" si="24"/>
        <v>0</v>
      </c>
      <c r="AO1246" s="250"/>
      <c r="AP1246" s="250"/>
      <c r="AQ1246" s="250"/>
      <c r="AR1246" s="415" t="s">
        <v>1383</v>
      </c>
      <c r="AS1246" s="250"/>
      <c r="AT1246" s="250"/>
    </row>
    <row r="1247" spans="13:46" customFormat="1" ht="11.25" customHeight="1">
      <c r="M1247" s="515" t="s">
        <v>1651</v>
      </c>
      <c r="N1247" s="471" t="s">
        <v>1335</v>
      </c>
      <c r="O1247" s="191" t="s">
        <v>759</v>
      </c>
      <c r="AC1247" s="250"/>
      <c r="AD1247" s="250"/>
      <c r="AE1247" s="250"/>
      <c r="AF1247" s="268"/>
      <c r="AG1247" s="486"/>
      <c r="AH1247" s="486"/>
      <c r="AI1247" s="250"/>
      <c r="AJ1247" s="250"/>
      <c r="AK1247" s="250"/>
      <c r="AL1247" s="249">
        <f t="shared" ref="AL1247:AL1253" si="25">AM1247+AN1247</f>
        <v>0</v>
      </c>
      <c r="AM1247" s="198"/>
      <c r="AN1247" s="198"/>
      <c r="AO1247" s="250"/>
      <c r="AP1247" s="250"/>
      <c r="AQ1247" s="250"/>
      <c r="AR1247" s="415" t="s">
        <v>1373</v>
      </c>
      <c r="AS1247" s="250"/>
      <c r="AT1247" s="250"/>
    </row>
    <row r="1248" spans="13:46" customFormat="1" ht="11.25" customHeight="1">
      <c r="M1248" s="515" t="s">
        <v>1652</v>
      </c>
      <c r="N1248" s="472" t="s">
        <v>723</v>
      </c>
      <c r="O1248" s="191" t="s">
        <v>759</v>
      </c>
      <c r="AC1248" s="250"/>
      <c r="AD1248" s="250"/>
      <c r="AE1248" s="250"/>
      <c r="AF1248" s="268"/>
      <c r="AG1248" s="486"/>
      <c r="AH1248" s="486"/>
      <c r="AI1248" s="250"/>
      <c r="AJ1248" s="250"/>
      <c r="AK1248" s="250"/>
      <c r="AL1248" s="249">
        <f t="shared" si="25"/>
        <v>0</v>
      </c>
      <c r="AM1248" s="198"/>
      <c r="AN1248" s="198"/>
      <c r="AO1248" s="250"/>
      <c r="AP1248" s="250"/>
      <c r="AQ1248" s="250"/>
      <c r="AR1248" s="415" t="s">
        <v>1360</v>
      </c>
      <c r="AS1248" s="250"/>
      <c r="AT1248" s="250"/>
    </row>
    <row r="1249" spans="13:46" customFormat="1" ht="11.25" customHeight="1">
      <c r="M1249" s="515" t="s">
        <v>1653</v>
      </c>
      <c r="N1249" s="473" t="s">
        <v>749</v>
      </c>
      <c r="O1249" s="191" t="s">
        <v>759</v>
      </c>
      <c r="AC1249" s="250"/>
      <c r="AD1249" s="250"/>
      <c r="AE1249" s="250"/>
      <c r="AF1249" s="268"/>
      <c r="AG1249" s="486"/>
      <c r="AH1249" s="486"/>
      <c r="AI1249" s="250"/>
      <c r="AJ1249" s="250"/>
      <c r="AK1249" s="250"/>
      <c r="AL1249" s="249">
        <f t="shared" si="25"/>
        <v>0</v>
      </c>
      <c r="AM1249" s="198"/>
      <c r="AN1249" s="198"/>
      <c r="AO1249" s="250"/>
      <c r="AP1249" s="250"/>
      <c r="AQ1249" s="250"/>
      <c r="AR1249" s="415" t="s">
        <v>1361</v>
      </c>
      <c r="AS1249" s="250"/>
      <c r="AT1249" s="250"/>
    </row>
    <row r="1250" spans="13:46" customFormat="1" ht="11.25" customHeight="1">
      <c r="M1250" s="515" t="s">
        <v>1654</v>
      </c>
      <c r="N1250" s="474" t="s">
        <v>315</v>
      </c>
      <c r="O1250" s="191" t="s">
        <v>759</v>
      </c>
      <c r="AC1250" s="250"/>
      <c r="AD1250" s="250"/>
      <c r="AE1250" s="250"/>
      <c r="AF1250" s="268"/>
      <c r="AG1250" s="486"/>
      <c r="AH1250" s="486"/>
      <c r="AI1250" s="250"/>
      <c r="AJ1250" s="250"/>
      <c r="AK1250" s="250"/>
      <c r="AL1250" s="249">
        <f t="shared" si="25"/>
        <v>0</v>
      </c>
      <c r="AM1250" s="198"/>
      <c r="AN1250" s="198"/>
      <c r="AO1250" s="250"/>
      <c r="AP1250" s="250"/>
      <c r="AQ1250" s="250"/>
      <c r="AR1250" s="415" t="s">
        <v>1362</v>
      </c>
      <c r="AS1250" s="250"/>
      <c r="AT1250" s="250"/>
    </row>
    <row r="1251" spans="13:46" customFormat="1" ht="11.25" customHeight="1">
      <c r="M1251" s="515" t="s">
        <v>1655</v>
      </c>
      <c r="N1251" s="475" t="s">
        <v>316</v>
      </c>
      <c r="O1251" s="191" t="s">
        <v>759</v>
      </c>
      <c r="AC1251" s="250"/>
      <c r="AD1251" s="250"/>
      <c r="AE1251" s="250"/>
      <c r="AF1251" s="268"/>
      <c r="AG1251" s="486"/>
      <c r="AH1251" s="486"/>
      <c r="AI1251" s="250"/>
      <c r="AJ1251" s="250"/>
      <c r="AK1251" s="250"/>
      <c r="AL1251" s="249">
        <f t="shared" si="25"/>
        <v>0</v>
      </c>
      <c r="AM1251" s="198"/>
      <c r="AN1251" s="198"/>
      <c r="AO1251" s="250"/>
      <c r="AP1251" s="250"/>
      <c r="AQ1251" s="250"/>
      <c r="AR1251" s="415" t="s">
        <v>1364</v>
      </c>
      <c r="AS1251" s="250"/>
      <c r="AT1251" s="250"/>
    </row>
    <row r="1252" spans="13:46" customFormat="1" ht="11.25" customHeight="1">
      <c r="M1252" s="515" t="s">
        <v>1656</v>
      </c>
      <c r="N1252" s="476" t="s">
        <v>317</v>
      </c>
      <c r="O1252" s="191" t="s">
        <v>759</v>
      </c>
      <c r="AC1252" s="250"/>
      <c r="AD1252" s="250"/>
      <c r="AE1252" s="250"/>
      <c r="AF1252" s="268"/>
      <c r="AG1252" s="486"/>
      <c r="AH1252" s="486"/>
      <c r="AI1252" s="250"/>
      <c r="AJ1252" s="250"/>
      <c r="AK1252" s="250"/>
      <c r="AL1252" s="249">
        <f t="shared" si="25"/>
        <v>0</v>
      </c>
      <c r="AM1252" s="198"/>
      <c r="AN1252" s="198"/>
      <c r="AO1252" s="250"/>
      <c r="AP1252" s="250"/>
      <c r="AQ1252" s="250"/>
      <c r="AR1252" s="415" t="s">
        <v>1363</v>
      </c>
      <c r="AS1252" s="250"/>
      <c r="AT1252" s="250"/>
    </row>
    <row r="1253" spans="13:46" customFormat="1" ht="11.25" customHeight="1">
      <c r="M1253" s="515" t="s">
        <v>1657</v>
      </c>
      <c r="N1253" s="465" t="s">
        <v>318</v>
      </c>
      <c r="O1253" s="191" t="s">
        <v>759</v>
      </c>
      <c r="AC1253" s="250"/>
      <c r="AD1253" s="250"/>
      <c r="AE1253" s="250"/>
      <c r="AF1253" s="268"/>
      <c r="AG1253" s="486"/>
      <c r="AH1253" s="486"/>
      <c r="AI1253" s="250"/>
      <c r="AJ1253" s="250"/>
      <c r="AK1253" s="250"/>
      <c r="AL1253" s="249">
        <f t="shared" si="25"/>
        <v>0</v>
      </c>
      <c r="AM1253" s="198"/>
      <c r="AN1253" s="198"/>
      <c r="AO1253" s="250"/>
      <c r="AP1253" s="250"/>
      <c r="AQ1253" s="250"/>
      <c r="AR1253" s="415" t="s">
        <v>1365</v>
      </c>
      <c r="AS1253" s="250"/>
      <c r="AT1253" s="250"/>
    </row>
    <row r="1254" spans="13:46" customFormat="1" ht="11.25" customHeight="1">
      <c r="M1254" s="516"/>
      <c r="N1254" s="484"/>
      <c r="O1254" s="485"/>
      <c r="AC1254" s="250"/>
      <c r="AD1254" s="250"/>
      <c r="AE1254" s="250"/>
      <c r="AF1254" s="268"/>
      <c r="AG1254" s="486"/>
      <c r="AH1254" s="486"/>
      <c r="AI1254" s="250"/>
      <c r="AJ1254" s="250"/>
      <c r="AK1254" s="250"/>
      <c r="AL1254" s="268"/>
      <c r="AM1254" s="486"/>
      <c r="AN1254" s="486"/>
      <c r="AO1254" s="250"/>
      <c r="AP1254" s="250"/>
      <c r="AQ1254" s="250"/>
      <c r="AR1254" s="415"/>
      <c r="AS1254" s="250"/>
      <c r="AT1254" s="250"/>
    </row>
    <row r="1255" spans="13:46" customFormat="1" ht="11.25" customHeight="1">
      <c r="M1255" s="514" t="s">
        <v>2063</v>
      </c>
      <c r="N1255" s="487" t="s">
        <v>2062</v>
      </c>
      <c r="O1255" s="191"/>
      <c r="AC1255" s="250"/>
      <c r="AD1255" s="250"/>
      <c r="AE1255" s="250"/>
      <c r="AF1255" s="268"/>
      <c r="AG1255" s="486"/>
      <c r="AH1255" s="486"/>
      <c r="AI1255" s="250"/>
      <c r="AJ1255" s="250"/>
      <c r="AK1255" s="250"/>
      <c r="AL1255" s="243"/>
      <c r="AM1255" s="243"/>
      <c r="AN1255" s="243"/>
      <c r="AO1255" s="250"/>
      <c r="AP1255" s="250"/>
      <c r="AQ1255" s="250"/>
      <c r="AR1255" s="116"/>
      <c r="AS1255" s="250"/>
      <c r="AT1255" s="250"/>
    </row>
    <row r="1256" spans="13:46" customFormat="1" ht="11.25" customHeight="1">
      <c r="M1256" s="515" t="s">
        <v>2064</v>
      </c>
      <c r="N1256" s="463" t="s">
        <v>713</v>
      </c>
      <c r="O1256" s="191" t="s">
        <v>507</v>
      </c>
      <c r="AC1256" s="250"/>
      <c r="AD1256" s="250"/>
      <c r="AE1256" s="250"/>
      <c r="AF1256" s="268"/>
      <c r="AG1256" s="486"/>
      <c r="AH1256" s="486"/>
      <c r="AI1256" s="250"/>
      <c r="AJ1256" s="250"/>
      <c r="AK1256" s="250"/>
      <c r="AL1256" s="249">
        <f t="shared" ref="AL1256:AL1271" si="26">AM1256+AN1256</f>
        <v>0</v>
      </c>
      <c r="AM1256" s="184">
        <f>SUM(AM1257:AM1263)</f>
        <v>0</v>
      </c>
      <c r="AN1256" s="184">
        <f>SUM(AN1257:AN1263)</f>
        <v>0</v>
      </c>
      <c r="AO1256" s="250"/>
      <c r="AP1256" s="250"/>
      <c r="AQ1256" s="250"/>
      <c r="AR1256" s="415" t="s">
        <v>1337</v>
      </c>
      <c r="AS1256" s="250"/>
      <c r="AT1256" s="250"/>
    </row>
    <row r="1257" spans="13:46" customFormat="1" ht="11.25" customHeight="1">
      <c r="M1257" s="515" t="s">
        <v>2065</v>
      </c>
      <c r="N1257" s="482" t="s">
        <v>1385</v>
      </c>
      <c r="O1257" s="191" t="s">
        <v>507</v>
      </c>
      <c r="AC1257" s="250"/>
      <c r="AD1257" s="250"/>
      <c r="AE1257" s="250"/>
      <c r="AF1257" s="268"/>
      <c r="AG1257" s="486"/>
      <c r="AH1257" s="486"/>
      <c r="AI1257" s="250"/>
      <c r="AJ1257" s="250"/>
      <c r="AK1257" s="250"/>
      <c r="AL1257" s="249">
        <f t="shared" si="26"/>
        <v>0</v>
      </c>
      <c r="AM1257" s="198"/>
      <c r="AN1257" s="198"/>
      <c r="AO1257" s="250"/>
      <c r="AP1257" s="250"/>
      <c r="AQ1257" s="250"/>
      <c r="AR1257" s="415" t="s">
        <v>1337</v>
      </c>
      <c r="AS1257" s="250"/>
      <c r="AT1257" s="250"/>
    </row>
    <row r="1258" spans="13:46" customFormat="1" ht="11.25" customHeight="1">
      <c r="M1258" s="515" t="s">
        <v>2066</v>
      </c>
      <c r="N1258" s="482" t="s">
        <v>1386</v>
      </c>
      <c r="O1258" s="191" t="s">
        <v>507</v>
      </c>
      <c r="AC1258" s="250"/>
      <c r="AD1258" s="250"/>
      <c r="AE1258" s="250"/>
      <c r="AF1258" s="268"/>
      <c r="AG1258" s="486"/>
      <c r="AH1258" s="486"/>
      <c r="AI1258" s="250"/>
      <c r="AJ1258" s="250"/>
      <c r="AK1258" s="250"/>
      <c r="AL1258" s="249">
        <f t="shared" si="26"/>
        <v>0</v>
      </c>
      <c r="AM1258" s="198"/>
      <c r="AN1258" s="198"/>
      <c r="AO1258" s="250"/>
      <c r="AP1258" s="250"/>
      <c r="AQ1258" s="250"/>
      <c r="AR1258" s="415" t="s">
        <v>1337</v>
      </c>
      <c r="AS1258" s="250"/>
      <c r="AT1258" s="250"/>
    </row>
    <row r="1259" spans="13:46" customFormat="1" ht="11.25" customHeight="1">
      <c r="M1259" s="515" t="s">
        <v>2067</v>
      </c>
      <c r="N1259" s="482" t="s">
        <v>1387</v>
      </c>
      <c r="O1259" s="191" t="s">
        <v>507</v>
      </c>
      <c r="AC1259" s="250"/>
      <c r="AD1259" s="250"/>
      <c r="AE1259" s="250"/>
      <c r="AF1259" s="268"/>
      <c r="AG1259" s="486"/>
      <c r="AH1259" s="486"/>
      <c r="AI1259" s="250"/>
      <c r="AJ1259" s="250"/>
      <c r="AK1259" s="250"/>
      <c r="AL1259" s="249">
        <f t="shared" si="26"/>
        <v>0</v>
      </c>
      <c r="AM1259" s="198"/>
      <c r="AN1259" s="198"/>
      <c r="AO1259" s="250"/>
      <c r="AP1259" s="250"/>
      <c r="AQ1259" s="250"/>
      <c r="AR1259" s="415" t="s">
        <v>1337</v>
      </c>
      <c r="AS1259" s="250"/>
      <c r="AT1259" s="250"/>
    </row>
    <row r="1260" spans="13:46" customFormat="1" ht="11.25" customHeight="1">
      <c r="M1260" s="515" t="s">
        <v>2068</v>
      </c>
      <c r="N1260" s="482" t="s">
        <v>1388</v>
      </c>
      <c r="O1260" s="191" t="s">
        <v>507</v>
      </c>
      <c r="AC1260" s="250"/>
      <c r="AD1260" s="250"/>
      <c r="AE1260" s="250"/>
      <c r="AF1260" s="268"/>
      <c r="AG1260" s="486"/>
      <c r="AH1260" s="486"/>
      <c r="AI1260" s="250"/>
      <c r="AJ1260" s="250"/>
      <c r="AK1260" s="250"/>
      <c r="AL1260" s="249">
        <f t="shared" si="26"/>
        <v>0</v>
      </c>
      <c r="AM1260" s="198"/>
      <c r="AN1260" s="198"/>
      <c r="AO1260" s="250"/>
      <c r="AP1260" s="250"/>
      <c r="AQ1260" s="250"/>
      <c r="AR1260" s="415" t="s">
        <v>1337</v>
      </c>
      <c r="AS1260" s="250"/>
      <c r="AT1260" s="250"/>
    </row>
    <row r="1261" spans="13:46" customFormat="1" ht="11.25" customHeight="1">
      <c r="M1261" s="515" t="s">
        <v>2069</v>
      </c>
      <c r="N1261" s="482" t="s">
        <v>1389</v>
      </c>
      <c r="O1261" s="191" t="s">
        <v>507</v>
      </c>
      <c r="AC1261" s="250"/>
      <c r="AD1261" s="250"/>
      <c r="AE1261" s="250"/>
      <c r="AF1261" s="268"/>
      <c r="AG1261" s="486"/>
      <c r="AH1261" s="486"/>
      <c r="AI1261" s="250"/>
      <c r="AJ1261" s="250"/>
      <c r="AK1261" s="250"/>
      <c r="AL1261" s="249">
        <f t="shared" si="26"/>
        <v>0</v>
      </c>
      <c r="AM1261" s="198"/>
      <c r="AN1261" s="198"/>
      <c r="AO1261" s="250"/>
      <c r="AP1261" s="250"/>
      <c r="AQ1261" s="250"/>
      <c r="AR1261" s="415" t="s">
        <v>1337</v>
      </c>
      <c r="AS1261" s="250"/>
      <c r="AT1261" s="250"/>
    </row>
    <row r="1262" spans="13:46" customFormat="1" ht="11.25" customHeight="1">
      <c r="M1262" s="515" t="s">
        <v>2070</v>
      </c>
      <c r="N1262" s="482" t="s">
        <v>1390</v>
      </c>
      <c r="O1262" s="191" t="s">
        <v>507</v>
      </c>
      <c r="AC1262" s="250"/>
      <c r="AD1262" s="250"/>
      <c r="AE1262" s="250"/>
      <c r="AF1262" s="268"/>
      <c r="AG1262" s="486"/>
      <c r="AH1262" s="486"/>
      <c r="AI1262" s="250"/>
      <c r="AJ1262" s="250"/>
      <c r="AK1262" s="250"/>
      <c r="AL1262" s="249">
        <f t="shared" si="26"/>
        <v>0</v>
      </c>
      <c r="AM1262" s="198"/>
      <c r="AN1262" s="198"/>
      <c r="AO1262" s="250"/>
      <c r="AP1262" s="250"/>
      <c r="AQ1262" s="250"/>
      <c r="AR1262" s="415" t="s">
        <v>1337</v>
      </c>
      <c r="AS1262" s="250"/>
      <c r="AT1262" s="250"/>
    </row>
    <row r="1263" spans="13:46" customFormat="1" ht="11.25" customHeight="1">
      <c r="M1263" s="515" t="s">
        <v>2071</v>
      </c>
      <c r="N1263" s="482" t="s">
        <v>1391</v>
      </c>
      <c r="O1263" s="191" t="s">
        <v>507</v>
      </c>
      <c r="AC1263" s="250"/>
      <c r="AD1263" s="250"/>
      <c r="AE1263" s="250"/>
      <c r="AF1263" s="268"/>
      <c r="AG1263" s="486"/>
      <c r="AH1263" s="486"/>
      <c r="AI1263" s="250"/>
      <c r="AJ1263" s="250"/>
      <c r="AK1263" s="250"/>
      <c r="AL1263" s="249">
        <f t="shared" si="26"/>
        <v>0</v>
      </c>
      <c r="AM1263" s="198"/>
      <c r="AN1263" s="198"/>
      <c r="AO1263" s="250"/>
      <c r="AP1263" s="250"/>
      <c r="AQ1263" s="250"/>
      <c r="AR1263" s="415" t="s">
        <v>1337</v>
      </c>
      <c r="AS1263" s="250"/>
      <c r="AT1263" s="250"/>
    </row>
    <row r="1264" spans="13:46" customFormat="1" ht="11.25" customHeight="1">
      <c r="M1264" s="515" t="s">
        <v>2285</v>
      </c>
      <c r="N1264" s="463" t="s">
        <v>715</v>
      </c>
      <c r="O1264" s="191" t="s">
        <v>507</v>
      </c>
      <c r="AC1264" s="250"/>
      <c r="AD1264" s="250"/>
      <c r="AE1264" s="250"/>
      <c r="AF1264" s="268"/>
      <c r="AG1264" s="486"/>
      <c r="AH1264" s="486"/>
      <c r="AI1264" s="250"/>
      <c r="AJ1264" s="250"/>
      <c r="AK1264" s="250"/>
      <c r="AL1264" s="249">
        <f t="shared" si="26"/>
        <v>0</v>
      </c>
      <c r="AM1264" s="184">
        <f>SUM(AM1265:AM1271)</f>
        <v>0</v>
      </c>
      <c r="AN1264" s="184">
        <f>SUM(AN1265:AN1271)</f>
        <v>0</v>
      </c>
      <c r="AO1264" s="250"/>
      <c r="AP1264" s="250"/>
      <c r="AQ1264" s="250"/>
      <c r="AR1264" s="415" t="s">
        <v>1338</v>
      </c>
      <c r="AS1264" s="250"/>
      <c r="AT1264" s="250"/>
    </row>
    <row r="1265" spans="13:46" customFormat="1" ht="11.25" customHeight="1">
      <c r="M1265" s="515" t="s">
        <v>2072</v>
      </c>
      <c r="N1265" s="482" t="s">
        <v>1385</v>
      </c>
      <c r="O1265" s="191" t="s">
        <v>507</v>
      </c>
      <c r="AC1265" s="250"/>
      <c r="AD1265" s="250"/>
      <c r="AE1265" s="250"/>
      <c r="AF1265" s="268"/>
      <c r="AG1265" s="486"/>
      <c r="AH1265" s="486"/>
      <c r="AI1265" s="250"/>
      <c r="AJ1265" s="250"/>
      <c r="AK1265" s="250"/>
      <c r="AL1265" s="249">
        <f t="shared" si="26"/>
        <v>0</v>
      </c>
      <c r="AM1265" s="198"/>
      <c r="AN1265" s="198"/>
      <c r="AO1265" s="250"/>
      <c r="AP1265" s="250"/>
      <c r="AQ1265" s="250"/>
      <c r="AR1265" s="415" t="s">
        <v>1338</v>
      </c>
      <c r="AS1265" s="250"/>
      <c r="AT1265" s="250"/>
    </row>
    <row r="1266" spans="13:46" customFormat="1" ht="11.25" customHeight="1">
      <c r="M1266" s="515" t="s">
        <v>2073</v>
      </c>
      <c r="N1266" s="482" t="s">
        <v>1386</v>
      </c>
      <c r="O1266" s="191" t="s">
        <v>507</v>
      </c>
      <c r="AC1266" s="250"/>
      <c r="AD1266" s="250"/>
      <c r="AE1266" s="250"/>
      <c r="AF1266" s="268"/>
      <c r="AG1266" s="486"/>
      <c r="AH1266" s="486"/>
      <c r="AI1266" s="250"/>
      <c r="AJ1266" s="250"/>
      <c r="AK1266" s="250"/>
      <c r="AL1266" s="249">
        <f t="shared" si="26"/>
        <v>0</v>
      </c>
      <c r="AM1266" s="198"/>
      <c r="AN1266" s="198"/>
      <c r="AO1266" s="250"/>
      <c r="AP1266" s="250"/>
      <c r="AQ1266" s="250"/>
      <c r="AR1266" s="415" t="s">
        <v>1338</v>
      </c>
      <c r="AS1266" s="250"/>
      <c r="AT1266" s="250"/>
    </row>
    <row r="1267" spans="13:46" customFormat="1" ht="11.25" customHeight="1">
      <c r="M1267" s="515" t="s">
        <v>2074</v>
      </c>
      <c r="N1267" s="482" t="s">
        <v>1387</v>
      </c>
      <c r="O1267" s="191" t="s">
        <v>507</v>
      </c>
      <c r="AC1267" s="250"/>
      <c r="AD1267" s="250"/>
      <c r="AE1267" s="250"/>
      <c r="AF1267" s="268"/>
      <c r="AG1267" s="486"/>
      <c r="AH1267" s="486"/>
      <c r="AI1267" s="250"/>
      <c r="AJ1267" s="250"/>
      <c r="AK1267" s="250"/>
      <c r="AL1267" s="249">
        <f t="shared" si="26"/>
        <v>0</v>
      </c>
      <c r="AM1267" s="198"/>
      <c r="AN1267" s="198"/>
      <c r="AO1267" s="250"/>
      <c r="AP1267" s="250"/>
      <c r="AQ1267" s="250"/>
      <c r="AR1267" s="415" t="s">
        <v>1338</v>
      </c>
      <c r="AS1267" s="250"/>
      <c r="AT1267" s="250"/>
    </row>
    <row r="1268" spans="13:46" customFormat="1" ht="11.25" customHeight="1">
      <c r="M1268" s="515" t="s">
        <v>2075</v>
      </c>
      <c r="N1268" s="482" t="s">
        <v>1388</v>
      </c>
      <c r="O1268" s="191" t="s">
        <v>507</v>
      </c>
      <c r="AC1268" s="250"/>
      <c r="AD1268" s="250"/>
      <c r="AE1268" s="250"/>
      <c r="AF1268" s="268"/>
      <c r="AG1268" s="486"/>
      <c r="AH1268" s="486"/>
      <c r="AI1268" s="250"/>
      <c r="AJ1268" s="250"/>
      <c r="AK1268" s="250"/>
      <c r="AL1268" s="249">
        <f t="shared" si="26"/>
        <v>0</v>
      </c>
      <c r="AM1268" s="198"/>
      <c r="AN1268" s="198"/>
      <c r="AO1268" s="250"/>
      <c r="AP1268" s="250"/>
      <c r="AQ1268" s="250"/>
      <c r="AR1268" s="415" t="s">
        <v>1338</v>
      </c>
      <c r="AS1268" s="250"/>
      <c r="AT1268" s="250"/>
    </row>
    <row r="1269" spans="13:46" customFormat="1" ht="11.25" customHeight="1">
      <c r="M1269" s="515" t="s">
        <v>2076</v>
      </c>
      <c r="N1269" s="482" t="s">
        <v>1389</v>
      </c>
      <c r="O1269" s="191" t="s">
        <v>507</v>
      </c>
      <c r="AC1269" s="250"/>
      <c r="AD1269" s="250"/>
      <c r="AE1269" s="250"/>
      <c r="AF1269" s="268"/>
      <c r="AG1269" s="486"/>
      <c r="AH1269" s="486"/>
      <c r="AI1269" s="250"/>
      <c r="AJ1269" s="250"/>
      <c r="AK1269" s="250"/>
      <c r="AL1269" s="249">
        <f t="shared" si="26"/>
        <v>0</v>
      </c>
      <c r="AM1269" s="198"/>
      <c r="AN1269" s="198"/>
      <c r="AO1269" s="250"/>
      <c r="AP1269" s="250"/>
      <c r="AQ1269" s="250"/>
      <c r="AR1269" s="415" t="s">
        <v>1338</v>
      </c>
      <c r="AS1269" s="250"/>
      <c r="AT1269" s="250"/>
    </row>
    <row r="1270" spans="13:46" customFormat="1" ht="11.25" customHeight="1">
      <c r="M1270" s="515" t="s">
        <v>2077</v>
      </c>
      <c r="N1270" s="482" t="s">
        <v>1390</v>
      </c>
      <c r="O1270" s="191" t="s">
        <v>507</v>
      </c>
      <c r="AC1270" s="250"/>
      <c r="AD1270" s="250"/>
      <c r="AE1270" s="250"/>
      <c r="AF1270" s="268"/>
      <c r="AG1270" s="486"/>
      <c r="AH1270" s="486"/>
      <c r="AI1270" s="250"/>
      <c r="AJ1270" s="250"/>
      <c r="AK1270" s="250"/>
      <c r="AL1270" s="249">
        <f t="shared" si="26"/>
        <v>0</v>
      </c>
      <c r="AM1270" s="198"/>
      <c r="AN1270" s="198"/>
      <c r="AO1270" s="250"/>
      <c r="AP1270" s="250"/>
      <c r="AQ1270" s="250"/>
      <c r="AR1270" s="415" t="s">
        <v>1338</v>
      </c>
      <c r="AS1270" s="250"/>
      <c r="AT1270" s="250"/>
    </row>
    <row r="1271" spans="13:46" customFormat="1" ht="11.25" customHeight="1">
      <c r="M1271" s="515" t="s">
        <v>2078</v>
      </c>
      <c r="N1271" s="482" t="s">
        <v>1391</v>
      </c>
      <c r="O1271" s="191" t="s">
        <v>507</v>
      </c>
      <c r="AC1271" s="250"/>
      <c r="AD1271" s="250"/>
      <c r="AE1271" s="250"/>
      <c r="AF1271" s="268"/>
      <c r="AG1271" s="486"/>
      <c r="AH1271" s="486"/>
      <c r="AI1271" s="250"/>
      <c r="AJ1271" s="250"/>
      <c r="AK1271" s="250"/>
      <c r="AL1271" s="249">
        <f t="shared" si="26"/>
        <v>0</v>
      </c>
      <c r="AM1271" s="198"/>
      <c r="AN1271" s="198"/>
      <c r="AO1271" s="250"/>
      <c r="AP1271" s="250"/>
      <c r="AQ1271" s="250"/>
      <c r="AR1271" s="415" t="s">
        <v>1338</v>
      </c>
      <c r="AS1271" s="250"/>
      <c r="AT1271" s="250"/>
    </row>
    <row r="1272" spans="13:46" customFormat="1" ht="11.25" customHeight="1">
      <c r="M1272" s="518"/>
      <c r="N1272" s="488"/>
      <c r="O1272" s="191"/>
      <c r="AC1272" s="250"/>
      <c r="AD1272" s="250"/>
      <c r="AE1272" s="250"/>
      <c r="AF1272" s="243"/>
      <c r="AG1272" s="243"/>
      <c r="AH1272" s="243"/>
      <c r="AI1272" s="250"/>
      <c r="AJ1272" s="250"/>
      <c r="AK1272" s="250"/>
      <c r="AL1272" s="243"/>
      <c r="AM1272" s="243"/>
      <c r="AN1272" s="243"/>
      <c r="AO1272" s="250"/>
      <c r="AP1272" s="250"/>
      <c r="AQ1272" s="250"/>
      <c r="AR1272" s="116"/>
      <c r="AS1272" s="250"/>
      <c r="AT1272" s="250"/>
    </row>
    <row r="1273" spans="13:46" customFormat="1" ht="11.25" customHeight="1">
      <c r="M1273" s="514"/>
      <c r="N1273" s="487" t="s">
        <v>760</v>
      </c>
      <c r="O1273" s="191"/>
      <c r="AC1273" s="250"/>
      <c r="AD1273" s="250"/>
      <c r="AE1273" s="250"/>
      <c r="AF1273" s="243"/>
      <c r="AG1273" s="243"/>
      <c r="AH1273" s="243"/>
      <c r="AI1273" s="250"/>
      <c r="AJ1273" s="250"/>
      <c r="AK1273" s="250"/>
      <c r="AL1273" s="243"/>
      <c r="AM1273" s="243"/>
      <c r="AN1273" s="243"/>
      <c r="AO1273" s="250"/>
      <c r="AP1273" s="250"/>
      <c r="AQ1273" s="250"/>
      <c r="AR1273" s="116"/>
      <c r="AS1273" s="250"/>
      <c r="AT1273" s="250"/>
    </row>
    <row r="1274" spans="13:46" customFormat="1" ht="11.25" customHeight="1">
      <c r="M1274" s="519"/>
      <c r="N1274" s="481"/>
      <c r="O1274" s="191"/>
      <c r="AC1274" s="250"/>
      <c r="AD1274" s="250"/>
      <c r="AE1274" s="250"/>
      <c r="AF1274" s="243"/>
      <c r="AG1274" s="243"/>
      <c r="AH1274" s="243"/>
      <c r="AI1274" s="250"/>
      <c r="AJ1274" s="250"/>
      <c r="AK1274" s="250"/>
      <c r="AL1274" s="243"/>
      <c r="AM1274" s="243"/>
      <c r="AN1274" s="243"/>
      <c r="AO1274" s="250"/>
      <c r="AP1274" s="250"/>
      <c r="AQ1274" s="250"/>
      <c r="AR1274" s="116"/>
      <c r="AS1274" s="250"/>
      <c r="AT1274" s="250"/>
    </row>
    <row r="1275" spans="13:46" customFormat="1" ht="11.25" customHeight="1">
      <c r="M1275" s="514" t="s">
        <v>1384</v>
      </c>
      <c r="N1275" s="487" t="s">
        <v>761</v>
      </c>
      <c r="O1275" s="191"/>
      <c r="AC1275" s="250"/>
      <c r="AD1275" s="250"/>
      <c r="AE1275" s="250"/>
      <c r="AF1275" s="243"/>
      <c r="AG1275" s="243"/>
      <c r="AH1275" s="243"/>
      <c r="AI1275" s="250"/>
      <c r="AJ1275" s="250"/>
      <c r="AK1275" s="250"/>
      <c r="AL1275" s="243"/>
      <c r="AM1275" s="243"/>
      <c r="AN1275" s="243"/>
      <c r="AO1275" s="250"/>
      <c r="AP1275" s="250"/>
      <c r="AQ1275" s="250"/>
      <c r="AR1275" s="116"/>
      <c r="AS1275" s="250"/>
      <c r="AT1275" s="250"/>
    </row>
    <row r="1276" spans="13:46" customFormat="1" ht="11.25" customHeight="1">
      <c r="M1276" s="515" t="s">
        <v>1658</v>
      </c>
      <c r="N1276" s="459" t="s">
        <v>1311</v>
      </c>
      <c r="O1276" s="191" t="s">
        <v>506</v>
      </c>
      <c r="AC1276" s="250"/>
      <c r="AD1276" s="250"/>
      <c r="AE1276" s="250"/>
      <c r="AF1276" s="268"/>
      <c r="AG1276" s="486"/>
      <c r="AH1276" s="486"/>
      <c r="AI1276" s="250"/>
      <c r="AJ1276" s="250"/>
      <c r="AK1276" s="250"/>
      <c r="AL1276" s="249">
        <f>IF(AL1212=0,0,AL1320/AL1212*1000)</f>
        <v>0</v>
      </c>
      <c r="AM1276" s="249">
        <f>IF(AM1212=0,0,AM1320/AM1212*1000)</f>
        <v>0</v>
      </c>
      <c r="AN1276" s="249">
        <f>IF(AN1212=0,0,AN1320/AN1212*1000)</f>
        <v>0</v>
      </c>
      <c r="AO1276" s="250"/>
      <c r="AP1276" s="250"/>
      <c r="AQ1276" s="250"/>
      <c r="AR1276" s="415" t="s">
        <v>1336</v>
      </c>
      <c r="AS1276" s="250"/>
      <c r="AT1276" s="250"/>
    </row>
    <row r="1277" spans="13:46" customFormat="1" ht="11.25" customHeight="1">
      <c r="M1277" s="515" t="s">
        <v>1659</v>
      </c>
      <c r="N1277" s="463" t="s">
        <v>713</v>
      </c>
      <c r="O1277" s="191" t="s">
        <v>506</v>
      </c>
      <c r="AC1277" s="250"/>
      <c r="AD1277" s="250"/>
      <c r="AE1277" s="250"/>
      <c r="AF1277" s="268"/>
      <c r="AG1277" s="486"/>
      <c r="AH1277" s="486"/>
      <c r="AI1277" s="250"/>
      <c r="AJ1277" s="250"/>
      <c r="AK1277" s="250"/>
      <c r="AL1277" s="249">
        <f t="shared" ref="AL1277:AL1308" si="27">IF(AL1213=0,0,AL1321/AL1213*1000)</f>
        <v>0</v>
      </c>
      <c r="AM1277" s="198"/>
      <c r="AN1277" s="198"/>
      <c r="AO1277" s="250"/>
      <c r="AP1277" s="250"/>
      <c r="AQ1277" s="250"/>
      <c r="AR1277" s="415" t="s">
        <v>1337</v>
      </c>
      <c r="AS1277" s="250"/>
      <c r="AT1277" s="250"/>
    </row>
    <row r="1278" spans="13:46" customFormat="1" ht="11.25" customHeight="1">
      <c r="M1278" s="515" t="s">
        <v>1660</v>
      </c>
      <c r="N1278" s="463" t="s">
        <v>715</v>
      </c>
      <c r="O1278" s="191" t="s">
        <v>506</v>
      </c>
      <c r="AC1278" s="250"/>
      <c r="AD1278" s="250"/>
      <c r="AE1278" s="250"/>
      <c r="AF1278" s="268"/>
      <c r="AG1278" s="486"/>
      <c r="AH1278" s="486"/>
      <c r="AI1278" s="250"/>
      <c r="AJ1278" s="250"/>
      <c r="AK1278" s="250"/>
      <c r="AL1278" s="249">
        <f t="shared" si="27"/>
        <v>0</v>
      </c>
      <c r="AM1278" s="198"/>
      <c r="AN1278" s="198"/>
      <c r="AO1278" s="250"/>
      <c r="AP1278" s="250"/>
      <c r="AQ1278" s="250"/>
      <c r="AR1278" s="415" t="s">
        <v>1338</v>
      </c>
      <c r="AS1278" s="250"/>
      <c r="AT1278" s="250"/>
    </row>
    <row r="1279" spans="13:46" customFormat="1" ht="11.25" customHeight="1">
      <c r="M1279" s="515" t="s">
        <v>1661</v>
      </c>
      <c r="N1279" s="463" t="s">
        <v>716</v>
      </c>
      <c r="O1279" s="191" t="s">
        <v>506</v>
      </c>
      <c r="AC1279" s="250"/>
      <c r="AD1279" s="250"/>
      <c r="AE1279" s="250"/>
      <c r="AF1279" s="268"/>
      <c r="AG1279" s="486"/>
      <c r="AH1279" s="486"/>
      <c r="AI1279" s="250"/>
      <c r="AJ1279" s="250"/>
      <c r="AK1279" s="250"/>
      <c r="AL1279" s="249">
        <f t="shared" si="27"/>
        <v>0</v>
      </c>
      <c r="AM1279" s="198"/>
      <c r="AN1279" s="198"/>
      <c r="AO1279" s="250"/>
      <c r="AP1279" s="250"/>
      <c r="AQ1279" s="250"/>
      <c r="AR1279" s="415" t="s">
        <v>1339</v>
      </c>
      <c r="AS1279" s="250"/>
      <c r="AT1279" s="250"/>
    </row>
    <row r="1280" spans="13:46" customFormat="1" ht="11.25" customHeight="1">
      <c r="M1280" s="515" t="s">
        <v>1662</v>
      </c>
      <c r="N1280" s="464" t="s">
        <v>1312</v>
      </c>
      <c r="O1280" s="191" t="s">
        <v>752</v>
      </c>
      <c r="AC1280" s="250"/>
      <c r="AD1280" s="250"/>
      <c r="AE1280" s="250"/>
      <c r="AF1280" s="268"/>
      <c r="AG1280" s="486"/>
      <c r="AH1280" s="486"/>
      <c r="AI1280" s="250"/>
      <c r="AJ1280" s="250"/>
      <c r="AK1280" s="250"/>
      <c r="AL1280" s="249">
        <f t="shared" si="27"/>
        <v>0</v>
      </c>
      <c r="AM1280" s="198"/>
      <c r="AN1280" s="198"/>
      <c r="AO1280" s="250"/>
      <c r="AP1280" s="250"/>
      <c r="AQ1280" s="250"/>
      <c r="AR1280" s="415" t="s">
        <v>1348</v>
      </c>
      <c r="AS1280" s="250"/>
      <c r="AT1280" s="250"/>
    </row>
    <row r="1281" spans="13:46" customFormat="1" ht="11.25" customHeight="1">
      <c r="M1281" s="515" t="s">
        <v>1663</v>
      </c>
      <c r="N1281" s="464" t="s">
        <v>1313</v>
      </c>
      <c r="O1281" s="191" t="s">
        <v>752</v>
      </c>
      <c r="AC1281" s="250"/>
      <c r="AD1281" s="250"/>
      <c r="AE1281" s="250"/>
      <c r="AF1281" s="268"/>
      <c r="AG1281" s="486"/>
      <c r="AH1281" s="486"/>
      <c r="AI1281" s="250"/>
      <c r="AJ1281" s="250"/>
      <c r="AK1281" s="250"/>
      <c r="AL1281" s="249">
        <f t="shared" si="27"/>
        <v>0</v>
      </c>
      <c r="AM1281" s="198"/>
      <c r="AN1281" s="198"/>
      <c r="AO1281" s="250"/>
      <c r="AP1281" s="250"/>
      <c r="AQ1281" s="250"/>
      <c r="AR1281" s="415" t="s">
        <v>1349</v>
      </c>
      <c r="AS1281" s="250"/>
      <c r="AT1281" s="250"/>
    </row>
    <row r="1282" spans="13:46" customFormat="1" ht="11.25" customHeight="1">
      <c r="M1282" s="515" t="s">
        <v>1664</v>
      </c>
      <c r="N1282" s="464" t="s">
        <v>1314</v>
      </c>
      <c r="O1282" s="191" t="s">
        <v>752</v>
      </c>
      <c r="AC1282" s="250"/>
      <c r="AD1282" s="250"/>
      <c r="AE1282" s="250"/>
      <c r="AF1282" s="268"/>
      <c r="AG1282" s="486"/>
      <c r="AH1282" s="486"/>
      <c r="AI1282" s="250"/>
      <c r="AJ1282" s="250"/>
      <c r="AK1282" s="250"/>
      <c r="AL1282" s="249">
        <f t="shared" si="27"/>
        <v>0</v>
      </c>
      <c r="AM1282" s="198"/>
      <c r="AN1282" s="198"/>
      <c r="AO1282" s="250"/>
      <c r="AP1282" s="250"/>
      <c r="AQ1282" s="250"/>
      <c r="AR1282" s="415" t="s">
        <v>1350</v>
      </c>
      <c r="AS1282" s="250"/>
      <c r="AT1282" s="250"/>
    </row>
    <row r="1283" spans="13:46" customFormat="1" ht="11.25" customHeight="1">
      <c r="M1283" s="515" t="s">
        <v>1665</v>
      </c>
      <c r="N1283" s="464" t="s">
        <v>1315</v>
      </c>
      <c r="O1283" s="191" t="s">
        <v>752</v>
      </c>
      <c r="AC1283" s="250"/>
      <c r="AD1283" s="250"/>
      <c r="AE1283" s="250"/>
      <c r="AF1283" s="268"/>
      <c r="AG1283" s="486"/>
      <c r="AH1283" s="486"/>
      <c r="AI1283" s="250"/>
      <c r="AJ1283" s="250"/>
      <c r="AK1283" s="250"/>
      <c r="AL1283" s="249">
        <f t="shared" si="27"/>
        <v>0</v>
      </c>
      <c r="AM1283" s="198"/>
      <c r="AN1283" s="198"/>
      <c r="AO1283" s="250"/>
      <c r="AP1283" s="250"/>
      <c r="AQ1283" s="250"/>
      <c r="AR1283" s="415" t="s">
        <v>1347</v>
      </c>
      <c r="AS1283" s="250"/>
      <c r="AT1283" s="250"/>
    </row>
    <row r="1284" spans="13:46" customFormat="1" ht="11.25" customHeight="1">
      <c r="M1284" s="515" t="s">
        <v>1666</v>
      </c>
      <c r="N1284" s="465" t="s">
        <v>684</v>
      </c>
      <c r="O1284" s="191" t="s">
        <v>752</v>
      </c>
      <c r="AC1284" s="250"/>
      <c r="AD1284" s="250"/>
      <c r="AE1284" s="250"/>
      <c r="AF1284" s="268"/>
      <c r="AG1284" s="486"/>
      <c r="AH1284" s="486"/>
      <c r="AI1284" s="250"/>
      <c r="AJ1284" s="250"/>
      <c r="AK1284" s="250"/>
      <c r="AL1284" s="249">
        <f t="shared" si="27"/>
        <v>0</v>
      </c>
      <c r="AM1284" s="198"/>
      <c r="AN1284" s="198"/>
      <c r="AO1284" s="250"/>
      <c r="AP1284" s="250"/>
      <c r="AQ1284" s="250"/>
      <c r="AR1284" s="415" t="s">
        <v>1340</v>
      </c>
      <c r="AS1284" s="250"/>
      <c r="AT1284" s="250"/>
    </row>
    <row r="1285" spans="13:46" customFormat="1" ht="11.25" customHeight="1">
      <c r="M1285" s="515" t="s">
        <v>1667</v>
      </c>
      <c r="N1285" s="466" t="s">
        <v>718</v>
      </c>
      <c r="O1285" s="191" t="s">
        <v>752</v>
      </c>
      <c r="AC1285" s="250"/>
      <c r="AD1285" s="250"/>
      <c r="AE1285" s="250"/>
      <c r="AF1285" s="268"/>
      <c r="AG1285" s="486"/>
      <c r="AH1285" s="486"/>
      <c r="AI1285" s="250"/>
      <c r="AJ1285" s="250"/>
      <c r="AK1285" s="250"/>
      <c r="AL1285" s="249">
        <f t="shared" si="27"/>
        <v>0</v>
      </c>
      <c r="AM1285" s="198"/>
      <c r="AN1285" s="198"/>
      <c r="AO1285" s="250"/>
      <c r="AP1285" s="250"/>
      <c r="AQ1285" s="250"/>
      <c r="AR1285" s="415" t="s">
        <v>1341</v>
      </c>
      <c r="AS1285" s="250"/>
      <c r="AT1285" s="250"/>
    </row>
    <row r="1286" spans="13:46" customFormat="1" ht="11.25" customHeight="1">
      <c r="M1286" s="515" t="s">
        <v>1668</v>
      </c>
      <c r="N1286" s="460" t="s">
        <v>722</v>
      </c>
      <c r="O1286" s="191" t="s">
        <v>752</v>
      </c>
      <c r="AC1286" s="250"/>
      <c r="AD1286" s="250"/>
      <c r="AE1286" s="250"/>
      <c r="AF1286" s="268"/>
      <c r="AG1286" s="486"/>
      <c r="AH1286" s="486"/>
      <c r="AI1286" s="250"/>
      <c r="AJ1286" s="250"/>
      <c r="AK1286" s="250"/>
      <c r="AL1286" s="249">
        <f t="shared" si="27"/>
        <v>0</v>
      </c>
      <c r="AM1286" s="249">
        <f>IF(AM1222=0,0,AM1330/AM1222*1000)</f>
        <v>0</v>
      </c>
      <c r="AN1286" s="249">
        <f>IF(AN1222=0,0,AN1330/AN1222*1000)</f>
        <v>0</v>
      </c>
      <c r="AO1286" s="250"/>
      <c r="AP1286" s="250"/>
      <c r="AQ1286" s="250"/>
      <c r="AR1286" s="415" t="s">
        <v>1342</v>
      </c>
      <c r="AS1286" s="250"/>
      <c r="AT1286" s="250"/>
    </row>
    <row r="1287" spans="13:46" customFormat="1" ht="11.25" customHeight="1">
      <c r="M1287" s="515" t="s">
        <v>1669</v>
      </c>
      <c r="N1287" s="467" t="s">
        <v>1316</v>
      </c>
      <c r="O1287" s="191" t="s">
        <v>752</v>
      </c>
      <c r="AC1287" s="250"/>
      <c r="AD1287" s="250"/>
      <c r="AE1287" s="250"/>
      <c r="AF1287" s="268"/>
      <c r="AG1287" s="486"/>
      <c r="AH1287" s="486"/>
      <c r="AI1287" s="250"/>
      <c r="AJ1287" s="250"/>
      <c r="AK1287" s="250"/>
      <c r="AL1287" s="249">
        <f t="shared" si="27"/>
        <v>0</v>
      </c>
      <c r="AM1287" s="198"/>
      <c r="AN1287" s="198"/>
      <c r="AO1287" s="250"/>
      <c r="AP1287" s="250"/>
      <c r="AQ1287" s="250"/>
      <c r="AR1287" s="415" t="s">
        <v>1343</v>
      </c>
      <c r="AS1287" s="250"/>
      <c r="AT1287" s="250"/>
    </row>
    <row r="1288" spans="13:46" customFormat="1" ht="11.25" customHeight="1">
      <c r="M1288" s="515" t="s">
        <v>1670</v>
      </c>
      <c r="N1288" s="467" t="s">
        <v>1317</v>
      </c>
      <c r="O1288" s="191" t="s">
        <v>752</v>
      </c>
      <c r="AC1288" s="250"/>
      <c r="AD1288" s="250"/>
      <c r="AE1288" s="250"/>
      <c r="AF1288" s="268"/>
      <c r="AG1288" s="486"/>
      <c r="AH1288" s="486"/>
      <c r="AI1288" s="250"/>
      <c r="AJ1288" s="250"/>
      <c r="AK1288" s="250"/>
      <c r="AL1288" s="249">
        <f t="shared" si="27"/>
        <v>0</v>
      </c>
      <c r="AM1288" s="198"/>
      <c r="AN1288" s="198"/>
      <c r="AO1288" s="250"/>
      <c r="AP1288" s="250"/>
      <c r="AQ1288" s="250"/>
      <c r="AR1288" s="415" t="s">
        <v>1344</v>
      </c>
      <c r="AS1288" s="250"/>
      <c r="AT1288" s="250"/>
    </row>
    <row r="1289" spans="13:46" customFormat="1" ht="11.25" customHeight="1">
      <c r="M1289" s="515" t="s">
        <v>1671</v>
      </c>
      <c r="N1289" s="467" t="s">
        <v>1318</v>
      </c>
      <c r="O1289" s="191" t="s">
        <v>752</v>
      </c>
      <c r="AC1289" s="250"/>
      <c r="AD1289" s="250"/>
      <c r="AE1289" s="250"/>
      <c r="AF1289" s="268"/>
      <c r="AG1289" s="486"/>
      <c r="AH1289" s="486"/>
      <c r="AI1289" s="250"/>
      <c r="AJ1289" s="250"/>
      <c r="AK1289" s="250"/>
      <c r="AL1289" s="249">
        <f t="shared" si="27"/>
        <v>0</v>
      </c>
      <c r="AM1289" s="198"/>
      <c r="AN1289" s="198"/>
      <c r="AO1289" s="250"/>
      <c r="AP1289" s="250"/>
      <c r="AQ1289" s="250"/>
      <c r="AR1289" s="415" t="s">
        <v>1345</v>
      </c>
      <c r="AS1289" s="250"/>
      <c r="AT1289" s="250"/>
    </row>
    <row r="1290" spans="13:46" customFormat="1" ht="11.25" customHeight="1">
      <c r="M1290" s="515" t="s">
        <v>1672</v>
      </c>
      <c r="N1290" s="467" t="s">
        <v>1319</v>
      </c>
      <c r="O1290" s="191" t="s">
        <v>752</v>
      </c>
      <c r="AC1290" s="250"/>
      <c r="AD1290" s="250"/>
      <c r="AE1290" s="250"/>
      <c r="AF1290" s="268"/>
      <c r="AG1290" s="486"/>
      <c r="AH1290" s="486"/>
      <c r="AI1290" s="250"/>
      <c r="AJ1290" s="250"/>
      <c r="AK1290" s="250"/>
      <c r="AL1290" s="249">
        <f t="shared" si="27"/>
        <v>0</v>
      </c>
      <c r="AM1290" s="198"/>
      <c r="AN1290" s="198"/>
      <c r="AO1290" s="250"/>
      <c r="AP1290" s="250"/>
      <c r="AQ1290" s="250"/>
      <c r="AR1290" s="415" t="s">
        <v>1346</v>
      </c>
      <c r="AS1290" s="250"/>
      <c r="AT1290" s="250"/>
    </row>
    <row r="1291" spans="13:46" customFormat="1" ht="11.25" customHeight="1">
      <c r="M1291" s="515" t="s">
        <v>1673</v>
      </c>
      <c r="N1291" s="461" t="s">
        <v>720</v>
      </c>
      <c r="O1291" s="191" t="s">
        <v>752</v>
      </c>
      <c r="AC1291" s="250"/>
      <c r="AD1291" s="250"/>
      <c r="AE1291" s="250"/>
      <c r="AF1291" s="268"/>
      <c r="AG1291" s="486"/>
      <c r="AH1291" s="486"/>
      <c r="AI1291" s="250"/>
      <c r="AJ1291" s="250"/>
      <c r="AK1291" s="250"/>
      <c r="AL1291" s="249">
        <f t="shared" si="27"/>
        <v>0</v>
      </c>
      <c r="AM1291" s="249">
        <f>IF(AM1227=0,0,AM1335/AM1227*1000)</f>
        <v>0</v>
      </c>
      <c r="AN1291" s="249">
        <f>IF(AN1227=0,0,AN1335/AN1227*1000)</f>
        <v>0</v>
      </c>
      <c r="AO1291" s="250"/>
      <c r="AP1291" s="250"/>
      <c r="AQ1291" s="250"/>
      <c r="AR1291" s="415" t="s">
        <v>1351</v>
      </c>
      <c r="AS1291" s="250"/>
      <c r="AT1291" s="250"/>
    </row>
    <row r="1292" spans="13:46" customFormat="1" ht="11.25" customHeight="1">
      <c r="M1292" s="515" t="s">
        <v>2051</v>
      </c>
      <c r="N1292" s="468" t="s">
        <v>1320</v>
      </c>
      <c r="O1292" s="191" t="s">
        <v>752</v>
      </c>
      <c r="AC1292" s="250"/>
      <c r="AD1292" s="250"/>
      <c r="AE1292" s="250"/>
      <c r="AF1292" s="268"/>
      <c r="AG1292" s="486"/>
      <c r="AH1292" s="486"/>
      <c r="AI1292" s="250"/>
      <c r="AJ1292" s="250"/>
      <c r="AK1292" s="250"/>
      <c r="AL1292" s="249">
        <f t="shared" si="27"/>
        <v>0</v>
      </c>
      <c r="AM1292" s="198"/>
      <c r="AN1292" s="198"/>
      <c r="AO1292" s="250"/>
      <c r="AP1292" s="250"/>
      <c r="AQ1292" s="250"/>
      <c r="AR1292" s="415" t="s">
        <v>2044</v>
      </c>
      <c r="AS1292" s="250"/>
      <c r="AT1292" s="250"/>
    </row>
    <row r="1293" spans="13:46" customFormat="1" ht="11.25" customHeight="1">
      <c r="M1293" s="515" t="s">
        <v>2032</v>
      </c>
      <c r="N1293" s="468" t="s">
        <v>1321</v>
      </c>
      <c r="O1293" s="191" t="s">
        <v>752</v>
      </c>
      <c r="AC1293" s="250"/>
      <c r="AD1293" s="250"/>
      <c r="AE1293" s="250"/>
      <c r="AF1293" s="268"/>
      <c r="AG1293" s="486"/>
      <c r="AH1293" s="486"/>
      <c r="AI1293" s="250"/>
      <c r="AJ1293" s="250"/>
      <c r="AK1293" s="250"/>
      <c r="AL1293" s="249">
        <f t="shared" si="27"/>
        <v>0</v>
      </c>
      <c r="AM1293" s="198"/>
      <c r="AN1293" s="198"/>
      <c r="AO1293" s="250"/>
      <c r="AP1293" s="250"/>
      <c r="AQ1293" s="250"/>
      <c r="AR1293" s="415" t="s">
        <v>2025</v>
      </c>
      <c r="AS1293" s="250"/>
      <c r="AT1293" s="250"/>
    </row>
    <row r="1294" spans="13:46" customFormat="1" ht="11.25" customHeight="1">
      <c r="M1294" s="515" t="s">
        <v>2013</v>
      </c>
      <c r="N1294" s="468" t="s">
        <v>1322</v>
      </c>
      <c r="O1294" s="191" t="s">
        <v>752</v>
      </c>
      <c r="AC1294" s="250"/>
      <c r="AD1294" s="250"/>
      <c r="AE1294" s="250"/>
      <c r="AF1294" s="268"/>
      <c r="AG1294" s="486"/>
      <c r="AH1294" s="486"/>
      <c r="AI1294" s="250"/>
      <c r="AJ1294" s="250"/>
      <c r="AK1294" s="250"/>
      <c r="AL1294" s="249">
        <f t="shared" si="27"/>
        <v>0</v>
      </c>
      <c r="AM1294" s="198"/>
      <c r="AN1294" s="198"/>
      <c r="AO1294" s="250"/>
      <c r="AP1294" s="250"/>
      <c r="AQ1294" s="250"/>
      <c r="AR1294" s="415" t="s">
        <v>2005</v>
      </c>
      <c r="AS1294" s="250"/>
      <c r="AT1294" s="250"/>
    </row>
    <row r="1295" spans="13:46" customFormat="1" ht="11.25" customHeight="1">
      <c r="M1295" s="515" t="s">
        <v>1674</v>
      </c>
      <c r="N1295" s="468" t="s">
        <v>1323</v>
      </c>
      <c r="O1295" s="191" t="s">
        <v>752</v>
      </c>
      <c r="AC1295" s="250"/>
      <c r="AD1295" s="250"/>
      <c r="AE1295" s="250"/>
      <c r="AF1295" s="268"/>
      <c r="AG1295" s="486"/>
      <c r="AH1295" s="486"/>
      <c r="AI1295" s="250"/>
      <c r="AJ1295" s="250"/>
      <c r="AK1295" s="250"/>
      <c r="AL1295" s="249">
        <f t="shared" si="27"/>
        <v>0</v>
      </c>
      <c r="AM1295" s="198"/>
      <c r="AN1295" s="198"/>
      <c r="AO1295" s="250"/>
      <c r="AP1295" s="250"/>
      <c r="AQ1295" s="250"/>
      <c r="AR1295" s="415" t="s">
        <v>1352</v>
      </c>
      <c r="AS1295" s="250"/>
      <c r="AT1295" s="250"/>
    </row>
    <row r="1296" spans="13:46" customFormat="1" ht="11.25" customHeight="1">
      <c r="M1296" s="515" t="s">
        <v>1675</v>
      </c>
      <c r="N1296" s="468" t="s">
        <v>1324</v>
      </c>
      <c r="O1296" s="191" t="s">
        <v>752</v>
      </c>
      <c r="AC1296" s="250"/>
      <c r="AD1296" s="250"/>
      <c r="AE1296" s="250"/>
      <c r="AF1296" s="268"/>
      <c r="AG1296" s="486"/>
      <c r="AH1296" s="486"/>
      <c r="AI1296" s="250"/>
      <c r="AJ1296" s="250"/>
      <c r="AK1296" s="250"/>
      <c r="AL1296" s="249">
        <f t="shared" si="27"/>
        <v>0</v>
      </c>
      <c r="AM1296" s="198"/>
      <c r="AN1296" s="198"/>
      <c r="AO1296" s="250"/>
      <c r="AP1296" s="250"/>
      <c r="AQ1296" s="250"/>
      <c r="AR1296" s="415" t="s">
        <v>1353</v>
      </c>
      <c r="AS1296" s="250"/>
      <c r="AT1296" s="250"/>
    </row>
    <row r="1297" spans="13:46" customFormat="1" ht="11.25" customHeight="1">
      <c r="M1297" s="515" t="s">
        <v>1676</v>
      </c>
      <c r="N1297" s="468" t="s">
        <v>1325</v>
      </c>
      <c r="O1297" s="191" t="s">
        <v>752</v>
      </c>
      <c r="AC1297" s="250"/>
      <c r="AD1297" s="250"/>
      <c r="AE1297" s="250"/>
      <c r="AF1297" s="268"/>
      <c r="AG1297" s="486"/>
      <c r="AH1297" s="486"/>
      <c r="AI1297" s="250"/>
      <c r="AJ1297" s="250"/>
      <c r="AK1297" s="250"/>
      <c r="AL1297" s="249">
        <f t="shared" si="27"/>
        <v>0</v>
      </c>
      <c r="AM1297" s="198"/>
      <c r="AN1297" s="198"/>
      <c r="AO1297" s="250"/>
      <c r="AP1297" s="250"/>
      <c r="AQ1297" s="250"/>
      <c r="AR1297" s="415" t="s">
        <v>1354</v>
      </c>
      <c r="AS1297" s="250"/>
      <c r="AT1297" s="250"/>
    </row>
    <row r="1298" spans="13:46" customFormat="1" ht="11.25" customHeight="1">
      <c r="M1298" s="515" t="s">
        <v>1677</v>
      </c>
      <c r="N1298" s="469" t="s">
        <v>721</v>
      </c>
      <c r="O1298" s="191" t="s">
        <v>752</v>
      </c>
      <c r="AC1298" s="250"/>
      <c r="AD1298" s="250"/>
      <c r="AE1298" s="250"/>
      <c r="AF1298" s="268"/>
      <c r="AG1298" s="486"/>
      <c r="AH1298" s="486"/>
      <c r="AI1298" s="250"/>
      <c r="AJ1298" s="250"/>
      <c r="AK1298" s="250"/>
      <c r="AL1298" s="249">
        <f t="shared" si="27"/>
        <v>0</v>
      </c>
      <c r="AM1298" s="198"/>
      <c r="AN1298" s="198"/>
      <c r="AO1298" s="250"/>
      <c r="AP1298" s="250"/>
      <c r="AQ1298" s="250"/>
      <c r="AR1298" s="415" t="s">
        <v>1355</v>
      </c>
      <c r="AS1298" s="250"/>
      <c r="AT1298" s="250"/>
    </row>
    <row r="1299" spans="13:46" customFormat="1" ht="11.25" customHeight="1">
      <c r="M1299" s="515" t="s">
        <v>1678</v>
      </c>
      <c r="N1299" s="462" t="s">
        <v>712</v>
      </c>
      <c r="O1299" s="191" t="s">
        <v>752</v>
      </c>
      <c r="AC1299" s="250"/>
      <c r="AD1299" s="250"/>
      <c r="AE1299" s="250"/>
      <c r="AF1299" s="268"/>
      <c r="AG1299" s="486"/>
      <c r="AH1299" s="486"/>
      <c r="AI1299" s="250"/>
      <c r="AJ1299" s="250"/>
      <c r="AK1299" s="250"/>
      <c r="AL1299" s="249">
        <f t="shared" si="27"/>
        <v>0</v>
      </c>
      <c r="AM1299" s="249">
        <f>IF(AM1235=0,0,AM1343/AM1235*1000)</f>
        <v>0</v>
      </c>
      <c r="AN1299" s="249">
        <f>IF(AN1235=0,0,AN1343/AN1235*1000)</f>
        <v>0</v>
      </c>
      <c r="AO1299" s="250"/>
      <c r="AP1299" s="250"/>
      <c r="AQ1299" s="250"/>
      <c r="AR1299" s="415" t="s">
        <v>1356</v>
      </c>
      <c r="AS1299" s="250"/>
      <c r="AT1299" s="250"/>
    </row>
    <row r="1300" spans="13:46" customFormat="1" ht="11.25" customHeight="1">
      <c r="M1300" s="515" t="s">
        <v>1679</v>
      </c>
      <c r="N1300" s="470" t="s">
        <v>1326</v>
      </c>
      <c r="O1300" s="191" t="s">
        <v>752</v>
      </c>
      <c r="AC1300" s="250"/>
      <c r="AD1300" s="250"/>
      <c r="AE1300" s="250"/>
      <c r="AF1300" s="268"/>
      <c r="AG1300" s="486"/>
      <c r="AH1300" s="486"/>
      <c r="AI1300" s="250"/>
      <c r="AJ1300" s="250"/>
      <c r="AK1300" s="250"/>
      <c r="AL1300" s="249">
        <f t="shared" si="27"/>
        <v>0</v>
      </c>
      <c r="AM1300" s="198"/>
      <c r="AN1300" s="198"/>
      <c r="AO1300" s="250"/>
      <c r="AP1300" s="250"/>
      <c r="AQ1300" s="250"/>
      <c r="AR1300" s="415" t="s">
        <v>1357</v>
      </c>
      <c r="AS1300" s="250"/>
      <c r="AT1300" s="250"/>
    </row>
    <row r="1301" spans="13:46" customFormat="1" ht="11.25" customHeight="1">
      <c r="M1301" s="515" t="s">
        <v>1680</v>
      </c>
      <c r="N1301" s="470" t="s">
        <v>1327</v>
      </c>
      <c r="O1301" s="191" t="s">
        <v>752</v>
      </c>
      <c r="AC1301" s="250"/>
      <c r="AD1301" s="250"/>
      <c r="AE1301" s="250"/>
      <c r="AF1301" s="268"/>
      <c r="AG1301" s="486"/>
      <c r="AH1301" s="486"/>
      <c r="AI1301" s="250"/>
      <c r="AJ1301" s="250"/>
      <c r="AK1301" s="250"/>
      <c r="AL1301" s="249">
        <f t="shared" si="27"/>
        <v>0</v>
      </c>
      <c r="AM1301" s="198"/>
      <c r="AN1301" s="198"/>
      <c r="AO1301" s="250"/>
      <c r="AP1301" s="250"/>
      <c r="AQ1301" s="250"/>
      <c r="AR1301" s="415" t="s">
        <v>1358</v>
      </c>
      <c r="AS1301" s="250"/>
      <c r="AT1301" s="250"/>
    </row>
    <row r="1302" spans="13:46" customFormat="1" ht="11.25" customHeight="1">
      <c r="M1302" s="515" t="s">
        <v>1681</v>
      </c>
      <c r="N1302" s="470" t="s">
        <v>1328</v>
      </c>
      <c r="O1302" s="191" t="s">
        <v>752</v>
      </c>
      <c r="AC1302" s="250"/>
      <c r="AD1302" s="250"/>
      <c r="AE1302" s="250"/>
      <c r="AF1302" s="268"/>
      <c r="AG1302" s="486"/>
      <c r="AH1302" s="486"/>
      <c r="AI1302" s="250"/>
      <c r="AJ1302" s="250"/>
      <c r="AK1302" s="250"/>
      <c r="AL1302" s="249">
        <f t="shared" si="27"/>
        <v>0</v>
      </c>
      <c r="AM1302" s="198"/>
      <c r="AN1302" s="198"/>
      <c r="AO1302" s="250"/>
      <c r="AP1302" s="250"/>
      <c r="AQ1302" s="250"/>
      <c r="AR1302" s="415" t="s">
        <v>1359</v>
      </c>
      <c r="AS1302" s="250"/>
      <c r="AT1302" s="250"/>
    </row>
    <row r="1303" spans="13:46" customFormat="1" ht="11.25" customHeight="1">
      <c r="M1303" s="515" t="s">
        <v>1682</v>
      </c>
      <c r="N1303" s="470" t="s">
        <v>1329</v>
      </c>
      <c r="O1303" s="191" t="s">
        <v>752</v>
      </c>
      <c r="AC1303" s="250"/>
      <c r="AD1303" s="250"/>
      <c r="AE1303" s="250"/>
      <c r="AF1303" s="268"/>
      <c r="AG1303" s="486"/>
      <c r="AH1303" s="486"/>
      <c r="AI1303" s="250"/>
      <c r="AJ1303" s="250"/>
      <c r="AK1303" s="250"/>
      <c r="AL1303" s="249">
        <f t="shared" si="27"/>
        <v>0</v>
      </c>
      <c r="AM1303" s="198"/>
      <c r="AN1303" s="198"/>
      <c r="AO1303" s="250"/>
      <c r="AP1303" s="250"/>
      <c r="AQ1303" s="250"/>
      <c r="AR1303" s="415" t="s">
        <v>1371</v>
      </c>
      <c r="AS1303" s="250"/>
      <c r="AT1303" s="250"/>
    </row>
    <row r="1304" spans="13:46" customFormat="1" ht="11.25" customHeight="1">
      <c r="M1304" s="515" t="s">
        <v>1683</v>
      </c>
      <c r="N1304" s="470" t="s">
        <v>1330</v>
      </c>
      <c r="O1304" s="191" t="s">
        <v>752</v>
      </c>
      <c r="AC1304" s="250"/>
      <c r="AD1304" s="250"/>
      <c r="AE1304" s="250"/>
      <c r="AF1304" s="268"/>
      <c r="AG1304" s="486"/>
      <c r="AH1304" s="486"/>
      <c r="AI1304" s="250"/>
      <c r="AJ1304" s="250"/>
      <c r="AK1304" s="250"/>
      <c r="AL1304" s="249">
        <f t="shared" si="27"/>
        <v>0</v>
      </c>
      <c r="AM1304" s="198"/>
      <c r="AN1304" s="198"/>
      <c r="AO1304" s="250"/>
      <c r="AP1304" s="250"/>
      <c r="AQ1304" s="250"/>
      <c r="AR1304" s="415" t="s">
        <v>1370</v>
      </c>
      <c r="AS1304" s="250"/>
      <c r="AT1304" s="250"/>
    </row>
    <row r="1305" spans="13:46" customFormat="1" ht="11.25" customHeight="1">
      <c r="M1305" s="515" t="s">
        <v>1684</v>
      </c>
      <c r="N1305" s="470" t="s">
        <v>1331</v>
      </c>
      <c r="O1305" s="191" t="s">
        <v>752</v>
      </c>
      <c r="AC1305" s="250"/>
      <c r="AD1305" s="250"/>
      <c r="AE1305" s="250"/>
      <c r="AF1305" s="268"/>
      <c r="AG1305" s="486"/>
      <c r="AH1305" s="486"/>
      <c r="AI1305" s="250"/>
      <c r="AJ1305" s="250"/>
      <c r="AK1305" s="250"/>
      <c r="AL1305" s="249">
        <f t="shared" si="27"/>
        <v>0</v>
      </c>
      <c r="AM1305" s="198"/>
      <c r="AN1305" s="198"/>
      <c r="AO1305" s="250"/>
      <c r="AP1305" s="250"/>
      <c r="AQ1305" s="250"/>
      <c r="AR1305" s="415" t="s">
        <v>1369</v>
      </c>
      <c r="AS1305" s="250"/>
      <c r="AT1305" s="250"/>
    </row>
    <row r="1306" spans="13:46" customFormat="1" ht="11.25" customHeight="1">
      <c r="M1306" s="515" t="s">
        <v>1685</v>
      </c>
      <c r="N1306" s="470" t="s">
        <v>1332</v>
      </c>
      <c r="O1306" s="191" t="s">
        <v>752</v>
      </c>
      <c r="AC1306" s="250"/>
      <c r="AD1306" s="250"/>
      <c r="AE1306" s="250"/>
      <c r="AF1306" s="268"/>
      <c r="AG1306" s="486"/>
      <c r="AH1306" s="486"/>
      <c r="AI1306" s="250"/>
      <c r="AJ1306" s="250"/>
      <c r="AK1306" s="250"/>
      <c r="AL1306" s="249">
        <f t="shared" si="27"/>
        <v>0</v>
      </c>
      <c r="AM1306" s="198"/>
      <c r="AN1306" s="198"/>
      <c r="AO1306" s="250"/>
      <c r="AP1306" s="250"/>
      <c r="AQ1306" s="250"/>
      <c r="AR1306" s="415" t="s">
        <v>1368</v>
      </c>
      <c r="AS1306" s="250"/>
      <c r="AT1306" s="250"/>
    </row>
    <row r="1307" spans="13:46" customFormat="1" ht="11.25" customHeight="1">
      <c r="M1307" s="515" t="s">
        <v>1686</v>
      </c>
      <c r="N1307" s="470" t="s">
        <v>1333</v>
      </c>
      <c r="O1307" s="191" t="s">
        <v>752</v>
      </c>
      <c r="AC1307" s="250"/>
      <c r="AD1307" s="250"/>
      <c r="AE1307" s="250"/>
      <c r="AF1307" s="268"/>
      <c r="AG1307" s="486"/>
      <c r="AH1307" s="486"/>
      <c r="AI1307" s="250"/>
      <c r="AJ1307" s="250"/>
      <c r="AK1307" s="250"/>
      <c r="AL1307" s="249">
        <f t="shared" si="27"/>
        <v>0</v>
      </c>
      <c r="AM1307" s="198"/>
      <c r="AN1307" s="198"/>
      <c r="AO1307" s="250"/>
      <c r="AP1307" s="250"/>
      <c r="AQ1307" s="250"/>
      <c r="AR1307" s="415" t="s">
        <v>1367</v>
      </c>
      <c r="AS1307" s="250"/>
      <c r="AT1307" s="250"/>
    </row>
    <row r="1308" spans="13:46" customFormat="1" ht="11.25" customHeight="1">
      <c r="M1308" s="515" t="s">
        <v>1687</v>
      </c>
      <c r="N1308" s="470" t="s">
        <v>1334</v>
      </c>
      <c r="O1308" s="191" t="s">
        <v>752</v>
      </c>
      <c r="AC1308" s="250"/>
      <c r="AD1308" s="250"/>
      <c r="AE1308" s="250"/>
      <c r="AF1308" s="268"/>
      <c r="AG1308" s="486"/>
      <c r="AH1308" s="486"/>
      <c r="AI1308" s="250"/>
      <c r="AJ1308" s="250"/>
      <c r="AK1308" s="250"/>
      <c r="AL1308" s="249">
        <f t="shared" si="27"/>
        <v>0</v>
      </c>
      <c r="AM1308" s="198"/>
      <c r="AN1308" s="198"/>
      <c r="AO1308" s="250"/>
      <c r="AP1308" s="250"/>
      <c r="AQ1308" s="250"/>
      <c r="AR1308" s="415" t="s">
        <v>1372</v>
      </c>
      <c r="AS1308" s="250"/>
      <c r="AT1308" s="250"/>
    </row>
    <row r="1309" spans="13:46" customFormat="1" ht="11.25" customHeight="1">
      <c r="M1309" s="516"/>
      <c r="N1309" s="484"/>
      <c r="O1309" s="485"/>
      <c r="AC1309" s="250"/>
      <c r="AD1309" s="250"/>
      <c r="AE1309" s="250"/>
      <c r="AF1309" s="268"/>
      <c r="AG1309" s="486"/>
      <c r="AH1309" s="486"/>
      <c r="AI1309" s="250"/>
      <c r="AJ1309" s="250"/>
      <c r="AK1309" s="250"/>
      <c r="AL1309" s="268"/>
      <c r="AM1309" s="486"/>
      <c r="AN1309" s="486"/>
      <c r="AO1309" s="250"/>
      <c r="AP1309" s="250"/>
      <c r="AQ1309" s="250"/>
      <c r="AR1309" s="415"/>
      <c r="AS1309" s="250"/>
      <c r="AT1309" s="250"/>
    </row>
    <row r="1310" spans="13:46" customFormat="1" ht="11.25" customHeight="1">
      <c r="M1310" s="516"/>
      <c r="N1310" s="484"/>
      <c r="O1310" s="485"/>
      <c r="AC1310" s="250"/>
      <c r="AD1310" s="250"/>
      <c r="AE1310" s="250"/>
      <c r="AF1310" s="268"/>
      <c r="AG1310" s="486"/>
      <c r="AH1310" s="486"/>
      <c r="AI1310" s="250"/>
      <c r="AJ1310" s="250"/>
      <c r="AK1310" s="250"/>
      <c r="AL1310" s="268"/>
      <c r="AM1310" s="486"/>
      <c r="AN1310" s="486"/>
      <c r="AO1310" s="250"/>
      <c r="AP1310" s="250"/>
      <c r="AQ1310" s="250"/>
      <c r="AR1310" s="415"/>
      <c r="AS1310" s="250"/>
      <c r="AT1310" s="250"/>
    </row>
    <row r="1311" spans="13:46" customFormat="1" ht="11.25" customHeight="1">
      <c r="M1311" s="515" t="s">
        <v>1688</v>
      </c>
      <c r="N1311" s="471" t="s">
        <v>1335</v>
      </c>
      <c r="O1311" s="191" t="s">
        <v>752</v>
      </c>
      <c r="AC1311" s="250"/>
      <c r="AD1311" s="250"/>
      <c r="AE1311" s="250"/>
      <c r="AF1311" s="268"/>
      <c r="AG1311" s="486"/>
      <c r="AH1311" s="486"/>
      <c r="AI1311" s="250"/>
      <c r="AJ1311" s="250"/>
      <c r="AK1311" s="250"/>
      <c r="AL1311" s="249">
        <f t="shared" ref="AL1311:AL1317" si="28">IF(AL1247=0,0,AL1355/AL1247*1000)</f>
        <v>0</v>
      </c>
      <c r="AM1311" s="198"/>
      <c r="AN1311" s="198"/>
      <c r="AO1311" s="250"/>
      <c r="AP1311" s="250"/>
      <c r="AQ1311" s="250"/>
      <c r="AR1311" s="415" t="s">
        <v>1373</v>
      </c>
      <c r="AS1311" s="250"/>
      <c r="AT1311" s="250"/>
    </row>
    <row r="1312" spans="13:46" customFormat="1" ht="11.25" customHeight="1">
      <c r="M1312" s="515" t="s">
        <v>1689</v>
      </c>
      <c r="N1312" s="472" t="s">
        <v>723</v>
      </c>
      <c r="O1312" s="191" t="s">
        <v>752</v>
      </c>
      <c r="AC1312" s="250"/>
      <c r="AD1312" s="250"/>
      <c r="AE1312" s="250"/>
      <c r="AF1312" s="268"/>
      <c r="AG1312" s="486"/>
      <c r="AH1312" s="486"/>
      <c r="AI1312" s="250"/>
      <c r="AJ1312" s="250"/>
      <c r="AK1312" s="250"/>
      <c r="AL1312" s="249">
        <f t="shared" si="28"/>
        <v>0</v>
      </c>
      <c r="AM1312" s="198"/>
      <c r="AN1312" s="198"/>
      <c r="AO1312" s="250"/>
      <c r="AP1312" s="250"/>
      <c r="AQ1312" s="250"/>
      <c r="AR1312" s="415" t="s">
        <v>1360</v>
      </c>
      <c r="AS1312" s="250"/>
      <c r="AT1312" s="250"/>
    </row>
    <row r="1313" spans="13:46" customFormat="1" ht="11.25" customHeight="1">
      <c r="M1313" s="515" t="s">
        <v>1690</v>
      </c>
      <c r="N1313" s="473" t="s">
        <v>749</v>
      </c>
      <c r="O1313" s="191" t="s">
        <v>752</v>
      </c>
      <c r="AC1313" s="250"/>
      <c r="AD1313" s="250"/>
      <c r="AE1313" s="250"/>
      <c r="AF1313" s="268"/>
      <c r="AG1313" s="486"/>
      <c r="AH1313" s="486"/>
      <c r="AI1313" s="250"/>
      <c r="AJ1313" s="250"/>
      <c r="AK1313" s="250"/>
      <c r="AL1313" s="249">
        <f t="shared" si="28"/>
        <v>0</v>
      </c>
      <c r="AM1313" s="198"/>
      <c r="AN1313" s="198"/>
      <c r="AO1313" s="250"/>
      <c r="AP1313" s="250"/>
      <c r="AQ1313" s="250"/>
      <c r="AR1313" s="415" t="s">
        <v>1361</v>
      </c>
      <c r="AS1313" s="250"/>
      <c r="AT1313" s="250"/>
    </row>
    <row r="1314" spans="13:46" customFormat="1" ht="11.25" customHeight="1">
      <c r="M1314" s="515" t="s">
        <v>1691</v>
      </c>
      <c r="N1314" s="474" t="s">
        <v>315</v>
      </c>
      <c r="O1314" s="191" t="s">
        <v>752</v>
      </c>
      <c r="AC1314" s="250"/>
      <c r="AD1314" s="250"/>
      <c r="AE1314" s="250"/>
      <c r="AF1314" s="268"/>
      <c r="AG1314" s="486"/>
      <c r="AH1314" s="486"/>
      <c r="AI1314" s="250"/>
      <c r="AJ1314" s="250"/>
      <c r="AK1314" s="250"/>
      <c r="AL1314" s="249">
        <f t="shared" si="28"/>
        <v>0</v>
      </c>
      <c r="AM1314" s="198"/>
      <c r="AN1314" s="198"/>
      <c r="AO1314" s="250"/>
      <c r="AP1314" s="250"/>
      <c r="AQ1314" s="250"/>
      <c r="AR1314" s="415" t="s">
        <v>1362</v>
      </c>
      <c r="AS1314" s="250"/>
      <c r="AT1314" s="250"/>
    </row>
    <row r="1315" spans="13:46" customFormat="1" ht="11.25" customHeight="1">
      <c r="M1315" s="515" t="s">
        <v>1692</v>
      </c>
      <c r="N1315" s="475" t="s">
        <v>316</v>
      </c>
      <c r="O1315" s="191" t="s">
        <v>752</v>
      </c>
      <c r="AC1315" s="250"/>
      <c r="AD1315" s="250"/>
      <c r="AE1315" s="250"/>
      <c r="AF1315" s="268"/>
      <c r="AG1315" s="486"/>
      <c r="AH1315" s="486"/>
      <c r="AI1315" s="250"/>
      <c r="AJ1315" s="250"/>
      <c r="AK1315" s="250"/>
      <c r="AL1315" s="249">
        <f t="shared" si="28"/>
        <v>0</v>
      </c>
      <c r="AM1315" s="198"/>
      <c r="AN1315" s="198"/>
      <c r="AO1315" s="250"/>
      <c r="AP1315" s="250"/>
      <c r="AQ1315" s="250"/>
      <c r="AR1315" s="415" t="s">
        <v>1364</v>
      </c>
      <c r="AS1315" s="250"/>
      <c r="AT1315" s="250"/>
    </row>
    <row r="1316" spans="13:46" customFormat="1" ht="11.25" customHeight="1">
      <c r="M1316" s="515" t="s">
        <v>1693</v>
      </c>
      <c r="N1316" s="476" t="s">
        <v>317</v>
      </c>
      <c r="O1316" s="191" t="s">
        <v>752</v>
      </c>
      <c r="AC1316" s="250"/>
      <c r="AD1316" s="250"/>
      <c r="AE1316" s="250"/>
      <c r="AF1316" s="268"/>
      <c r="AG1316" s="486"/>
      <c r="AH1316" s="486"/>
      <c r="AI1316" s="250"/>
      <c r="AJ1316" s="250"/>
      <c r="AK1316" s="250"/>
      <c r="AL1316" s="249">
        <f t="shared" si="28"/>
        <v>0</v>
      </c>
      <c r="AM1316" s="198"/>
      <c r="AN1316" s="198"/>
      <c r="AO1316" s="250"/>
      <c r="AP1316" s="250"/>
      <c r="AQ1316" s="250"/>
      <c r="AR1316" s="415" t="s">
        <v>1363</v>
      </c>
      <c r="AS1316" s="250"/>
      <c r="AT1316" s="250"/>
    </row>
    <row r="1317" spans="13:46" customFormat="1" ht="11.25" customHeight="1">
      <c r="M1317" s="515" t="s">
        <v>1694</v>
      </c>
      <c r="N1317" s="465" t="s">
        <v>318</v>
      </c>
      <c r="O1317" s="191" t="s">
        <v>752</v>
      </c>
      <c r="AC1317" s="250"/>
      <c r="AD1317" s="250"/>
      <c r="AE1317" s="250"/>
      <c r="AF1317" s="268"/>
      <c r="AG1317" s="486"/>
      <c r="AH1317" s="486"/>
      <c r="AI1317" s="250"/>
      <c r="AJ1317" s="250"/>
      <c r="AK1317" s="250"/>
      <c r="AL1317" s="249">
        <f t="shared" si="28"/>
        <v>0</v>
      </c>
      <c r="AM1317" s="198"/>
      <c r="AN1317" s="198"/>
      <c r="AO1317" s="250"/>
      <c r="AP1317" s="250"/>
      <c r="AQ1317" s="250"/>
      <c r="AR1317" s="415" t="s">
        <v>1365</v>
      </c>
      <c r="AS1317" s="250"/>
      <c r="AT1317" s="250"/>
    </row>
    <row r="1318" spans="13:46" customFormat="1" ht="11.25" customHeight="1">
      <c r="M1318" s="516"/>
      <c r="N1318" s="484"/>
      <c r="O1318" s="485"/>
      <c r="AC1318" s="250"/>
      <c r="AD1318" s="250"/>
      <c r="AE1318" s="250"/>
      <c r="AF1318" s="268"/>
      <c r="AG1318" s="486"/>
      <c r="AH1318" s="486"/>
      <c r="AI1318" s="250"/>
      <c r="AJ1318" s="250"/>
      <c r="AK1318" s="250"/>
      <c r="AL1318" s="268"/>
      <c r="AM1318" s="486"/>
      <c r="AN1318" s="486"/>
      <c r="AO1318" s="250"/>
      <c r="AP1318" s="250"/>
      <c r="AQ1318" s="250"/>
      <c r="AR1318" s="415"/>
      <c r="AS1318" s="250"/>
      <c r="AT1318" s="250"/>
    </row>
    <row r="1319" spans="13:46" customFormat="1" ht="11.25" customHeight="1">
      <c r="M1319" s="514" t="s">
        <v>1966</v>
      </c>
      <c r="N1319" s="487" t="s">
        <v>762</v>
      </c>
      <c r="O1319" s="191" t="s">
        <v>195</v>
      </c>
      <c r="AC1319" s="250"/>
      <c r="AD1319" s="250"/>
      <c r="AE1319" s="250"/>
      <c r="AF1319" s="265">
        <f>SUM(AF1320,AF1324:AF1329,AF1330,AF1335,AF1342,AF1343,AF1355:AF1361)</f>
        <v>0</v>
      </c>
      <c r="AG1319" s="265">
        <f>SUM(AG1320,AG1324:AG1329,AG1330,AG1335,AG1342,AG1343,AG1355:AG1361)</f>
        <v>0</v>
      </c>
      <c r="AH1319" s="265">
        <f>SUM(AH1320,AH1324:AH1329,AH1330,AH1335,AH1342,AH1343,AH1355:AH1361)</f>
        <v>0</v>
      </c>
      <c r="AI1319" s="250"/>
      <c r="AJ1319" s="250"/>
      <c r="AK1319" s="250"/>
      <c r="AL1319" s="265">
        <f>SUM(AL1320,AL1324:AL1329,AL1330,AL1335,AL1342,AL1343,AL1355:AL1361)</f>
        <v>0</v>
      </c>
      <c r="AM1319" s="265">
        <f>SUM(AM1320,AM1324:AM1329,AM1330,AM1335,AM1342,AM1343,AM1355:AM1361)</f>
        <v>0</v>
      </c>
      <c r="AN1319" s="265">
        <f>SUM(AN1320,AN1324:AN1329,AN1330,AN1335,AN1342,AN1343,AN1355:AN1361)</f>
        <v>0</v>
      </c>
      <c r="AO1319" s="250"/>
      <c r="AP1319" s="250"/>
      <c r="AQ1319" s="250"/>
      <c r="AR1319" s="116"/>
      <c r="AS1319" s="250"/>
      <c r="AT1319" s="250"/>
    </row>
    <row r="1320" spans="13:46" customFormat="1" ht="11.25" customHeight="1">
      <c r="M1320" s="515" t="s">
        <v>1967</v>
      </c>
      <c r="N1320" s="459" t="s">
        <v>1311</v>
      </c>
      <c r="O1320" s="191" t="s">
        <v>195</v>
      </c>
      <c r="AC1320" s="250"/>
      <c r="AD1320" s="250"/>
      <c r="AE1320" s="250"/>
      <c r="AF1320" s="268"/>
      <c r="AG1320" s="486"/>
      <c r="AH1320" s="486"/>
      <c r="AI1320" s="250"/>
      <c r="AJ1320" s="250"/>
      <c r="AK1320" s="250"/>
      <c r="AL1320" s="249">
        <f t="shared" ref="AL1320:AL1352" si="29">AM1320+AN1320</f>
        <v>0</v>
      </c>
      <c r="AM1320" s="184">
        <f>SUM(AM1321:AM1323)</f>
        <v>0</v>
      </c>
      <c r="AN1320" s="184">
        <f>SUM(AN1321:AN1323)</f>
        <v>0</v>
      </c>
      <c r="AO1320" s="250"/>
      <c r="AP1320" s="250"/>
      <c r="AQ1320" s="250"/>
      <c r="AR1320" s="415" t="s">
        <v>1336</v>
      </c>
      <c r="AS1320" s="250"/>
      <c r="AT1320" s="250"/>
    </row>
    <row r="1321" spans="13:46" customFormat="1" ht="11.25" customHeight="1">
      <c r="M1321" s="515" t="s">
        <v>1968</v>
      </c>
      <c r="N1321" s="463" t="s">
        <v>713</v>
      </c>
      <c r="O1321" s="191" t="s">
        <v>195</v>
      </c>
      <c r="AC1321" s="250"/>
      <c r="AD1321" s="250"/>
      <c r="AE1321" s="250"/>
      <c r="AF1321" s="268"/>
      <c r="AG1321" s="486"/>
      <c r="AH1321" s="486"/>
      <c r="AI1321" s="250"/>
      <c r="AJ1321" s="250"/>
      <c r="AK1321" s="250"/>
      <c r="AL1321" s="249">
        <f t="shared" si="29"/>
        <v>0</v>
      </c>
      <c r="AM1321" s="184">
        <f t="shared" ref="AM1321:AN1329" si="30">AM1277*AM1213/1000</f>
        <v>0</v>
      </c>
      <c r="AN1321" s="184">
        <f t="shared" si="30"/>
        <v>0</v>
      </c>
      <c r="AO1321" s="250"/>
      <c r="AP1321" s="250"/>
      <c r="AQ1321" s="250"/>
      <c r="AR1321" s="415" t="s">
        <v>1337</v>
      </c>
      <c r="AS1321" s="250"/>
      <c r="AT1321" s="250"/>
    </row>
    <row r="1322" spans="13:46" customFormat="1" ht="11.25" customHeight="1">
      <c r="M1322" s="515" t="s">
        <v>1969</v>
      </c>
      <c r="N1322" s="463" t="s">
        <v>715</v>
      </c>
      <c r="O1322" s="191" t="s">
        <v>195</v>
      </c>
      <c r="AC1322" s="250"/>
      <c r="AD1322" s="250"/>
      <c r="AE1322" s="250"/>
      <c r="AF1322" s="268"/>
      <c r="AG1322" s="486"/>
      <c r="AH1322" s="486"/>
      <c r="AI1322" s="250"/>
      <c r="AJ1322" s="250"/>
      <c r="AK1322" s="250"/>
      <c r="AL1322" s="249">
        <f t="shared" si="29"/>
        <v>0</v>
      </c>
      <c r="AM1322" s="184">
        <f t="shared" si="30"/>
        <v>0</v>
      </c>
      <c r="AN1322" s="184">
        <f t="shared" si="30"/>
        <v>0</v>
      </c>
      <c r="AO1322" s="250"/>
      <c r="AP1322" s="250"/>
      <c r="AQ1322" s="250"/>
      <c r="AR1322" s="415" t="s">
        <v>1338</v>
      </c>
      <c r="AS1322" s="250"/>
      <c r="AT1322" s="250"/>
    </row>
    <row r="1323" spans="13:46" customFormat="1" ht="11.25" customHeight="1">
      <c r="M1323" s="515" t="s">
        <v>1970</v>
      </c>
      <c r="N1323" s="463" t="s">
        <v>716</v>
      </c>
      <c r="O1323" s="191" t="s">
        <v>195</v>
      </c>
      <c r="AC1323" s="250"/>
      <c r="AD1323" s="250"/>
      <c r="AE1323" s="250"/>
      <c r="AF1323" s="268"/>
      <c r="AG1323" s="486"/>
      <c r="AH1323" s="486"/>
      <c r="AI1323" s="250"/>
      <c r="AJ1323" s="250"/>
      <c r="AK1323" s="250"/>
      <c r="AL1323" s="249">
        <f t="shared" si="29"/>
        <v>0</v>
      </c>
      <c r="AM1323" s="184">
        <f t="shared" si="30"/>
        <v>0</v>
      </c>
      <c r="AN1323" s="184">
        <f t="shared" si="30"/>
        <v>0</v>
      </c>
      <c r="AO1323" s="250"/>
      <c r="AP1323" s="250"/>
      <c r="AQ1323" s="250"/>
      <c r="AR1323" s="415" t="s">
        <v>1339</v>
      </c>
      <c r="AS1323" s="250"/>
      <c r="AT1323" s="250"/>
    </row>
    <row r="1324" spans="13:46" customFormat="1" ht="11.25" customHeight="1">
      <c r="M1324" s="515" t="s">
        <v>1971</v>
      </c>
      <c r="N1324" s="464" t="s">
        <v>1312</v>
      </c>
      <c r="O1324" s="191" t="s">
        <v>195</v>
      </c>
      <c r="AC1324" s="250"/>
      <c r="AD1324" s="250"/>
      <c r="AE1324" s="250"/>
      <c r="AF1324" s="268"/>
      <c r="AG1324" s="486"/>
      <c r="AH1324" s="486"/>
      <c r="AI1324" s="250"/>
      <c r="AJ1324" s="250"/>
      <c r="AK1324" s="250"/>
      <c r="AL1324" s="249">
        <f t="shared" si="29"/>
        <v>0</v>
      </c>
      <c r="AM1324" s="184">
        <f t="shared" si="30"/>
        <v>0</v>
      </c>
      <c r="AN1324" s="184">
        <f t="shared" si="30"/>
        <v>0</v>
      </c>
      <c r="AO1324" s="250"/>
      <c r="AP1324" s="250"/>
      <c r="AQ1324" s="250"/>
      <c r="AR1324" s="415" t="s">
        <v>1348</v>
      </c>
      <c r="AS1324" s="250"/>
      <c r="AT1324" s="250"/>
    </row>
    <row r="1325" spans="13:46" customFormat="1" ht="11.25" customHeight="1">
      <c r="M1325" s="515" t="s">
        <v>1972</v>
      </c>
      <c r="N1325" s="464" t="s">
        <v>1313</v>
      </c>
      <c r="O1325" s="191" t="s">
        <v>195</v>
      </c>
      <c r="AC1325" s="250"/>
      <c r="AD1325" s="250"/>
      <c r="AE1325" s="250"/>
      <c r="AF1325" s="268"/>
      <c r="AG1325" s="486"/>
      <c r="AH1325" s="486"/>
      <c r="AI1325" s="250"/>
      <c r="AJ1325" s="250"/>
      <c r="AK1325" s="250"/>
      <c r="AL1325" s="249">
        <f t="shared" si="29"/>
        <v>0</v>
      </c>
      <c r="AM1325" s="184">
        <f t="shared" si="30"/>
        <v>0</v>
      </c>
      <c r="AN1325" s="184">
        <f t="shared" si="30"/>
        <v>0</v>
      </c>
      <c r="AO1325" s="250"/>
      <c r="AP1325" s="250"/>
      <c r="AQ1325" s="250"/>
      <c r="AR1325" s="415" t="s">
        <v>1349</v>
      </c>
      <c r="AS1325" s="250"/>
      <c r="AT1325" s="250"/>
    </row>
    <row r="1326" spans="13:46" customFormat="1" ht="11.25" customHeight="1">
      <c r="M1326" s="515" t="s">
        <v>1973</v>
      </c>
      <c r="N1326" s="464" t="s">
        <v>1314</v>
      </c>
      <c r="O1326" s="191" t="s">
        <v>195</v>
      </c>
      <c r="AC1326" s="250"/>
      <c r="AD1326" s="250"/>
      <c r="AE1326" s="250"/>
      <c r="AF1326" s="268"/>
      <c r="AG1326" s="486"/>
      <c r="AH1326" s="486"/>
      <c r="AI1326" s="250"/>
      <c r="AJ1326" s="250"/>
      <c r="AK1326" s="250"/>
      <c r="AL1326" s="249">
        <f t="shared" si="29"/>
        <v>0</v>
      </c>
      <c r="AM1326" s="184">
        <f t="shared" si="30"/>
        <v>0</v>
      </c>
      <c r="AN1326" s="184">
        <f t="shared" si="30"/>
        <v>0</v>
      </c>
      <c r="AO1326" s="250"/>
      <c r="AP1326" s="250"/>
      <c r="AQ1326" s="250"/>
      <c r="AR1326" s="415" t="s">
        <v>1350</v>
      </c>
      <c r="AS1326" s="250"/>
      <c r="AT1326" s="250"/>
    </row>
    <row r="1327" spans="13:46" customFormat="1" ht="11.25" customHeight="1">
      <c r="M1327" s="515" t="s">
        <v>1974</v>
      </c>
      <c r="N1327" s="464" t="s">
        <v>1315</v>
      </c>
      <c r="O1327" s="191" t="s">
        <v>195</v>
      </c>
      <c r="AC1327" s="250"/>
      <c r="AD1327" s="250"/>
      <c r="AE1327" s="250"/>
      <c r="AF1327" s="268"/>
      <c r="AG1327" s="486"/>
      <c r="AH1327" s="486"/>
      <c r="AI1327" s="250"/>
      <c r="AJ1327" s="250"/>
      <c r="AK1327" s="250"/>
      <c r="AL1327" s="249">
        <f t="shared" si="29"/>
        <v>0</v>
      </c>
      <c r="AM1327" s="184">
        <f t="shared" si="30"/>
        <v>0</v>
      </c>
      <c r="AN1327" s="184">
        <f t="shared" si="30"/>
        <v>0</v>
      </c>
      <c r="AO1327" s="250"/>
      <c r="AP1327" s="250"/>
      <c r="AQ1327" s="250"/>
      <c r="AR1327" s="415" t="s">
        <v>1347</v>
      </c>
      <c r="AS1327" s="250"/>
      <c r="AT1327" s="250"/>
    </row>
    <row r="1328" spans="13:46" customFormat="1" ht="11.25" customHeight="1">
      <c r="M1328" s="515" t="s">
        <v>1975</v>
      </c>
      <c r="N1328" s="465" t="s">
        <v>684</v>
      </c>
      <c r="O1328" s="191" t="s">
        <v>195</v>
      </c>
      <c r="AC1328" s="250"/>
      <c r="AD1328" s="250"/>
      <c r="AE1328" s="250"/>
      <c r="AF1328" s="268"/>
      <c r="AG1328" s="486"/>
      <c r="AH1328" s="486"/>
      <c r="AI1328" s="250"/>
      <c r="AJ1328" s="250"/>
      <c r="AK1328" s="250"/>
      <c r="AL1328" s="249">
        <f t="shared" si="29"/>
        <v>0</v>
      </c>
      <c r="AM1328" s="184">
        <f t="shared" si="30"/>
        <v>0</v>
      </c>
      <c r="AN1328" s="184">
        <f t="shared" si="30"/>
        <v>0</v>
      </c>
      <c r="AO1328" s="250"/>
      <c r="AP1328" s="250"/>
      <c r="AQ1328" s="250"/>
      <c r="AR1328" s="415" t="s">
        <v>1340</v>
      </c>
      <c r="AS1328" s="250"/>
      <c r="AT1328" s="250"/>
    </row>
    <row r="1329" spans="13:46" customFormat="1" ht="11.25" customHeight="1">
      <c r="M1329" s="515" t="s">
        <v>1976</v>
      </c>
      <c r="N1329" s="466" t="s">
        <v>718</v>
      </c>
      <c r="O1329" s="191" t="s">
        <v>195</v>
      </c>
      <c r="AC1329" s="250"/>
      <c r="AD1329" s="250"/>
      <c r="AE1329" s="250"/>
      <c r="AF1329" s="268"/>
      <c r="AG1329" s="486"/>
      <c r="AH1329" s="486"/>
      <c r="AI1329" s="250"/>
      <c r="AJ1329" s="250"/>
      <c r="AK1329" s="250"/>
      <c r="AL1329" s="249">
        <f t="shared" si="29"/>
        <v>0</v>
      </c>
      <c r="AM1329" s="184">
        <f t="shared" si="30"/>
        <v>0</v>
      </c>
      <c r="AN1329" s="184">
        <f t="shared" si="30"/>
        <v>0</v>
      </c>
      <c r="AO1329" s="250"/>
      <c r="AP1329" s="250"/>
      <c r="AQ1329" s="250"/>
      <c r="AR1329" s="415" t="s">
        <v>1341</v>
      </c>
      <c r="AS1329" s="250"/>
      <c r="AT1329" s="250"/>
    </row>
    <row r="1330" spans="13:46" customFormat="1" ht="11.25" customHeight="1">
      <c r="M1330" s="515" t="s">
        <v>1977</v>
      </c>
      <c r="N1330" s="460" t="s">
        <v>722</v>
      </c>
      <c r="O1330" s="191" t="s">
        <v>195</v>
      </c>
      <c r="AC1330" s="250"/>
      <c r="AD1330" s="250"/>
      <c r="AE1330" s="250"/>
      <c r="AF1330" s="268"/>
      <c r="AG1330" s="486"/>
      <c r="AH1330" s="486"/>
      <c r="AI1330" s="250"/>
      <c r="AJ1330" s="250"/>
      <c r="AK1330" s="250"/>
      <c r="AL1330" s="249">
        <f t="shared" si="29"/>
        <v>0</v>
      </c>
      <c r="AM1330" s="184">
        <f>SUM(AM1331:AM1334)</f>
        <v>0</v>
      </c>
      <c r="AN1330" s="184">
        <f>SUM(AN1331:AN1334)</f>
        <v>0</v>
      </c>
      <c r="AO1330" s="250"/>
      <c r="AP1330" s="250"/>
      <c r="AQ1330" s="250"/>
      <c r="AR1330" s="415" t="s">
        <v>1342</v>
      </c>
      <c r="AS1330" s="250"/>
      <c r="AT1330" s="250"/>
    </row>
    <row r="1331" spans="13:46" customFormat="1" ht="11.25" customHeight="1">
      <c r="M1331" s="515" t="s">
        <v>1978</v>
      </c>
      <c r="N1331" s="467" t="s">
        <v>1316</v>
      </c>
      <c r="O1331" s="191" t="s">
        <v>195</v>
      </c>
      <c r="AC1331" s="250"/>
      <c r="AD1331" s="250"/>
      <c r="AE1331" s="250"/>
      <c r="AF1331" s="268"/>
      <c r="AG1331" s="486"/>
      <c r="AH1331" s="486"/>
      <c r="AI1331" s="250"/>
      <c r="AJ1331" s="250"/>
      <c r="AK1331" s="250"/>
      <c r="AL1331" s="249">
        <f t="shared" si="29"/>
        <v>0</v>
      </c>
      <c r="AM1331" s="184">
        <f t="shared" ref="AM1331:AN1334" si="31">AM1287*AM1223/1000</f>
        <v>0</v>
      </c>
      <c r="AN1331" s="184">
        <f t="shared" si="31"/>
        <v>0</v>
      </c>
      <c r="AO1331" s="250"/>
      <c r="AP1331" s="250"/>
      <c r="AQ1331" s="250"/>
      <c r="AR1331" s="415" t="s">
        <v>1343</v>
      </c>
      <c r="AS1331" s="250"/>
      <c r="AT1331" s="250"/>
    </row>
    <row r="1332" spans="13:46" customFormat="1" ht="11.25" customHeight="1">
      <c r="M1332" s="515" t="s">
        <v>1979</v>
      </c>
      <c r="N1332" s="467" t="s">
        <v>1317</v>
      </c>
      <c r="O1332" s="191" t="s">
        <v>195</v>
      </c>
      <c r="AC1332" s="250"/>
      <c r="AD1332" s="250"/>
      <c r="AE1332" s="250"/>
      <c r="AF1332" s="268"/>
      <c r="AG1332" s="486"/>
      <c r="AH1332" s="486"/>
      <c r="AI1332" s="250"/>
      <c r="AJ1332" s="250"/>
      <c r="AK1332" s="250"/>
      <c r="AL1332" s="249">
        <f t="shared" si="29"/>
        <v>0</v>
      </c>
      <c r="AM1332" s="184">
        <f t="shared" si="31"/>
        <v>0</v>
      </c>
      <c r="AN1332" s="184">
        <f t="shared" si="31"/>
        <v>0</v>
      </c>
      <c r="AO1332" s="250"/>
      <c r="AP1332" s="250"/>
      <c r="AQ1332" s="250"/>
      <c r="AR1332" s="415" t="s">
        <v>1344</v>
      </c>
      <c r="AS1332" s="250"/>
      <c r="AT1332" s="250"/>
    </row>
    <row r="1333" spans="13:46" customFormat="1" ht="11.25" customHeight="1">
      <c r="M1333" s="515" t="s">
        <v>1980</v>
      </c>
      <c r="N1333" s="467" t="s">
        <v>1318</v>
      </c>
      <c r="O1333" s="191" t="s">
        <v>195</v>
      </c>
      <c r="AC1333" s="250"/>
      <c r="AD1333" s="250"/>
      <c r="AE1333" s="250"/>
      <c r="AF1333" s="268"/>
      <c r="AG1333" s="486"/>
      <c r="AH1333" s="486"/>
      <c r="AI1333" s="250"/>
      <c r="AJ1333" s="250"/>
      <c r="AK1333" s="250"/>
      <c r="AL1333" s="249">
        <f t="shared" si="29"/>
        <v>0</v>
      </c>
      <c r="AM1333" s="184">
        <f t="shared" si="31"/>
        <v>0</v>
      </c>
      <c r="AN1333" s="184">
        <f t="shared" si="31"/>
        <v>0</v>
      </c>
      <c r="AO1333" s="250"/>
      <c r="AP1333" s="250"/>
      <c r="AQ1333" s="250"/>
      <c r="AR1333" s="415" t="s">
        <v>1345</v>
      </c>
      <c r="AS1333" s="250"/>
      <c r="AT1333" s="250"/>
    </row>
    <row r="1334" spans="13:46" customFormat="1" ht="11.25" customHeight="1">
      <c r="M1334" s="515" t="s">
        <v>1981</v>
      </c>
      <c r="N1334" s="467" t="s">
        <v>1319</v>
      </c>
      <c r="O1334" s="191" t="s">
        <v>195</v>
      </c>
      <c r="AC1334" s="250"/>
      <c r="AD1334" s="250"/>
      <c r="AE1334" s="250"/>
      <c r="AF1334" s="268"/>
      <c r="AG1334" s="486"/>
      <c r="AH1334" s="486"/>
      <c r="AI1334" s="250"/>
      <c r="AJ1334" s="250"/>
      <c r="AK1334" s="250"/>
      <c r="AL1334" s="249">
        <f t="shared" si="29"/>
        <v>0</v>
      </c>
      <c r="AM1334" s="184">
        <f t="shared" si="31"/>
        <v>0</v>
      </c>
      <c r="AN1334" s="184">
        <f t="shared" si="31"/>
        <v>0</v>
      </c>
      <c r="AO1334" s="250"/>
      <c r="AP1334" s="250"/>
      <c r="AQ1334" s="250"/>
      <c r="AR1334" s="415" t="s">
        <v>1346</v>
      </c>
      <c r="AS1334" s="250"/>
      <c r="AT1334" s="250"/>
    </row>
    <row r="1335" spans="13:46" customFormat="1" ht="11.25" customHeight="1">
      <c r="M1335" s="515" t="s">
        <v>1982</v>
      </c>
      <c r="N1335" s="461" t="s">
        <v>720</v>
      </c>
      <c r="O1335" s="191" t="s">
        <v>195</v>
      </c>
      <c r="AC1335" s="250"/>
      <c r="AD1335" s="250"/>
      <c r="AE1335" s="250"/>
      <c r="AF1335" s="268"/>
      <c r="AG1335" s="486"/>
      <c r="AH1335" s="486"/>
      <c r="AI1335" s="250"/>
      <c r="AJ1335" s="250"/>
      <c r="AK1335" s="250"/>
      <c r="AL1335" s="249">
        <f t="shared" si="29"/>
        <v>0</v>
      </c>
      <c r="AM1335" s="184">
        <f>SUM(AM1336:AM1341)</f>
        <v>0</v>
      </c>
      <c r="AN1335" s="184">
        <f>SUM(AN1336:AN1341)</f>
        <v>0</v>
      </c>
      <c r="AO1335" s="250"/>
      <c r="AP1335" s="250"/>
      <c r="AQ1335" s="250"/>
      <c r="AR1335" s="415" t="s">
        <v>1351</v>
      </c>
      <c r="AS1335" s="250"/>
      <c r="AT1335" s="250"/>
    </row>
    <row r="1336" spans="13:46" customFormat="1" ht="11.25" customHeight="1">
      <c r="M1336" s="515" t="s">
        <v>2052</v>
      </c>
      <c r="N1336" s="468" t="s">
        <v>1320</v>
      </c>
      <c r="O1336" s="191" t="s">
        <v>195</v>
      </c>
      <c r="AC1336" s="250"/>
      <c r="AD1336" s="250"/>
      <c r="AE1336" s="250"/>
      <c r="AF1336" s="268"/>
      <c r="AG1336" s="486"/>
      <c r="AH1336" s="486"/>
      <c r="AI1336" s="250"/>
      <c r="AJ1336" s="250"/>
      <c r="AK1336" s="250"/>
      <c r="AL1336" s="249">
        <f t="shared" si="29"/>
        <v>0</v>
      </c>
      <c r="AM1336" s="184">
        <f t="shared" ref="AM1336:AN1342" si="32">AM1292*AM1228/1000</f>
        <v>0</v>
      </c>
      <c r="AN1336" s="184">
        <f t="shared" si="32"/>
        <v>0</v>
      </c>
      <c r="AO1336" s="250"/>
      <c r="AP1336" s="250"/>
      <c r="AQ1336" s="250"/>
      <c r="AR1336" s="415" t="s">
        <v>2044</v>
      </c>
      <c r="AS1336" s="250"/>
      <c r="AT1336" s="250"/>
    </row>
    <row r="1337" spans="13:46" customFormat="1" ht="11.25" customHeight="1">
      <c r="M1337" s="515" t="s">
        <v>2033</v>
      </c>
      <c r="N1337" s="468" t="s">
        <v>1321</v>
      </c>
      <c r="O1337" s="191" t="s">
        <v>195</v>
      </c>
      <c r="AC1337" s="250"/>
      <c r="AD1337" s="250"/>
      <c r="AE1337" s="250"/>
      <c r="AF1337" s="268"/>
      <c r="AG1337" s="486"/>
      <c r="AH1337" s="486"/>
      <c r="AI1337" s="250"/>
      <c r="AJ1337" s="250"/>
      <c r="AK1337" s="250"/>
      <c r="AL1337" s="249">
        <f t="shared" si="29"/>
        <v>0</v>
      </c>
      <c r="AM1337" s="184">
        <f t="shared" si="32"/>
        <v>0</v>
      </c>
      <c r="AN1337" s="184">
        <f t="shared" si="32"/>
        <v>0</v>
      </c>
      <c r="AO1337" s="250"/>
      <c r="AP1337" s="250"/>
      <c r="AQ1337" s="250"/>
      <c r="AR1337" s="415" t="s">
        <v>2025</v>
      </c>
      <c r="AS1337" s="250"/>
      <c r="AT1337" s="250"/>
    </row>
    <row r="1338" spans="13:46" customFormat="1" ht="11.25" customHeight="1">
      <c r="M1338" s="515" t="s">
        <v>2014</v>
      </c>
      <c r="N1338" s="468" t="s">
        <v>1322</v>
      </c>
      <c r="O1338" s="191" t="s">
        <v>195</v>
      </c>
      <c r="AC1338" s="250"/>
      <c r="AD1338" s="250"/>
      <c r="AE1338" s="250"/>
      <c r="AF1338" s="268"/>
      <c r="AG1338" s="486"/>
      <c r="AH1338" s="486"/>
      <c r="AI1338" s="250"/>
      <c r="AJ1338" s="250"/>
      <c r="AK1338" s="250"/>
      <c r="AL1338" s="249">
        <f t="shared" si="29"/>
        <v>0</v>
      </c>
      <c r="AM1338" s="184">
        <f t="shared" si="32"/>
        <v>0</v>
      </c>
      <c r="AN1338" s="184">
        <f t="shared" si="32"/>
        <v>0</v>
      </c>
      <c r="AO1338" s="250"/>
      <c r="AP1338" s="250"/>
      <c r="AQ1338" s="250"/>
      <c r="AR1338" s="415" t="s">
        <v>2005</v>
      </c>
      <c r="AS1338" s="250"/>
      <c r="AT1338" s="250"/>
    </row>
    <row r="1339" spans="13:46" customFormat="1" ht="11.25" customHeight="1">
      <c r="M1339" s="515" t="s">
        <v>1983</v>
      </c>
      <c r="N1339" s="468" t="s">
        <v>1323</v>
      </c>
      <c r="O1339" s="191" t="s">
        <v>195</v>
      </c>
      <c r="AC1339" s="250"/>
      <c r="AD1339" s="250"/>
      <c r="AE1339" s="250"/>
      <c r="AF1339" s="268"/>
      <c r="AG1339" s="486"/>
      <c r="AH1339" s="486"/>
      <c r="AI1339" s="250"/>
      <c r="AJ1339" s="250"/>
      <c r="AK1339" s="250"/>
      <c r="AL1339" s="249">
        <f t="shared" si="29"/>
        <v>0</v>
      </c>
      <c r="AM1339" s="184">
        <f t="shared" si="32"/>
        <v>0</v>
      </c>
      <c r="AN1339" s="184">
        <f t="shared" si="32"/>
        <v>0</v>
      </c>
      <c r="AO1339" s="250"/>
      <c r="AP1339" s="250"/>
      <c r="AQ1339" s="250"/>
      <c r="AR1339" s="415" t="s">
        <v>1352</v>
      </c>
      <c r="AS1339" s="250"/>
      <c r="AT1339" s="250"/>
    </row>
    <row r="1340" spans="13:46" customFormat="1" ht="11.25" customHeight="1">
      <c r="M1340" s="515" t="s">
        <v>1984</v>
      </c>
      <c r="N1340" s="468" t="s">
        <v>1324</v>
      </c>
      <c r="O1340" s="191" t="s">
        <v>195</v>
      </c>
      <c r="AC1340" s="250"/>
      <c r="AD1340" s="250"/>
      <c r="AE1340" s="250"/>
      <c r="AF1340" s="268"/>
      <c r="AG1340" s="486"/>
      <c r="AH1340" s="486"/>
      <c r="AI1340" s="250"/>
      <c r="AJ1340" s="250"/>
      <c r="AK1340" s="250"/>
      <c r="AL1340" s="249">
        <f t="shared" si="29"/>
        <v>0</v>
      </c>
      <c r="AM1340" s="184">
        <f t="shared" si="32"/>
        <v>0</v>
      </c>
      <c r="AN1340" s="184">
        <f t="shared" si="32"/>
        <v>0</v>
      </c>
      <c r="AO1340" s="250"/>
      <c r="AP1340" s="250"/>
      <c r="AQ1340" s="250"/>
      <c r="AR1340" s="415" t="s">
        <v>1353</v>
      </c>
      <c r="AS1340" s="250"/>
      <c r="AT1340" s="250"/>
    </row>
    <row r="1341" spans="13:46" customFormat="1" ht="11.25" customHeight="1">
      <c r="M1341" s="515" t="s">
        <v>1985</v>
      </c>
      <c r="N1341" s="468" t="s">
        <v>1325</v>
      </c>
      <c r="O1341" s="191" t="s">
        <v>195</v>
      </c>
      <c r="AC1341" s="250"/>
      <c r="AD1341" s="250"/>
      <c r="AE1341" s="250"/>
      <c r="AF1341" s="268"/>
      <c r="AG1341" s="486"/>
      <c r="AH1341" s="486"/>
      <c r="AI1341" s="250"/>
      <c r="AJ1341" s="250"/>
      <c r="AK1341" s="250"/>
      <c r="AL1341" s="249">
        <f t="shared" si="29"/>
        <v>0</v>
      </c>
      <c r="AM1341" s="184">
        <f t="shared" si="32"/>
        <v>0</v>
      </c>
      <c r="AN1341" s="184">
        <f t="shared" si="32"/>
        <v>0</v>
      </c>
      <c r="AO1341" s="250"/>
      <c r="AP1341" s="250"/>
      <c r="AQ1341" s="250"/>
      <c r="AR1341" s="415" t="s">
        <v>1354</v>
      </c>
      <c r="AS1341" s="250"/>
      <c r="AT1341" s="250"/>
    </row>
    <row r="1342" spans="13:46" customFormat="1" ht="11.25" customHeight="1">
      <c r="M1342" s="515" t="s">
        <v>1986</v>
      </c>
      <c r="N1342" s="469" t="s">
        <v>721</v>
      </c>
      <c r="O1342" s="191" t="s">
        <v>195</v>
      </c>
      <c r="AC1342" s="250"/>
      <c r="AD1342" s="250"/>
      <c r="AE1342" s="250"/>
      <c r="AF1342" s="268"/>
      <c r="AG1342" s="486"/>
      <c r="AH1342" s="486"/>
      <c r="AI1342" s="250"/>
      <c r="AJ1342" s="250"/>
      <c r="AK1342" s="250"/>
      <c r="AL1342" s="249">
        <f t="shared" si="29"/>
        <v>0</v>
      </c>
      <c r="AM1342" s="184">
        <f t="shared" si="32"/>
        <v>0</v>
      </c>
      <c r="AN1342" s="184">
        <f t="shared" si="32"/>
        <v>0</v>
      </c>
      <c r="AO1342" s="250"/>
      <c r="AP1342" s="250"/>
      <c r="AQ1342" s="250"/>
      <c r="AR1342" s="415" t="s">
        <v>1355</v>
      </c>
      <c r="AS1342" s="250"/>
      <c r="AT1342" s="250"/>
    </row>
    <row r="1343" spans="13:46" customFormat="1" ht="11.25" customHeight="1">
      <c r="M1343" s="515" t="s">
        <v>1987</v>
      </c>
      <c r="N1343" s="462" t="s">
        <v>712</v>
      </c>
      <c r="O1343" s="191" t="s">
        <v>195</v>
      </c>
      <c r="AC1343" s="250"/>
      <c r="AD1343" s="250"/>
      <c r="AE1343" s="250"/>
      <c r="AF1343" s="268"/>
      <c r="AG1343" s="486"/>
      <c r="AH1343" s="486"/>
      <c r="AI1343" s="250"/>
      <c r="AJ1343" s="250"/>
      <c r="AK1343" s="250"/>
      <c r="AL1343" s="249">
        <f t="shared" si="29"/>
        <v>0</v>
      </c>
      <c r="AM1343" s="184">
        <f>SUM(AM1344:AM1352)</f>
        <v>0</v>
      </c>
      <c r="AN1343" s="184">
        <f>SUM(AN1344:AN1352)</f>
        <v>0</v>
      </c>
      <c r="AO1343" s="250"/>
      <c r="AP1343" s="250"/>
      <c r="AQ1343" s="250"/>
      <c r="AR1343" s="415" t="s">
        <v>1356</v>
      </c>
      <c r="AS1343" s="250"/>
      <c r="AT1343" s="250"/>
    </row>
    <row r="1344" spans="13:46" customFormat="1" ht="11.25" customHeight="1">
      <c r="M1344" s="515" t="s">
        <v>1988</v>
      </c>
      <c r="N1344" s="470" t="s">
        <v>1326</v>
      </c>
      <c r="O1344" s="191" t="s">
        <v>195</v>
      </c>
      <c r="AC1344" s="250"/>
      <c r="AD1344" s="250"/>
      <c r="AE1344" s="250"/>
      <c r="AF1344" s="268"/>
      <c r="AG1344" s="486"/>
      <c r="AH1344" s="486"/>
      <c r="AI1344" s="250"/>
      <c r="AJ1344" s="250"/>
      <c r="AK1344" s="250"/>
      <c r="AL1344" s="249">
        <f t="shared" si="29"/>
        <v>0</v>
      </c>
      <c r="AM1344" s="184">
        <f t="shared" ref="AM1344:AN1352" si="33">AM1300*AM1236/1000</f>
        <v>0</v>
      </c>
      <c r="AN1344" s="184">
        <f t="shared" si="33"/>
        <v>0</v>
      </c>
      <c r="AO1344" s="250"/>
      <c r="AP1344" s="250"/>
      <c r="AQ1344" s="250"/>
      <c r="AR1344" s="415" t="s">
        <v>1357</v>
      </c>
      <c r="AS1344" s="250"/>
      <c r="AT1344" s="250"/>
    </row>
    <row r="1345" spans="13:46" customFormat="1" ht="11.25" customHeight="1">
      <c r="M1345" s="515" t="s">
        <v>1989</v>
      </c>
      <c r="N1345" s="470" t="s">
        <v>1327</v>
      </c>
      <c r="O1345" s="191" t="s">
        <v>195</v>
      </c>
      <c r="AC1345" s="250"/>
      <c r="AD1345" s="250"/>
      <c r="AE1345" s="250"/>
      <c r="AF1345" s="268"/>
      <c r="AG1345" s="486"/>
      <c r="AH1345" s="486"/>
      <c r="AI1345" s="250"/>
      <c r="AJ1345" s="250"/>
      <c r="AK1345" s="250"/>
      <c r="AL1345" s="249">
        <f t="shared" si="29"/>
        <v>0</v>
      </c>
      <c r="AM1345" s="184">
        <f t="shared" si="33"/>
        <v>0</v>
      </c>
      <c r="AN1345" s="184">
        <f t="shared" si="33"/>
        <v>0</v>
      </c>
      <c r="AO1345" s="250"/>
      <c r="AP1345" s="250"/>
      <c r="AQ1345" s="250"/>
      <c r="AR1345" s="415" t="s">
        <v>1358</v>
      </c>
      <c r="AS1345" s="250"/>
      <c r="AT1345" s="250"/>
    </row>
    <row r="1346" spans="13:46" customFormat="1" ht="11.25" customHeight="1">
      <c r="M1346" s="515" t="s">
        <v>1990</v>
      </c>
      <c r="N1346" s="470" t="s">
        <v>1328</v>
      </c>
      <c r="O1346" s="191" t="s">
        <v>195</v>
      </c>
      <c r="AC1346" s="250"/>
      <c r="AD1346" s="250"/>
      <c r="AE1346" s="250"/>
      <c r="AF1346" s="268"/>
      <c r="AG1346" s="486"/>
      <c r="AH1346" s="486"/>
      <c r="AI1346" s="250"/>
      <c r="AJ1346" s="250"/>
      <c r="AK1346" s="250"/>
      <c r="AL1346" s="249">
        <f t="shared" si="29"/>
        <v>0</v>
      </c>
      <c r="AM1346" s="184">
        <f t="shared" si="33"/>
        <v>0</v>
      </c>
      <c r="AN1346" s="184">
        <f t="shared" si="33"/>
        <v>0</v>
      </c>
      <c r="AO1346" s="250"/>
      <c r="AP1346" s="250"/>
      <c r="AQ1346" s="250"/>
      <c r="AR1346" s="415" t="s">
        <v>1359</v>
      </c>
      <c r="AS1346" s="250"/>
      <c r="AT1346" s="250"/>
    </row>
    <row r="1347" spans="13:46" customFormat="1" ht="11.25" customHeight="1">
      <c r="M1347" s="515" t="s">
        <v>1991</v>
      </c>
      <c r="N1347" s="470" t="s">
        <v>1329</v>
      </c>
      <c r="O1347" s="191" t="s">
        <v>195</v>
      </c>
      <c r="AC1347" s="250"/>
      <c r="AD1347" s="250"/>
      <c r="AE1347" s="250"/>
      <c r="AF1347" s="268"/>
      <c r="AG1347" s="486"/>
      <c r="AH1347" s="486"/>
      <c r="AI1347" s="250"/>
      <c r="AJ1347" s="250"/>
      <c r="AK1347" s="250"/>
      <c r="AL1347" s="249">
        <f t="shared" si="29"/>
        <v>0</v>
      </c>
      <c r="AM1347" s="184">
        <f t="shared" si="33"/>
        <v>0</v>
      </c>
      <c r="AN1347" s="184">
        <f t="shared" si="33"/>
        <v>0</v>
      </c>
      <c r="AO1347" s="250"/>
      <c r="AP1347" s="250"/>
      <c r="AQ1347" s="250"/>
      <c r="AR1347" s="415" t="s">
        <v>1371</v>
      </c>
      <c r="AS1347" s="250"/>
      <c r="AT1347" s="250"/>
    </row>
    <row r="1348" spans="13:46" customFormat="1" ht="11.25" customHeight="1">
      <c r="M1348" s="515" t="s">
        <v>1992</v>
      </c>
      <c r="N1348" s="470" t="s">
        <v>1330</v>
      </c>
      <c r="O1348" s="191" t="s">
        <v>195</v>
      </c>
      <c r="AC1348" s="250"/>
      <c r="AD1348" s="250"/>
      <c r="AE1348" s="250"/>
      <c r="AF1348" s="268"/>
      <c r="AG1348" s="486"/>
      <c r="AH1348" s="486"/>
      <c r="AI1348" s="250"/>
      <c r="AJ1348" s="250"/>
      <c r="AK1348" s="250"/>
      <c r="AL1348" s="249">
        <f t="shared" si="29"/>
        <v>0</v>
      </c>
      <c r="AM1348" s="184">
        <f t="shared" si="33"/>
        <v>0</v>
      </c>
      <c r="AN1348" s="184">
        <f t="shared" si="33"/>
        <v>0</v>
      </c>
      <c r="AO1348" s="250"/>
      <c r="AP1348" s="250"/>
      <c r="AQ1348" s="250"/>
      <c r="AR1348" s="415" t="s">
        <v>1370</v>
      </c>
      <c r="AS1348" s="250"/>
      <c r="AT1348" s="250"/>
    </row>
    <row r="1349" spans="13:46" customFormat="1" ht="11.25" customHeight="1">
      <c r="M1349" s="515" t="s">
        <v>1993</v>
      </c>
      <c r="N1349" s="470" t="s">
        <v>1331</v>
      </c>
      <c r="O1349" s="191" t="s">
        <v>195</v>
      </c>
      <c r="AC1349" s="250"/>
      <c r="AD1349" s="250"/>
      <c r="AE1349" s="250"/>
      <c r="AF1349" s="268"/>
      <c r="AG1349" s="486"/>
      <c r="AH1349" s="486"/>
      <c r="AI1349" s="250"/>
      <c r="AJ1349" s="250"/>
      <c r="AK1349" s="250"/>
      <c r="AL1349" s="249">
        <f t="shared" si="29"/>
        <v>0</v>
      </c>
      <c r="AM1349" s="184">
        <f t="shared" si="33"/>
        <v>0</v>
      </c>
      <c r="AN1349" s="184">
        <f t="shared" si="33"/>
        <v>0</v>
      </c>
      <c r="AO1349" s="250"/>
      <c r="AP1349" s="250"/>
      <c r="AQ1349" s="250"/>
      <c r="AR1349" s="415" t="s">
        <v>1369</v>
      </c>
      <c r="AS1349" s="250"/>
      <c r="AT1349" s="250"/>
    </row>
    <row r="1350" spans="13:46" customFormat="1" ht="11.25" customHeight="1">
      <c r="M1350" s="515" t="s">
        <v>1994</v>
      </c>
      <c r="N1350" s="470" t="s">
        <v>1332</v>
      </c>
      <c r="O1350" s="191" t="s">
        <v>195</v>
      </c>
      <c r="AC1350" s="250"/>
      <c r="AD1350" s="250"/>
      <c r="AE1350" s="250"/>
      <c r="AF1350" s="268"/>
      <c r="AG1350" s="486"/>
      <c r="AH1350" s="486"/>
      <c r="AI1350" s="250"/>
      <c r="AJ1350" s="250"/>
      <c r="AK1350" s="250"/>
      <c r="AL1350" s="249">
        <f t="shared" si="29"/>
        <v>0</v>
      </c>
      <c r="AM1350" s="184">
        <f t="shared" si="33"/>
        <v>0</v>
      </c>
      <c r="AN1350" s="184">
        <f t="shared" si="33"/>
        <v>0</v>
      </c>
      <c r="AO1350" s="250"/>
      <c r="AP1350" s="250"/>
      <c r="AQ1350" s="250"/>
      <c r="AR1350" s="415" t="s">
        <v>1368</v>
      </c>
      <c r="AS1350" s="250"/>
      <c r="AT1350" s="250"/>
    </row>
    <row r="1351" spans="13:46" customFormat="1" ht="11.25" customHeight="1">
      <c r="M1351" s="515" t="s">
        <v>1995</v>
      </c>
      <c r="N1351" s="470" t="s">
        <v>1333</v>
      </c>
      <c r="O1351" s="191" t="s">
        <v>195</v>
      </c>
      <c r="AC1351" s="250"/>
      <c r="AD1351" s="250"/>
      <c r="AE1351" s="250"/>
      <c r="AF1351" s="268"/>
      <c r="AG1351" s="486"/>
      <c r="AH1351" s="486"/>
      <c r="AI1351" s="250"/>
      <c r="AJ1351" s="250"/>
      <c r="AK1351" s="250"/>
      <c r="AL1351" s="249">
        <f t="shared" si="29"/>
        <v>0</v>
      </c>
      <c r="AM1351" s="184">
        <f t="shared" si="33"/>
        <v>0</v>
      </c>
      <c r="AN1351" s="184">
        <f t="shared" si="33"/>
        <v>0</v>
      </c>
      <c r="AO1351" s="250"/>
      <c r="AP1351" s="250"/>
      <c r="AQ1351" s="250"/>
      <c r="AR1351" s="415" t="s">
        <v>1367</v>
      </c>
      <c r="AS1351" s="250"/>
      <c r="AT1351" s="250"/>
    </row>
    <row r="1352" spans="13:46" customFormat="1" ht="11.25" customHeight="1">
      <c r="M1352" s="515" t="s">
        <v>1996</v>
      </c>
      <c r="N1352" s="470" t="s">
        <v>1334</v>
      </c>
      <c r="O1352" s="191" t="s">
        <v>195</v>
      </c>
      <c r="AC1352" s="250"/>
      <c r="AD1352" s="250"/>
      <c r="AE1352" s="250"/>
      <c r="AF1352" s="268"/>
      <c r="AG1352" s="486"/>
      <c r="AH1352" s="486"/>
      <c r="AI1352" s="250"/>
      <c r="AJ1352" s="250"/>
      <c r="AK1352" s="250"/>
      <c r="AL1352" s="249">
        <f t="shared" si="29"/>
        <v>0</v>
      </c>
      <c r="AM1352" s="184">
        <f t="shared" si="33"/>
        <v>0</v>
      </c>
      <c r="AN1352" s="184">
        <f t="shared" si="33"/>
        <v>0</v>
      </c>
      <c r="AO1352" s="250"/>
      <c r="AP1352" s="250"/>
      <c r="AQ1352" s="250"/>
      <c r="AR1352" s="415" t="s">
        <v>1372</v>
      </c>
      <c r="AS1352" s="250"/>
      <c r="AT1352" s="250"/>
    </row>
    <row r="1353" spans="13:46" customFormat="1" ht="11.25" customHeight="1">
      <c r="M1353" s="516"/>
      <c r="N1353" s="484"/>
      <c r="O1353" s="485"/>
      <c r="AC1353" s="250"/>
      <c r="AD1353" s="250"/>
      <c r="AE1353" s="250"/>
      <c r="AF1353" s="268"/>
      <c r="AG1353" s="486"/>
      <c r="AH1353" s="486"/>
      <c r="AI1353" s="250"/>
      <c r="AJ1353" s="250"/>
      <c r="AK1353" s="250"/>
      <c r="AL1353" s="268"/>
      <c r="AM1353" s="486"/>
      <c r="AN1353" s="486"/>
      <c r="AO1353" s="250"/>
      <c r="AP1353" s="250"/>
      <c r="AQ1353" s="250"/>
      <c r="AR1353" s="415"/>
      <c r="AS1353" s="250"/>
      <c r="AT1353" s="250"/>
    </row>
    <row r="1354" spans="13:46" customFormat="1" ht="11.25" customHeight="1">
      <c r="M1354" s="516"/>
      <c r="N1354" s="484"/>
      <c r="O1354" s="485"/>
      <c r="AC1354" s="250"/>
      <c r="AD1354" s="250"/>
      <c r="AE1354" s="250"/>
      <c r="AF1354" s="268"/>
      <c r="AG1354" s="486"/>
      <c r="AH1354" s="486"/>
      <c r="AI1354" s="250"/>
      <c r="AJ1354" s="250"/>
      <c r="AK1354" s="250"/>
      <c r="AL1354" s="268"/>
      <c r="AM1354" s="486"/>
      <c r="AN1354" s="486"/>
      <c r="AO1354" s="250"/>
      <c r="AP1354" s="250"/>
      <c r="AQ1354" s="250"/>
      <c r="AR1354" s="415"/>
      <c r="AS1354" s="250"/>
      <c r="AT1354" s="250"/>
    </row>
    <row r="1355" spans="13:46" customFormat="1" ht="11.25" customHeight="1">
      <c r="M1355" s="515" t="s">
        <v>1997</v>
      </c>
      <c r="N1355" s="471" t="s">
        <v>1335</v>
      </c>
      <c r="O1355" s="191" t="s">
        <v>195</v>
      </c>
      <c r="AC1355" s="250"/>
      <c r="AD1355" s="250"/>
      <c r="AE1355" s="250"/>
      <c r="AF1355" s="268"/>
      <c r="AG1355" s="486"/>
      <c r="AH1355" s="486"/>
      <c r="AI1355" s="250"/>
      <c r="AJ1355" s="250"/>
      <c r="AK1355" s="250"/>
      <c r="AL1355" s="249">
        <f t="shared" ref="AL1355:AL1361" si="34">AM1355+AN1355</f>
        <v>0</v>
      </c>
      <c r="AM1355" s="184">
        <f t="shared" ref="AM1355:AN1361" si="35">AM1311*AM1247/1000</f>
        <v>0</v>
      </c>
      <c r="AN1355" s="184">
        <f t="shared" si="35"/>
        <v>0</v>
      </c>
      <c r="AO1355" s="250"/>
      <c r="AP1355" s="250"/>
      <c r="AQ1355" s="250"/>
      <c r="AR1355" s="415" t="s">
        <v>1373</v>
      </c>
      <c r="AS1355" s="250"/>
      <c r="AT1355" s="250"/>
    </row>
    <row r="1356" spans="13:46" customFormat="1" ht="11.25" customHeight="1">
      <c r="M1356" s="515" t="s">
        <v>1998</v>
      </c>
      <c r="N1356" s="472" t="s">
        <v>723</v>
      </c>
      <c r="O1356" s="191" t="s">
        <v>195</v>
      </c>
      <c r="AC1356" s="250"/>
      <c r="AD1356" s="250"/>
      <c r="AE1356" s="250"/>
      <c r="AF1356" s="268"/>
      <c r="AG1356" s="486"/>
      <c r="AH1356" s="486"/>
      <c r="AI1356" s="250"/>
      <c r="AJ1356" s="250"/>
      <c r="AK1356" s="250"/>
      <c r="AL1356" s="249">
        <f t="shared" si="34"/>
        <v>0</v>
      </c>
      <c r="AM1356" s="184">
        <f t="shared" si="35"/>
        <v>0</v>
      </c>
      <c r="AN1356" s="184">
        <f t="shared" si="35"/>
        <v>0</v>
      </c>
      <c r="AO1356" s="250"/>
      <c r="AP1356" s="250"/>
      <c r="AQ1356" s="250"/>
      <c r="AR1356" s="415" t="s">
        <v>1360</v>
      </c>
      <c r="AS1356" s="250"/>
      <c r="AT1356" s="250"/>
    </row>
    <row r="1357" spans="13:46" customFormat="1" ht="11.25" customHeight="1">
      <c r="M1357" s="515" t="s">
        <v>1999</v>
      </c>
      <c r="N1357" s="473" t="s">
        <v>749</v>
      </c>
      <c r="O1357" s="191" t="s">
        <v>195</v>
      </c>
      <c r="AC1357" s="250"/>
      <c r="AD1357" s="250"/>
      <c r="AE1357" s="250"/>
      <c r="AF1357" s="268"/>
      <c r="AG1357" s="486"/>
      <c r="AH1357" s="486"/>
      <c r="AI1357" s="250"/>
      <c r="AJ1357" s="250"/>
      <c r="AK1357" s="250"/>
      <c r="AL1357" s="249">
        <f t="shared" si="34"/>
        <v>0</v>
      </c>
      <c r="AM1357" s="184">
        <f t="shared" si="35"/>
        <v>0</v>
      </c>
      <c r="AN1357" s="184">
        <f t="shared" si="35"/>
        <v>0</v>
      </c>
      <c r="AO1357" s="250"/>
      <c r="AP1357" s="250"/>
      <c r="AQ1357" s="250"/>
      <c r="AR1357" s="415" t="s">
        <v>1361</v>
      </c>
      <c r="AS1357" s="250"/>
      <c r="AT1357" s="250"/>
    </row>
    <row r="1358" spans="13:46" customFormat="1" ht="11.25" customHeight="1">
      <c r="M1358" s="515" t="s">
        <v>2000</v>
      </c>
      <c r="N1358" s="474" t="s">
        <v>315</v>
      </c>
      <c r="O1358" s="191" t="s">
        <v>195</v>
      </c>
      <c r="AC1358" s="250"/>
      <c r="AD1358" s="250"/>
      <c r="AE1358" s="250"/>
      <c r="AF1358" s="268"/>
      <c r="AG1358" s="486"/>
      <c r="AH1358" s="486"/>
      <c r="AI1358" s="250"/>
      <c r="AJ1358" s="250"/>
      <c r="AK1358" s="250"/>
      <c r="AL1358" s="249">
        <f t="shared" si="34"/>
        <v>0</v>
      </c>
      <c r="AM1358" s="184">
        <f t="shared" si="35"/>
        <v>0</v>
      </c>
      <c r="AN1358" s="184">
        <f t="shared" si="35"/>
        <v>0</v>
      </c>
      <c r="AO1358" s="250"/>
      <c r="AP1358" s="250"/>
      <c r="AQ1358" s="250"/>
      <c r="AR1358" s="415" t="s">
        <v>1362</v>
      </c>
      <c r="AS1358" s="250"/>
      <c r="AT1358" s="250"/>
    </row>
    <row r="1359" spans="13:46" customFormat="1" ht="11.25" customHeight="1">
      <c r="M1359" s="515" t="s">
        <v>2001</v>
      </c>
      <c r="N1359" s="475" t="s">
        <v>316</v>
      </c>
      <c r="O1359" s="191" t="s">
        <v>195</v>
      </c>
      <c r="AC1359" s="250"/>
      <c r="AD1359" s="250"/>
      <c r="AE1359" s="250"/>
      <c r="AF1359" s="268"/>
      <c r="AG1359" s="486"/>
      <c r="AH1359" s="486"/>
      <c r="AI1359" s="250"/>
      <c r="AJ1359" s="250"/>
      <c r="AK1359" s="250"/>
      <c r="AL1359" s="249">
        <f t="shared" si="34"/>
        <v>0</v>
      </c>
      <c r="AM1359" s="184">
        <f t="shared" si="35"/>
        <v>0</v>
      </c>
      <c r="AN1359" s="184">
        <f t="shared" si="35"/>
        <v>0</v>
      </c>
      <c r="AO1359" s="250"/>
      <c r="AP1359" s="250"/>
      <c r="AQ1359" s="250"/>
      <c r="AR1359" s="415" t="s">
        <v>1364</v>
      </c>
      <c r="AS1359" s="250"/>
      <c r="AT1359" s="250"/>
    </row>
    <row r="1360" spans="13:46" customFormat="1" ht="11.25" customHeight="1">
      <c r="M1360" s="515" t="s">
        <v>2002</v>
      </c>
      <c r="N1360" s="476" t="s">
        <v>317</v>
      </c>
      <c r="O1360" s="191" t="s">
        <v>195</v>
      </c>
      <c r="AC1360" s="250"/>
      <c r="AD1360" s="250"/>
      <c r="AE1360" s="250"/>
      <c r="AF1360" s="268"/>
      <c r="AG1360" s="486"/>
      <c r="AH1360" s="486"/>
      <c r="AI1360" s="250"/>
      <c r="AJ1360" s="250"/>
      <c r="AK1360" s="250"/>
      <c r="AL1360" s="249">
        <f t="shared" si="34"/>
        <v>0</v>
      </c>
      <c r="AM1360" s="184">
        <f t="shared" si="35"/>
        <v>0</v>
      </c>
      <c r="AN1360" s="184">
        <f t="shared" si="35"/>
        <v>0</v>
      </c>
      <c r="AO1360" s="250"/>
      <c r="AP1360" s="250"/>
      <c r="AQ1360" s="250"/>
      <c r="AR1360" s="415" t="s">
        <v>1363</v>
      </c>
      <c r="AS1360" s="250"/>
      <c r="AT1360" s="250"/>
    </row>
    <row r="1361" spans="13:46" customFormat="1" ht="11.25" customHeight="1">
      <c r="M1361" s="515" t="s">
        <v>2003</v>
      </c>
      <c r="N1361" s="465" t="s">
        <v>318</v>
      </c>
      <c r="O1361" s="191" t="s">
        <v>195</v>
      </c>
      <c r="AC1361" s="250"/>
      <c r="AD1361" s="250"/>
      <c r="AE1361" s="250"/>
      <c r="AF1361" s="268"/>
      <c r="AG1361" s="486"/>
      <c r="AH1361" s="486"/>
      <c r="AI1361" s="250"/>
      <c r="AJ1361" s="250"/>
      <c r="AK1361" s="250"/>
      <c r="AL1361" s="249">
        <f t="shared" si="34"/>
        <v>0</v>
      </c>
      <c r="AM1361" s="184">
        <f t="shared" si="35"/>
        <v>0</v>
      </c>
      <c r="AN1361" s="184">
        <f t="shared" si="35"/>
        <v>0</v>
      </c>
      <c r="AO1361" s="250"/>
      <c r="AP1361" s="250"/>
      <c r="AQ1361" s="250"/>
      <c r="AR1361" s="415" t="s">
        <v>1365</v>
      </c>
      <c r="AS1361" s="250"/>
      <c r="AT1361" s="250"/>
    </row>
    <row r="1362" spans="13:46" customFormat="1" ht="11.25" customHeight="1">
      <c r="M1362" s="516"/>
      <c r="N1362" s="484"/>
      <c r="O1362" s="485"/>
      <c r="AC1362" s="250"/>
      <c r="AD1362" s="250"/>
      <c r="AE1362" s="250"/>
      <c r="AF1362" s="268"/>
      <c r="AG1362" s="486"/>
      <c r="AH1362" s="486"/>
      <c r="AI1362" s="250"/>
      <c r="AJ1362" s="250"/>
      <c r="AK1362" s="250"/>
      <c r="AL1362" s="268"/>
      <c r="AM1362" s="486"/>
      <c r="AN1362" s="486"/>
      <c r="AO1362" s="250"/>
      <c r="AP1362" s="250"/>
      <c r="AQ1362" s="250"/>
      <c r="AR1362" s="415"/>
      <c r="AS1362" s="250"/>
      <c r="AT1362" s="250"/>
    </row>
    <row r="1363" spans="13:46" customFormat="1" ht="11.25" customHeight="1">
      <c r="M1363" s="518"/>
      <c r="N1363" s="488"/>
      <c r="O1363" s="191"/>
      <c r="AC1363" s="250"/>
      <c r="AD1363" s="250"/>
      <c r="AE1363" s="250"/>
      <c r="AF1363" s="243"/>
      <c r="AG1363" s="243"/>
      <c r="AH1363" s="243"/>
      <c r="AI1363" s="250"/>
      <c r="AJ1363" s="250"/>
      <c r="AK1363" s="250"/>
      <c r="AL1363" s="243"/>
      <c r="AM1363" s="243"/>
      <c r="AN1363" s="243"/>
      <c r="AO1363" s="250"/>
      <c r="AP1363" s="250"/>
      <c r="AQ1363" s="250"/>
      <c r="AR1363" s="116"/>
      <c r="AS1363" s="250"/>
      <c r="AT1363" s="250"/>
    </row>
    <row r="1364" spans="13:46" customFormat="1" ht="11.25" customHeight="1">
      <c r="M1364" s="514"/>
      <c r="N1364" s="487" t="s">
        <v>763</v>
      </c>
      <c r="O1364" s="165"/>
      <c r="AC1364" s="250"/>
      <c r="AD1364" s="250"/>
      <c r="AE1364" s="250"/>
      <c r="AF1364" s="243"/>
      <c r="AG1364" s="243"/>
      <c r="AH1364" s="243"/>
      <c r="AI1364" s="250"/>
      <c r="AJ1364" s="250"/>
      <c r="AK1364" s="250"/>
      <c r="AL1364" s="243"/>
      <c r="AM1364" s="243"/>
      <c r="AN1364" s="243"/>
      <c r="AO1364" s="250"/>
      <c r="AP1364" s="250"/>
      <c r="AQ1364" s="250"/>
      <c r="AR1364" s="116"/>
      <c r="AS1364" s="250"/>
      <c r="AT1364" s="250"/>
    </row>
    <row r="1365" spans="13:46" customFormat="1" ht="11.25" customHeight="1">
      <c r="M1365" s="519"/>
      <c r="N1365" s="481"/>
      <c r="O1365" s="191"/>
      <c r="AC1365" s="250"/>
      <c r="AD1365" s="250"/>
      <c r="AE1365" s="250"/>
      <c r="AF1365" s="268"/>
      <c r="AG1365" s="486"/>
      <c r="AH1365" s="486"/>
      <c r="AI1365" s="250"/>
      <c r="AJ1365" s="250"/>
      <c r="AK1365" s="250"/>
      <c r="AL1365" s="243"/>
      <c r="AM1365" s="243"/>
      <c r="AN1365" s="243"/>
      <c r="AO1365" s="250"/>
      <c r="AP1365" s="250"/>
      <c r="AQ1365" s="250"/>
      <c r="AR1365" s="116"/>
      <c r="AS1365" s="250"/>
      <c r="AT1365" s="250"/>
    </row>
    <row r="1366" spans="13:46" customFormat="1" ht="11.25" customHeight="1">
      <c r="M1366" s="514" t="s">
        <v>673</v>
      </c>
      <c r="N1366" s="487" t="s">
        <v>644</v>
      </c>
      <c r="O1366" s="191"/>
      <c r="AC1366" s="250"/>
      <c r="AD1366" s="250"/>
      <c r="AE1366" s="250"/>
      <c r="AF1366" s="268"/>
      <c r="AG1366" s="486"/>
      <c r="AH1366" s="486"/>
      <c r="AI1366" s="250"/>
      <c r="AJ1366" s="250"/>
      <c r="AK1366" s="250"/>
      <c r="AL1366" s="243"/>
      <c r="AM1366" s="243"/>
      <c r="AN1366" s="243"/>
      <c r="AO1366" s="250"/>
      <c r="AP1366" s="250"/>
      <c r="AQ1366" s="250"/>
      <c r="AR1366" s="415"/>
      <c r="AS1366" s="250"/>
      <c r="AT1366" s="250"/>
    </row>
    <row r="1367" spans="13:46" customFormat="1" ht="11.25" customHeight="1">
      <c r="M1367" s="520" t="str">
        <f>M1366 &amp; ".1"</f>
        <v>4.0.3.1.1.1.1</v>
      </c>
      <c r="N1367" s="482" t="s">
        <v>1385</v>
      </c>
      <c r="O1367" s="191" t="s">
        <v>506</v>
      </c>
      <c r="AC1367" s="250"/>
      <c r="AD1367" s="250"/>
      <c r="AE1367" s="250"/>
      <c r="AF1367" s="268"/>
      <c r="AG1367" s="486"/>
      <c r="AH1367" s="486"/>
      <c r="AI1367" s="250"/>
      <c r="AJ1367" s="250"/>
      <c r="AK1367" s="250"/>
      <c r="AL1367" s="249">
        <f>IF(AL1257=0,0,AL1383/AL1257*1000)</f>
        <v>0</v>
      </c>
      <c r="AM1367" s="198"/>
      <c r="AN1367" s="198"/>
      <c r="AO1367" s="250"/>
      <c r="AP1367" s="250"/>
      <c r="AQ1367" s="250"/>
      <c r="AR1367" s="415" t="s">
        <v>1337</v>
      </c>
      <c r="AS1367" s="250"/>
      <c r="AT1367" s="250"/>
    </row>
    <row r="1368" spans="13:46" customFormat="1" ht="11.25" customHeight="1">
      <c r="M1368" s="520" t="str">
        <f>M1366 &amp; ".2"</f>
        <v>4.0.3.1.1.1.2</v>
      </c>
      <c r="N1368" s="482" t="s">
        <v>1386</v>
      </c>
      <c r="O1368" s="191" t="s">
        <v>506</v>
      </c>
      <c r="AC1368" s="250"/>
      <c r="AD1368" s="250"/>
      <c r="AE1368" s="250"/>
      <c r="AF1368" s="268"/>
      <c r="AG1368" s="486"/>
      <c r="AH1368" s="486"/>
      <c r="AI1368" s="250"/>
      <c r="AJ1368" s="250"/>
      <c r="AK1368" s="250"/>
      <c r="AL1368" s="249">
        <f t="shared" ref="AL1368:AL1373" si="36">IF(AL1258=0,0,AL1384/AL1258*1000)</f>
        <v>0</v>
      </c>
      <c r="AM1368" s="198"/>
      <c r="AN1368" s="198"/>
      <c r="AO1368" s="250"/>
      <c r="AP1368" s="250"/>
      <c r="AQ1368" s="250"/>
      <c r="AR1368" s="415" t="s">
        <v>1337</v>
      </c>
      <c r="AS1368" s="250"/>
      <c r="AT1368" s="250"/>
    </row>
    <row r="1369" spans="13:46" customFormat="1" ht="11.25" customHeight="1">
      <c r="M1369" s="520" t="str">
        <f>M1366 &amp; ".3"</f>
        <v>4.0.3.1.1.1.3</v>
      </c>
      <c r="N1369" s="482" t="s">
        <v>1387</v>
      </c>
      <c r="O1369" s="191" t="s">
        <v>506</v>
      </c>
      <c r="AC1369" s="250"/>
      <c r="AD1369" s="250"/>
      <c r="AE1369" s="250"/>
      <c r="AF1369" s="268"/>
      <c r="AG1369" s="486"/>
      <c r="AH1369" s="486"/>
      <c r="AI1369" s="250"/>
      <c r="AJ1369" s="250"/>
      <c r="AK1369" s="250"/>
      <c r="AL1369" s="249">
        <f t="shared" si="36"/>
        <v>0</v>
      </c>
      <c r="AM1369" s="198"/>
      <c r="AN1369" s="198"/>
      <c r="AO1369" s="250"/>
      <c r="AP1369" s="250"/>
      <c r="AQ1369" s="250"/>
      <c r="AR1369" s="415" t="s">
        <v>1337</v>
      </c>
      <c r="AS1369" s="250"/>
      <c r="AT1369" s="250"/>
    </row>
    <row r="1370" spans="13:46" customFormat="1" ht="11.25" customHeight="1">
      <c r="M1370" s="520" t="str">
        <f>M1366 &amp; ".4"</f>
        <v>4.0.3.1.1.1.4</v>
      </c>
      <c r="N1370" s="482" t="s">
        <v>1388</v>
      </c>
      <c r="O1370" s="191" t="s">
        <v>506</v>
      </c>
      <c r="AC1370" s="250"/>
      <c r="AD1370" s="250"/>
      <c r="AE1370" s="250"/>
      <c r="AF1370" s="268"/>
      <c r="AG1370" s="486"/>
      <c r="AH1370" s="486"/>
      <c r="AI1370" s="250"/>
      <c r="AJ1370" s="250"/>
      <c r="AK1370" s="250"/>
      <c r="AL1370" s="249">
        <f t="shared" si="36"/>
        <v>0</v>
      </c>
      <c r="AM1370" s="198"/>
      <c r="AN1370" s="198"/>
      <c r="AO1370" s="250"/>
      <c r="AP1370" s="250"/>
      <c r="AQ1370" s="250"/>
      <c r="AR1370" s="415" t="s">
        <v>1337</v>
      </c>
      <c r="AS1370" s="250"/>
      <c r="AT1370" s="250"/>
    </row>
    <row r="1371" spans="13:46" customFormat="1" ht="11.25" customHeight="1">
      <c r="M1371" s="520" t="str">
        <f>M1366 &amp; ".5"</f>
        <v>4.0.3.1.1.1.5</v>
      </c>
      <c r="N1371" s="482" t="s">
        <v>1389</v>
      </c>
      <c r="O1371" s="191" t="s">
        <v>506</v>
      </c>
      <c r="AC1371" s="250"/>
      <c r="AD1371" s="250"/>
      <c r="AE1371" s="250"/>
      <c r="AF1371" s="268"/>
      <c r="AG1371" s="486"/>
      <c r="AH1371" s="486"/>
      <c r="AI1371" s="250"/>
      <c r="AJ1371" s="250"/>
      <c r="AK1371" s="250"/>
      <c r="AL1371" s="249">
        <f t="shared" si="36"/>
        <v>0</v>
      </c>
      <c r="AM1371" s="198"/>
      <c r="AN1371" s="198"/>
      <c r="AO1371" s="250"/>
      <c r="AP1371" s="250"/>
      <c r="AQ1371" s="250"/>
      <c r="AR1371" s="415" t="s">
        <v>1337</v>
      </c>
      <c r="AS1371" s="250"/>
      <c r="AT1371" s="250"/>
    </row>
    <row r="1372" spans="13:46" customFormat="1" ht="11.25" customHeight="1">
      <c r="M1372" s="520" t="str">
        <f>M1366 &amp; ".6"</f>
        <v>4.0.3.1.1.1.6</v>
      </c>
      <c r="N1372" s="482" t="s">
        <v>1390</v>
      </c>
      <c r="O1372" s="191" t="s">
        <v>506</v>
      </c>
      <c r="AC1372" s="250"/>
      <c r="AD1372" s="250"/>
      <c r="AE1372" s="250"/>
      <c r="AF1372" s="268"/>
      <c r="AG1372" s="486"/>
      <c r="AH1372" s="486"/>
      <c r="AI1372" s="250"/>
      <c r="AJ1372" s="250"/>
      <c r="AK1372" s="250"/>
      <c r="AL1372" s="249">
        <f t="shared" si="36"/>
        <v>0</v>
      </c>
      <c r="AM1372" s="198"/>
      <c r="AN1372" s="198"/>
      <c r="AO1372" s="250"/>
      <c r="AP1372" s="250"/>
      <c r="AQ1372" s="250"/>
      <c r="AR1372" s="415" t="s">
        <v>1337</v>
      </c>
      <c r="AS1372" s="250"/>
      <c r="AT1372" s="250"/>
    </row>
    <row r="1373" spans="13:46" customFormat="1" ht="11.25" customHeight="1">
      <c r="M1373" s="520" t="str">
        <f>M1366 &amp; ".7"</f>
        <v>4.0.3.1.1.1.7</v>
      </c>
      <c r="N1373" s="482" t="s">
        <v>1391</v>
      </c>
      <c r="O1373" s="191" t="s">
        <v>506</v>
      </c>
      <c r="AC1373" s="250"/>
      <c r="AD1373" s="250"/>
      <c r="AE1373" s="250"/>
      <c r="AF1373" s="268"/>
      <c r="AG1373" s="486"/>
      <c r="AH1373" s="486"/>
      <c r="AI1373" s="250"/>
      <c r="AJ1373" s="250"/>
      <c r="AK1373" s="250"/>
      <c r="AL1373" s="249">
        <f t="shared" si="36"/>
        <v>0</v>
      </c>
      <c r="AM1373" s="198"/>
      <c r="AN1373" s="198"/>
      <c r="AO1373" s="250"/>
      <c r="AP1373" s="250"/>
      <c r="AQ1373" s="250"/>
      <c r="AR1373" s="415" t="s">
        <v>1337</v>
      </c>
      <c r="AS1373" s="250"/>
      <c r="AT1373" s="250"/>
    </row>
    <row r="1374" spans="13:46" customFormat="1" ht="11.25" customHeight="1">
      <c r="M1374" s="514" t="s">
        <v>674</v>
      </c>
      <c r="N1374" s="487" t="s">
        <v>645</v>
      </c>
      <c r="O1374" s="191"/>
      <c r="AC1374" s="250"/>
      <c r="AD1374" s="250"/>
      <c r="AE1374" s="250"/>
      <c r="AF1374" s="268"/>
      <c r="AG1374" s="486"/>
      <c r="AH1374" s="486"/>
      <c r="AI1374" s="250"/>
      <c r="AJ1374" s="250"/>
      <c r="AK1374" s="250"/>
      <c r="AL1374" s="243"/>
      <c r="AM1374" s="243"/>
      <c r="AN1374" s="243"/>
      <c r="AO1374" s="250"/>
      <c r="AP1374" s="250"/>
      <c r="AQ1374" s="250"/>
      <c r="AR1374" s="415"/>
      <c r="AS1374" s="250"/>
      <c r="AT1374" s="250"/>
    </row>
    <row r="1375" spans="13:46" customFormat="1" ht="11.25" customHeight="1">
      <c r="M1375" s="520" t="str">
        <f>M1374 &amp; ".1"</f>
        <v>4.0.3.1.1.2.1</v>
      </c>
      <c r="N1375" s="482" t="s">
        <v>1385</v>
      </c>
      <c r="O1375" s="191" t="s">
        <v>506</v>
      </c>
      <c r="AC1375" s="250"/>
      <c r="AD1375" s="250"/>
      <c r="AE1375" s="250"/>
      <c r="AF1375" s="268"/>
      <c r="AG1375" s="486"/>
      <c r="AH1375" s="486"/>
      <c r="AI1375" s="250"/>
      <c r="AJ1375" s="250"/>
      <c r="AK1375" s="250"/>
      <c r="AL1375" s="249">
        <f>IF(AL1257=0,0,AL1391/AL1257*1000)</f>
        <v>0</v>
      </c>
      <c r="AM1375" s="198"/>
      <c r="AN1375" s="198"/>
      <c r="AO1375" s="250"/>
      <c r="AP1375" s="250"/>
      <c r="AQ1375" s="250"/>
      <c r="AR1375" s="415" t="s">
        <v>1337</v>
      </c>
      <c r="AS1375" s="250"/>
      <c r="AT1375" s="250"/>
    </row>
    <row r="1376" spans="13:46" customFormat="1" ht="11.25" customHeight="1">
      <c r="M1376" s="520" t="str">
        <f>M1374 &amp; ".2"</f>
        <v>4.0.3.1.1.2.2</v>
      </c>
      <c r="N1376" s="482" t="s">
        <v>1386</v>
      </c>
      <c r="O1376" s="191" t="s">
        <v>506</v>
      </c>
      <c r="AC1376" s="250"/>
      <c r="AD1376" s="250"/>
      <c r="AE1376" s="250"/>
      <c r="AF1376" s="268"/>
      <c r="AG1376" s="486"/>
      <c r="AH1376" s="486"/>
      <c r="AI1376" s="250"/>
      <c r="AJ1376" s="250"/>
      <c r="AK1376" s="250"/>
      <c r="AL1376" s="249">
        <f t="shared" ref="AL1376:AL1381" si="37">IF(AL1258=0,0,AL1392/AL1258*1000)</f>
        <v>0</v>
      </c>
      <c r="AM1376" s="198"/>
      <c r="AN1376" s="198"/>
      <c r="AO1376" s="250"/>
      <c r="AP1376" s="250"/>
      <c r="AQ1376" s="250"/>
      <c r="AR1376" s="415" t="s">
        <v>1337</v>
      </c>
      <c r="AS1376" s="250"/>
      <c r="AT1376" s="250"/>
    </row>
    <row r="1377" spans="13:46" customFormat="1" ht="11.25" customHeight="1">
      <c r="M1377" s="520" t="str">
        <f>M1374 &amp; ".3"</f>
        <v>4.0.3.1.1.2.3</v>
      </c>
      <c r="N1377" s="482" t="s">
        <v>1387</v>
      </c>
      <c r="O1377" s="191" t="s">
        <v>506</v>
      </c>
      <c r="AC1377" s="250"/>
      <c r="AD1377" s="250"/>
      <c r="AE1377" s="250"/>
      <c r="AF1377" s="268"/>
      <c r="AG1377" s="486"/>
      <c r="AH1377" s="486"/>
      <c r="AI1377" s="250"/>
      <c r="AJ1377" s="250"/>
      <c r="AK1377" s="250"/>
      <c r="AL1377" s="249">
        <f t="shared" si="37"/>
        <v>0</v>
      </c>
      <c r="AM1377" s="198"/>
      <c r="AN1377" s="198"/>
      <c r="AO1377" s="250"/>
      <c r="AP1377" s="250"/>
      <c r="AQ1377" s="250"/>
      <c r="AR1377" s="415" t="s">
        <v>1337</v>
      </c>
      <c r="AS1377" s="250"/>
      <c r="AT1377" s="250"/>
    </row>
    <row r="1378" spans="13:46" customFormat="1" ht="11.25" customHeight="1">
      <c r="M1378" s="520" t="str">
        <f>M1374 &amp; ".4"</f>
        <v>4.0.3.1.1.2.4</v>
      </c>
      <c r="N1378" s="482" t="s">
        <v>1388</v>
      </c>
      <c r="O1378" s="191" t="s">
        <v>506</v>
      </c>
      <c r="AC1378" s="250"/>
      <c r="AD1378" s="250"/>
      <c r="AE1378" s="250"/>
      <c r="AF1378" s="268"/>
      <c r="AG1378" s="486"/>
      <c r="AH1378" s="486"/>
      <c r="AI1378" s="250"/>
      <c r="AJ1378" s="250"/>
      <c r="AK1378" s="250"/>
      <c r="AL1378" s="249">
        <f t="shared" si="37"/>
        <v>0</v>
      </c>
      <c r="AM1378" s="198"/>
      <c r="AN1378" s="198"/>
      <c r="AO1378" s="250"/>
      <c r="AP1378" s="250"/>
      <c r="AQ1378" s="250"/>
      <c r="AR1378" s="415" t="s">
        <v>1337</v>
      </c>
      <c r="AS1378" s="250"/>
      <c r="AT1378" s="250"/>
    </row>
    <row r="1379" spans="13:46" customFormat="1" ht="11.25" customHeight="1">
      <c r="M1379" s="520" t="str">
        <f>M1374 &amp; ".5"</f>
        <v>4.0.3.1.1.2.5</v>
      </c>
      <c r="N1379" s="482" t="s">
        <v>1389</v>
      </c>
      <c r="O1379" s="191" t="s">
        <v>506</v>
      </c>
      <c r="AC1379" s="250"/>
      <c r="AD1379" s="250"/>
      <c r="AE1379" s="250"/>
      <c r="AF1379" s="268"/>
      <c r="AG1379" s="486"/>
      <c r="AH1379" s="486"/>
      <c r="AI1379" s="250"/>
      <c r="AJ1379" s="250"/>
      <c r="AK1379" s="250"/>
      <c r="AL1379" s="249">
        <f t="shared" si="37"/>
        <v>0</v>
      </c>
      <c r="AM1379" s="198"/>
      <c r="AN1379" s="198"/>
      <c r="AO1379" s="250"/>
      <c r="AP1379" s="250"/>
      <c r="AQ1379" s="250"/>
      <c r="AR1379" s="415" t="s">
        <v>1337</v>
      </c>
      <c r="AS1379" s="250"/>
      <c r="AT1379" s="250"/>
    </row>
    <row r="1380" spans="13:46" customFormat="1" ht="11.25" customHeight="1">
      <c r="M1380" s="520" t="str">
        <f>M1374 &amp; ".6"</f>
        <v>4.0.3.1.1.2.6</v>
      </c>
      <c r="N1380" s="482" t="s">
        <v>1390</v>
      </c>
      <c r="O1380" s="191" t="s">
        <v>506</v>
      </c>
      <c r="AC1380" s="250"/>
      <c r="AD1380" s="250"/>
      <c r="AE1380" s="250"/>
      <c r="AF1380" s="268"/>
      <c r="AG1380" s="486"/>
      <c r="AH1380" s="486"/>
      <c r="AI1380" s="250"/>
      <c r="AJ1380" s="250"/>
      <c r="AK1380" s="250"/>
      <c r="AL1380" s="249">
        <f t="shared" si="37"/>
        <v>0</v>
      </c>
      <c r="AM1380" s="198"/>
      <c r="AN1380" s="198"/>
      <c r="AO1380" s="250"/>
      <c r="AP1380" s="250"/>
      <c r="AQ1380" s="250"/>
      <c r="AR1380" s="415" t="s">
        <v>1337</v>
      </c>
      <c r="AS1380" s="250"/>
      <c r="AT1380" s="250"/>
    </row>
    <row r="1381" spans="13:46" customFormat="1" ht="11.25" customHeight="1">
      <c r="M1381" s="520" t="str">
        <f>M1374 &amp; ".7"</f>
        <v>4.0.3.1.1.2.7</v>
      </c>
      <c r="N1381" s="482" t="s">
        <v>1391</v>
      </c>
      <c r="O1381" s="191" t="s">
        <v>506</v>
      </c>
      <c r="AC1381" s="250"/>
      <c r="AD1381" s="250"/>
      <c r="AE1381" s="250"/>
      <c r="AF1381" s="268"/>
      <c r="AG1381" s="486"/>
      <c r="AH1381" s="486"/>
      <c r="AI1381" s="250"/>
      <c r="AJ1381" s="250"/>
      <c r="AK1381" s="250"/>
      <c r="AL1381" s="249">
        <f t="shared" si="37"/>
        <v>0</v>
      </c>
      <c r="AM1381" s="198"/>
      <c r="AN1381" s="198"/>
      <c r="AO1381" s="250"/>
      <c r="AP1381" s="250"/>
      <c r="AQ1381" s="250"/>
      <c r="AR1381" s="415" t="s">
        <v>1337</v>
      </c>
      <c r="AS1381" s="250"/>
      <c r="AT1381" s="250"/>
    </row>
    <row r="1382" spans="13:46" customFormat="1" ht="11.25" customHeight="1">
      <c r="M1382" s="514" t="s">
        <v>675</v>
      </c>
      <c r="N1382" s="487" t="s">
        <v>646</v>
      </c>
      <c r="O1382" s="191" t="s">
        <v>195</v>
      </c>
      <c r="AC1382" s="250"/>
      <c r="AD1382" s="250"/>
      <c r="AE1382" s="250"/>
      <c r="AF1382" s="268"/>
      <c r="AG1382" s="486"/>
      <c r="AH1382" s="486"/>
      <c r="AI1382" s="250"/>
      <c r="AJ1382" s="250"/>
      <c r="AK1382" s="250"/>
      <c r="AL1382" s="249">
        <f t="shared" ref="AL1382:AL1398" si="38">AM1382+AN1382</f>
        <v>0</v>
      </c>
      <c r="AM1382" s="184">
        <f>SUM(AM1383:AM1389)</f>
        <v>0</v>
      </c>
      <c r="AN1382" s="184">
        <f>SUM(AN1383:AN1389)</f>
        <v>0</v>
      </c>
      <c r="AO1382" s="250"/>
      <c r="AP1382" s="250"/>
      <c r="AQ1382" s="250"/>
      <c r="AR1382" s="415" t="s">
        <v>1337</v>
      </c>
      <c r="AS1382" s="250"/>
      <c r="AT1382" s="250"/>
    </row>
    <row r="1383" spans="13:46" customFormat="1" ht="11.25" customHeight="1">
      <c r="M1383" s="520" t="str">
        <f>M1382 &amp; ".1"</f>
        <v>4.0.3.1.1.3.1</v>
      </c>
      <c r="N1383" s="482" t="s">
        <v>1385</v>
      </c>
      <c r="O1383" s="191" t="s">
        <v>195</v>
      </c>
      <c r="AC1383" s="250"/>
      <c r="AD1383" s="250"/>
      <c r="AE1383" s="250"/>
      <c r="AF1383" s="268"/>
      <c r="AG1383" s="486"/>
      <c r="AH1383" s="486"/>
      <c r="AI1383" s="250"/>
      <c r="AJ1383" s="250"/>
      <c r="AK1383" s="250"/>
      <c r="AL1383" s="249">
        <f t="shared" si="38"/>
        <v>0</v>
      </c>
      <c r="AM1383" s="184">
        <f>AM1367*AM1257/1000</f>
        <v>0</v>
      </c>
      <c r="AN1383" s="184">
        <f>AN1367*AN1257/1000</f>
        <v>0</v>
      </c>
      <c r="AO1383" s="250"/>
      <c r="AP1383" s="250"/>
      <c r="AQ1383" s="250"/>
      <c r="AR1383" s="415" t="s">
        <v>1337</v>
      </c>
      <c r="AS1383" s="250"/>
      <c r="AT1383" s="250"/>
    </row>
    <row r="1384" spans="13:46" customFormat="1" ht="11.25" customHeight="1">
      <c r="M1384" s="520" t="str">
        <f>M1382 &amp; ".2"</f>
        <v>4.0.3.1.1.3.2</v>
      </c>
      <c r="N1384" s="482" t="s">
        <v>1386</v>
      </c>
      <c r="O1384" s="191" t="s">
        <v>195</v>
      </c>
      <c r="AC1384" s="250"/>
      <c r="AD1384" s="250"/>
      <c r="AE1384" s="250"/>
      <c r="AF1384" s="268"/>
      <c r="AG1384" s="486"/>
      <c r="AH1384" s="486"/>
      <c r="AI1384" s="250"/>
      <c r="AJ1384" s="250"/>
      <c r="AK1384" s="250"/>
      <c r="AL1384" s="249">
        <f t="shared" si="38"/>
        <v>0</v>
      </c>
      <c r="AM1384" s="184">
        <f t="shared" ref="AM1384:AN1389" si="39">AM1368*AM1258/1000</f>
        <v>0</v>
      </c>
      <c r="AN1384" s="184">
        <f t="shared" si="39"/>
        <v>0</v>
      </c>
      <c r="AO1384" s="250"/>
      <c r="AP1384" s="250"/>
      <c r="AQ1384" s="250"/>
      <c r="AR1384" s="415" t="s">
        <v>1337</v>
      </c>
      <c r="AS1384" s="250"/>
      <c r="AT1384" s="250"/>
    </row>
    <row r="1385" spans="13:46" customFormat="1" ht="11.25" customHeight="1">
      <c r="M1385" s="520" t="str">
        <f>M1382 &amp; ".3"</f>
        <v>4.0.3.1.1.3.3</v>
      </c>
      <c r="N1385" s="482" t="s">
        <v>1387</v>
      </c>
      <c r="O1385" s="191" t="s">
        <v>195</v>
      </c>
      <c r="AC1385" s="250"/>
      <c r="AD1385" s="250"/>
      <c r="AE1385" s="250"/>
      <c r="AF1385" s="268"/>
      <c r="AG1385" s="486"/>
      <c r="AH1385" s="486"/>
      <c r="AI1385" s="250"/>
      <c r="AJ1385" s="250"/>
      <c r="AK1385" s="250"/>
      <c r="AL1385" s="249">
        <f t="shared" si="38"/>
        <v>0</v>
      </c>
      <c r="AM1385" s="184">
        <f t="shared" si="39"/>
        <v>0</v>
      </c>
      <c r="AN1385" s="184">
        <f t="shared" si="39"/>
        <v>0</v>
      </c>
      <c r="AO1385" s="250"/>
      <c r="AP1385" s="250"/>
      <c r="AQ1385" s="250"/>
      <c r="AR1385" s="415" t="s">
        <v>1337</v>
      </c>
      <c r="AS1385" s="250"/>
      <c r="AT1385" s="250"/>
    </row>
    <row r="1386" spans="13:46" customFormat="1" ht="11.25" customHeight="1">
      <c r="M1386" s="520" t="str">
        <f>M1382 &amp; ".4"</f>
        <v>4.0.3.1.1.3.4</v>
      </c>
      <c r="N1386" s="482" t="s">
        <v>1388</v>
      </c>
      <c r="O1386" s="191" t="s">
        <v>195</v>
      </c>
      <c r="AC1386" s="250"/>
      <c r="AD1386" s="250"/>
      <c r="AE1386" s="250"/>
      <c r="AF1386" s="268"/>
      <c r="AG1386" s="486"/>
      <c r="AH1386" s="486"/>
      <c r="AI1386" s="250"/>
      <c r="AJ1386" s="250"/>
      <c r="AK1386" s="250"/>
      <c r="AL1386" s="249">
        <f t="shared" si="38"/>
        <v>0</v>
      </c>
      <c r="AM1386" s="184">
        <f t="shared" si="39"/>
        <v>0</v>
      </c>
      <c r="AN1386" s="184">
        <f t="shared" si="39"/>
        <v>0</v>
      </c>
      <c r="AO1386" s="250"/>
      <c r="AP1386" s="250"/>
      <c r="AQ1386" s="250"/>
      <c r="AR1386" s="415" t="s">
        <v>1337</v>
      </c>
      <c r="AS1386" s="250"/>
      <c r="AT1386" s="250"/>
    </row>
    <row r="1387" spans="13:46" customFormat="1" ht="11.25" customHeight="1">
      <c r="M1387" s="520" t="str">
        <f>M1382 &amp; ".5"</f>
        <v>4.0.3.1.1.3.5</v>
      </c>
      <c r="N1387" s="482" t="s">
        <v>1389</v>
      </c>
      <c r="O1387" s="191" t="s">
        <v>195</v>
      </c>
      <c r="AC1387" s="250"/>
      <c r="AD1387" s="250"/>
      <c r="AE1387" s="250"/>
      <c r="AF1387" s="268"/>
      <c r="AG1387" s="486"/>
      <c r="AH1387" s="486"/>
      <c r="AI1387" s="250"/>
      <c r="AJ1387" s="250"/>
      <c r="AK1387" s="250"/>
      <c r="AL1387" s="249">
        <f t="shared" si="38"/>
        <v>0</v>
      </c>
      <c r="AM1387" s="184">
        <f t="shared" si="39"/>
        <v>0</v>
      </c>
      <c r="AN1387" s="184">
        <f t="shared" si="39"/>
        <v>0</v>
      </c>
      <c r="AO1387" s="250"/>
      <c r="AP1387" s="250"/>
      <c r="AQ1387" s="250"/>
      <c r="AR1387" s="415" t="s">
        <v>1337</v>
      </c>
      <c r="AS1387" s="250"/>
      <c r="AT1387" s="250"/>
    </row>
    <row r="1388" spans="13:46" customFormat="1" ht="11.25" customHeight="1">
      <c r="M1388" s="520" t="str">
        <f>M1382 &amp; ".6"</f>
        <v>4.0.3.1.1.3.6</v>
      </c>
      <c r="N1388" s="482" t="s">
        <v>1390</v>
      </c>
      <c r="O1388" s="191" t="s">
        <v>195</v>
      </c>
      <c r="AC1388" s="250"/>
      <c r="AD1388" s="250"/>
      <c r="AE1388" s="250"/>
      <c r="AF1388" s="268"/>
      <c r="AG1388" s="486"/>
      <c r="AH1388" s="486"/>
      <c r="AI1388" s="250"/>
      <c r="AJ1388" s="250"/>
      <c r="AK1388" s="250"/>
      <c r="AL1388" s="249">
        <f t="shared" si="38"/>
        <v>0</v>
      </c>
      <c r="AM1388" s="184">
        <f t="shared" si="39"/>
        <v>0</v>
      </c>
      <c r="AN1388" s="184">
        <f t="shared" si="39"/>
        <v>0</v>
      </c>
      <c r="AO1388" s="250"/>
      <c r="AP1388" s="250"/>
      <c r="AQ1388" s="250"/>
      <c r="AR1388" s="415" t="s">
        <v>1337</v>
      </c>
      <c r="AS1388" s="250"/>
      <c r="AT1388" s="250"/>
    </row>
    <row r="1389" spans="13:46" customFormat="1" ht="11.25" customHeight="1">
      <c r="M1389" s="520" t="str">
        <f>M1382 &amp; ".7"</f>
        <v>4.0.3.1.1.3.7</v>
      </c>
      <c r="N1389" s="482" t="s">
        <v>1391</v>
      </c>
      <c r="O1389" s="191" t="s">
        <v>195</v>
      </c>
      <c r="AC1389" s="250"/>
      <c r="AD1389" s="250"/>
      <c r="AE1389" s="250"/>
      <c r="AF1389" s="268"/>
      <c r="AG1389" s="486"/>
      <c r="AH1389" s="486"/>
      <c r="AI1389" s="250"/>
      <c r="AJ1389" s="250"/>
      <c r="AK1389" s="250"/>
      <c r="AL1389" s="249">
        <f t="shared" si="38"/>
        <v>0</v>
      </c>
      <c r="AM1389" s="184">
        <f t="shared" si="39"/>
        <v>0</v>
      </c>
      <c r="AN1389" s="184">
        <f t="shared" si="39"/>
        <v>0</v>
      </c>
      <c r="AO1389" s="250"/>
      <c r="AP1389" s="250"/>
      <c r="AQ1389" s="250"/>
      <c r="AR1389" s="415" t="s">
        <v>1337</v>
      </c>
      <c r="AS1389" s="250"/>
      <c r="AT1389" s="250"/>
    </row>
    <row r="1390" spans="13:46" customFormat="1" ht="11.25" customHeight="1">
      <c r="M1390" s="514" t="s">
        <v>676</v>
      </c>
      <c r="N1390" s="487" t="s">
        <v>647</v>
      </c>
      <c r="O1390" s="191" t="s">
        <v>195</v>
      </c>
      <c r="AC1390" s="250"/>
      <c r="AD1390" s="250"/>
      <c r="AE1390" s="250"/>
      <c r="AF1390" s="268"/>
      <c r="AG1390" s="486"/>
      <c r="AH1390" s="486"/>
      <c r="AI1390" s="250"/>
      <c r="AJ1390" s="250"/>
      <c r="AK1390" s="250"/>
      <c r="AL1390" s="249">
        <f t="shared" si="38"/>
        <v>0</v>
      </c>
      <c r="AM1390" s="184">
        <f>SUM(AM1391:AM1397)</f>
        <v>0</v>
      </c>
      <c r="AN1390" s="184">
        <f>SUM(AN1391:AN1397)</f>
        <v>0</v>
      </c>
      <c r="AO1390" s="250"/>
      <c r="AP1390" s="250"/>
      <c r="AQ1390" s="250"/>
      <c r="AR1390" s="415" t="s">
        <v>1337</v>
      </c>
      <c r="AS1390" s="250"/>
      <c r="AT1390" s="250"/>
    </row>
    <row r="1391" spans="13:46" customFormat="1" ht="11.25" customHeight="1">
      <c r="M1391" s="520" t="str">
        <f>M1390 &amp; ".1"</f>
        <v>4.0.3.1.1.4.1</v>
      </c>
      <c r="N1391" s="482" t="s">
        <v>1385</v>
      </c>
      <c r="O1391" s="191" t="s">
        <v>195</v>
      </c>
      <c r="AC1391" s="250"/>
      <c r="AD1391" s="250"/>
      <c r="AE1391" s="250"/>
      <c r="AF1391" s="268"/>
      <c r="AG1391" s="486"/>
      <c r="AH1391" s="486"/>
      <c r="AI1391" s="250"/>
      <c r="AJ1391" s="250"/>
      <c r="AK1391" s="250"/>
      <c r="AL1391" s="249">
        <f t="shared" si="38"/>
        <v>0</v>
      </c>
      <c r="AM1391" s="184">
        <f>AM1375*AM1257/1000</f>
        <v>0</v>
      </c>
      <c r="AN1391" s="184">
        <f>AN1375*AN1257/1000</f>
        <v>0</v>
      </c>
      <c r="AO1391" s="250"/>
      <c r="AP1391" s="250"/>
      <c r="AQ1391" s="250"/>
      <c r="AR1391" s="415" t="s">
        <v>1337</v>
      </c>
      <c r="AS1391" s="250"/>
      <c r="AT1391" s="250"/>
    </row>
    <row r="1392" spans="13:46" customFormat="1" ht="11.25" customHeight="1">
      <c r="M1392" s="520" t="str">
        <f>M1390 &amp; ".2"</f>
        <v>4.0.3.1.1.4.2</v>
      </c>
      <c r="N1392" s="482" t="s">
        <v>1386</v>
      </c>
      <c r="O1392" s="191" t="s">
        <v>195</v>
      </c>
      <c r="AC1392" s="250"/>
      <c r="AD1392" s="250"/>
      <c r="AE1392" s="250"/>
      <c r="AF1392" s="268"/>
      <c r="AG1392" s="486"/>
      <c r="AH1392" s="486"/>
      <c r="AI1392" s="250"/>
      <c r="AJ1392" s="250"/>
      <c r="AK1392" s="250"/>
      <c r="AL1392" s="249">
        <f t="shared" si="38"/>
        <v>0</v>
      </c>
      <c r="AM1392" s="184">
        <f t="shared" ref="AM1392:AN1397" si="40">AM1376*AM1258/1000</f>
        <v>0</v>
      </c>
      <c r="AN1392" s="184">
        <f t="shared" si="40"/>
        <v>0</v>
      </c>
      <c r="AO1392" s="250"/>
      <c r="AP1392" s="250"/>
      <c r="AQ1392" s="250"/>
      <c r="AR1392" s="415" t="s">
        <v>1337</v>
      </c>
      <c r="AS1392" s="250"/>
      <c r="AT1392" s="250"/>
    </row>
    <row r="1393" spans="13:46" customFormat="1" ht="11.25" customHeight="1">
      <c r="M1393" s="520" t="str">
        <f>M1390 &amp; ".3"</f>
        <v>4.0.3.1.1.4.3</v>
      </c>
      <c r="N1393" s="482" t="s">
        <v>1387</v>
      </c>
      <c r="O1393" s="191" t="s">
        <v>195</v>
      </c>
      <c r="AC1393" s="250"/>
      <c r="AD1393" s="250"/>
      <c r="AE1393" s="250"/>
      <c r="AF1393" s="268"/>
      <c r="AG1393" s="486"/>
      <c r="AH1393" s="486"/>
      <c r="AI1393" s="250"/>
      <c r="AJ1393" s="250"/>
      <c r="AK1393" s="250"/>
      <c r="AL1393" s="249">
        <f t="shared" si="38"/>
        <v>0</v>
      </c>
      <c r="AM1393" s="184">
        <f t="shared" si="40"/>
        <v>0</v>
      </c>
      <c r="AN1393" s="184">
        <f t="shared" si="40"/>
        <v>0</v>
      </c>
      <c r="AO1393" s="250"/>
      <c r="AP1393" s="250"/>
      <c r="AQ1393" s="250"/>
      <c r="AR1393" s="415" t="s">
        <v>1337</v>
      </c>
      <c r="AS1393" s="250"/>
      <c r="AT1393" s="250"/>
    </row>
    <row r="1394" spans="13:46" customFormat="1" ht="11.25" customHeight="1">
      <c r="M1394" s="520" t="str">
        <f>M1390 &amp; ".4"</f>
        <v>4.0.3.1.1.4.4</v>
      </c>
      <c r="N1394" s="482" t="s">
        <v>1388</v>
      </c>
      <c r="O1394" s="191" t="s">
        <v>195</v>
      </c>
      <c r="AC1394" s="250"/>
      <c r="AD1394" s="250"/>
      <c r="AE1394" s="250"/>
      <c r="AF1394" s="268"/>
      <c r="AG1394" s="486"/>
      <c r="AH1394" s="486"/>
      <c r="AI1394" s="250"/>
      <c r="AJ1394" s="250"/>
      <c r="AK1394" s="250"/>
      <c r="AL1394" s="249">
        <f t="shared" si="38"/>
        <v>0</v>
      </c>
      <c r="AM1394" s="184">
        <f t="shared" si="40"/>
        <v>0</v>
      </c>
      <c r="AN1394" s="184">
        <f t="shared" si="40"/>
        <v>0</v>
      </c>
      <c r="AO1394" s="250"/>
      <c r="AP1394" s="250"/>
      <c r="AQ1394" s="250"/>
      <c r="AR1394" s="415" t="s">
        <v>1337</v>
      </c>
      <c r="AS1394" s="250"/>
      <c r="AT1394" s="250"/>
    </row>
    <row r="1395" spans="13:46" customFormat="1" ht="11.25" customHeight="1">
      <c r="M1395" s="520" t="str">
        <f>M1390 &amp; ".5"</f>
        <v>4.0.3.1.1.4.5</v>
      </c>
      <c r="N1395" s="482" t="s">
        <v>1389</v>
      </c>
      <c r="O1395" s="191" t="s">
        <v>195</v>
      </c>
      <c r="AC1395" s="250"/>
      <c r="AD1395" s="250"/>
      <c r="AE1395" s="250"/>
      <c r="AF1395" s="268"/>
      <c r="AG1395" s="486"/>
      <c r="AH1395" s="486"/>
      <c r="AI1395" s="250"/>
      <c r="AJ1395" s="250"/>
      <c r="AK1395" s="250"/>
      <c r="AL1395" s="249">
        <f t="shared" si="38"/>
        <v>0</v>
      </c>
      <c r="AM1395" s="184">
        <f t="shared" si="40"/>
        <v>0</v>
      </c>
      <c r="AN1395" s="184">
        <f t="shared" si="40"/>
        <v>0</v>
      </c>
      <c r="AO1395" s="250"/>
      <c r="AP1395" s="250"/>
      <c r="AQ1395" s="250"/>
      <c r="AR1395" s="415" t="s">
        <v>1337</v>
      </c>
      <c r="AS1395" s="250"/>
      <c r="AT1395" s="250"/>
    </row>
    <row r="1396" spans="13:46" customFormat="1" ht="11.25" customHeight="1">
      <c r="M1396" s="520" t="str">
        <f>M1390 &amp; ".6"</f>
        <v>4.0.3.1.1.4.6</v>
      </c>
      <c r="N1396" s="482" t="s">
        <v>1390</v>
      </c>
      <c r="O1396" s="191" t="s">
        <v>195</v>
      </c>
      <c r="AC1396" s="250"/>
      <c r="AD1396" s="250"/>
      <c r="AE1396" s="250"/>
      <c r="AF1396" s="268"/>
      <c r="AG1396" s="486"/>
      <c r="AH1396" s="486"/>
      <c r="AI1396" s="250"/>
      <c r="AJ1396" s="250"/>
      <c r="AK1396" s="250"/>
      <c r="AL1396" s="249">
        <f t="shared" si="38"/>
        <v>0</v>
      </c>
      <c r="AM1396" s="184">
        <f t="shared" si="40"/>
        <v>0</v>
      </c>
      <c r="AN1396" s="184">
        <f t="shared" si="40"/>
        <v>0</v>
      </c>
      <c r="AO1396" s="250"/>
      <c r="AP1396" s="250"/>
      <c r="AQ1396" s="250"/>
      <c r="AR1396" s="415" t="s">
        <v>1337</v>
      </c>
      <c r="AS1396" s="250"/>
      <c r="AT1396" s="250"/>
    </row>
    <row r="1397" spans="13:46" customFormat="1" ht="11.25" customHeight="1">
      <c r="M1397" s="520" t="str">
        <f>M1390 &amp; ".7"</f>
        <v>4.0.3.1.1.4.7</v>
      </c>
      <c r="N1397" s="482" t="s">
        <v>1391</v>
      </c>
      <c r="O1397" s="191" t="s">
        <v>195</v>
      </c>
      <c r="AC1397" s="250"/>
      <c r="AD1397" s="250"/>
      <c r="AE1397" s="250"/>
      <c r="AF1397" s="268"/>
      <c r="AG1397" s="486"/>
      <c r="AH1397" s="486"/>
      <c r="AI1397" s="250"/>
      <c r="AJ1397" s="250"/>
      <c r="AK1397" s="250"/>
      <c r="AL1397" s="249">
        <f t="shared" si="38"/>
        <v>0</v>
      </c>
      <c r="AM1397" s="184">
        <f t="shared" si="40"/>
        <v>0</v>
      </c>
      <c r="AN1397" s="184">
        <f t="shared" si="40"/>
        <v>0</v>
      </c>
      <c r="AO1397" s="250"/>
      <c r="AP1397" s="250"/>
      <c r="AQ1397" s="250"/>
      <c r="AR1397" s="415" t="s">
        <v>1337</v>
      </c>
      <c r="AS1397" s="250"/>
      <c r="AT1397" s="250"/>
    </row>
    <row r="1398" spans="13:46" customFormat="1" ht="11.25" customHeight="1">
      <c r="M1398" s="514" t="s">
        <v>677</v>
      </c>
      <c r="N1398" s="487" t="s">
        <v>648</v>
      </c>
      <c r="O1398" s="191" t="s">
        <v>195</v>
      </c>
      <c r="AC1398" s="250"/>
      <c r="AD1398" s="250"/>
      <c r="AE1398" s="250"/>
      <c r="AF1398" s="268"/>
      <c r="AG1398" s="486"/>
      <c r="AH1398" s="486"/>
      <c r="AI1398" s="250"/>
      <c r="AJ1398" s="250"/>
      <c r="AK1398" s="250"/>
      <c r="AL1398" s="249">
        <f t="shared" si="38"/>
        <v>0</v>
      </c>
      <c r="AM1398" s="198"/>
      <c r="AN1398" s="198"/>
      <c r="AO1398" s="250"/>
      <c r="AP1398" s="250"/>
      <c r="AQ1398" s="250"/>
      <c r="AR1398" s="415" t="s">
        <v>1337</v>
      </c>
      <c r="AS1398" s="250"/>
      <c r="AT1398" s="250"/>
    </row>
    <row r="1399" spans="13:46" customFormat="1" ht="11.25" customHeight="1">
      <c r="M1399" s="520" t="str">
        <f>M1398 &amp; ".1"</f>
        <v>4.0.3.1.1.5.1</v>
      </c>
      <c r="N1399" s="483" t="s">
        <v>649</v>
      </c>
      <c r="O1399" s="191" t="s">
        <v>506</v>
      </c>
      <c r="AC1399" s="250"/>
      <c r="AD1399" s="250"/>
      <c r="AE1399" s="250"/>
      <c r="AF1399" s="268"/>
      <c r="AG1399" s="486"/>
      <c r="AH1399" s="486"/>
      <c r="AI1399" s="250"/>
      <c r="AJ1399" s="250"/>
      <c r="AK1399" s="250"/>
      <c r="AL1399" s="249">
        <f>IF(AL1400=0,0,AL1398/AL1400*1000)</f>
        <v>0</v>
      </c>
      <c r="AM1399" s="249">
        <f>IF(AM1400=0,0,AM1398/AM1400*1000)</f>
        <v>0</v>
      </c>
      <c r="AN1399" s="249">
        <f>IF(AN1400=0,0,AN1398/AN1400*1000)</f>
        <v>0</v>
      </c>
      <c r="AO1399" s="250"/>
      <c r="AP1399" s="250"/>
      <c r="AQ1399" s="250"/>
      <c r="AR1399" s="415" t="s">
        <v>1337</v>
      </c>
      <c r="AS1399" s="250"/>
      <c r="AT1399" s="250"/>
    </row>
    <row r="1400" spans="13:46" customFormat="1" ht="11.25" customHeight="1">
      <c r="M1400" s="520" t="str">
        <f>M1398 &amp; ".2"</f>
        <v>4.0.3.1.1.5.2</v>
      </c>
      <c r="N1400" s="483" t="s">
        <v>650</v>
      </c>
      <c r="O1400" s="191" t="s">
        <v>507</v>
      </c>
      <c r="AC1400" s="250"/>
      <c r="AD1400" s="250"/>
      <c r="AE1400" s="250"/>
      <c r="AF1400" s="268"/>
      <c r="AG1400" s="486"/>
      <c r="AH1400" s="486"/>
      <c r="AI1400" s="250"/>
      <c r="AJ1400" s="250"/>
      <c r="AK1400" s="250"/>
      <c r="AL1400" s="249">
        <f>AM1400+AN1400</f>
        <v>0</v>
      </c>
      <c r="AM1400" s="198"/>
      <c r="AN1400" s="198"/>
      <c r="AO1400" s="250"/>
      <c r="AP1400" s="250"/>
      <c r="AQ1400" s="250"/>
      <c r="AR1400" s="415" t="s">
        <v>1337</v>
      </c>
      <c r="AS1400" s="250"/>
      <c r="AT1400" s="250"/>
    </row>
    <row r="1401" spans="13:46" customFormat="1" ht="11.25" customHeight="1">
      <c r="M1401" s="514" t="s">
        <v>678</v>
      </c>
      <c r="N1401" s="487" t="s">
        <v>651</v>
      </c>
      <c r="O1401" s="191"/>
      <c r="AC1401" s="250"/>
      <c r="AD1401" s="250"/>
      <c r="AE1401" s="250"/>
      <c r="AF1401" s="268"/>
      <c r="AG1401" s="486"/>
      <c r="AH1401" s="486"/>
      <c r="AI1401" s="250"/>
      <c r="AJ1401" s="250"/>
      <c r="AK1401" s="250"/>
      <c r="AL1401" s="243"/>
      <c r="AM1401" s="243"/>
      <c r="AN1401" s="243"/>
      <c r="AO1401" s="250"/>
      <c r="AP1401" s="250"/>
      <c r="AQ1401" s="250"/>
      <c r="AR1401" s="415"/>
      <c r="AS1401" s="250"/>
      <c r="AT1401" s="250"/>
    </row>
    <row r="1402" spans="13:46" customFormat="1" ht="11.25" customHeight="1">
      <c r="M1402" s="520" t="str">
        <f>M1401 &amp; ".1"</f>
        <v>4.0.3.1.2.1.1</v>
      </c>
      <c r="N1402" s="482" t="s">
        <v>1385</v>
      </c>
      <c r="O1402" s="191" t="s">
        <v>506</v>
      </c>
      <c r="AC1402" s="250"/>
      <c r="AD1402" s="250"/>
      <c r="AE1402" s="250"/>
      <c r="AF1402" s="268"/>
      <c r="AG1402" s="486"/>
      <c r="AH1402" s="486"/>
      <c r="AI1402" s="250"/>
      <c r="AJ1402" s="250"/>
      <c r="AK1402" s="250"/>
      <c r="AL1402" s="249">
        <f>IF(AL1265=0,0,AL1418/AL1265*1000)</f>
        <v>0</v>
      </c>
      <c r="AM1402" s="198"/>
      <c r="AN1402" s="198"/>
      <c r="AO1402" s="250"/>
      <c r="AP1402" s="250"/>
      <c r="AQ1402" s="250"/>
      <c r="AR1402" s="415" t="s">
        <v>1338</v>
      </c>
      <c r="AS1402" s="250"/>
      <c r="AT1402" s="250"/>
    </row>
    <row r="1403" spans="13:46" customFormat="1" ht="11.25" customHeight="1">
      <c r="M1403" s="520" t="str">
        <f>M1401 &amp; ".2"</f>
        <v>4.0.3.1.2.1.2</v>
      </c>
      <c r="N1403" s="482" t="s">
        <v>1386</v>
      </c>
      <c r="O1403" s="191" t="s">
        <v>506</v>
      </c>
      <c r="AC1403" s="250"/>
      <c r="AD1403" s="250"/>
      <c r="AE1403" s="250"/>
      <c r="AF1403" s="268"/>
      <c r="AG1403" s="486"/>
      <c r="AH1403" s="486"/>
      <c r="AI1403" s="250"/>
      <c r="AJ1403" s="250"/>
      <c r="AK1403" s="250"/>
      <c r="AL1403" s="249">
        <f t="shared" ref="AL1403:AL1408" si="41">IF(AL1266=0,0,AL1419/AL1266*1000)</f>
        <v>0</v>
      </c>
      <c r="AM1403" s="198"/>
      <c r="AN1403" s="198"/>
      <c r="AO1403" s="250"/>
      <c r="AP1403" s="250"/>
      <c r="AQ1403" s="250"/>
      <c r="AR1403" s="415" t="s">
        <v>1338</v>
      </c>
      <c r="AS1403" s="250"/>
      <c r="AT1403" s="250"/>
    </row>
    <row r="1404" spans="13:46" customFormat="1" ht="11.25" customHeight="1">
      <c r="M1404" s="520" t="str">
        <f>M1401 &amp; ".3"</f>
        <v>4.0.3.1.2.1.3</v>
      </c>
      <c r="N1404" s="482" t="s">
        <v>1387</v>
      </c>
      <c r="O1404" s="191" t="s">
        <v>506</v>
      </c>
      <c r="AC1404" s="250"/>
      <c r="AD1404" s="250"/>
      <c r="AE1404" s="250"/>
      <c r="AF1404" s="268"/>
      <c r="AG1404" s="486"/>
      <c r="AH1404" s="486"/>
      <c r="AI1404" s="250"/>
      <c r="AJ1404" s="250"/>
      <c r="AK1404" s="250"/>
      <c r="AL1404" s="249">
        <f t="shared" si="41"/>
        <v>0</v>
      </c>
      <c r="AM1404" s="198"/>
      <c r="AN1404" s="198"/>
      <c r="AO1404" s="250"/>
      <c r="AP1404" s="250"/>
      <c r="AQ1404" s="250"/>
      <c r="AR1404" s="415" t="s">
        <v>1338</v>
      </c>
      <c r="AS1404" s="250"/>
      <c r="AT1404" s="250"/>
    </row>
    <row r="1405" spans="13:46" customFormat="1" ht="11.25" customHeight="1">
      <c r="M1405" s="520" t="str">
        <f>M1401 &amp; ".4"</f>
        <v>4.0.3.1.2.1.4</v>
      </c>
      <c r="N1405" s="482" t="s">
        <v>1388</v>
      </c>
      <c r="O1405" s="191" t="s">
        <v>506</v>
      </c>
      <c r="AC1405" s="250"/>
      <c r="AD1405" s="250"/>
      <c r="AE1405" s="250"/>
      <c r="AF1405" s="268"/>
      <c r="AG1405" s="486"/>
      <c r="AH1405" s="486"/>
      <c r="AI1405" s="250"/>
      <c r="AJ1405" s="250"/>
      <c r="AK1405" s="250"/>
      <c r="AL1405" s="249">
        <f t="shared" si="41"/>
        <v>0</v>
      </c>
      <c r="AM1405" s="198"/>
      <c r="AN1405" s="198"/>
      <c r="AO1405" s="250"/>
      <c r="AP1405" s="250"/>
      <c r="AQ1405" s="250"/>
      <c r="AR1405" s="415" t="s">
        <v>1338</v>
      </c>
      <c r="AS1405" s="250"/>
      <c r="AT1405" s="250"/>
    </row>
    <row r="1406" spans="13:46" customFormat="1" ht="11.25" customHeight="1">
      <c r="M1406" s="520" t="str">
        <f>M1401 &amp; ".5"</f>
        <v>4.0.3.1.2.1.5</v>
      </c>
      <c r="N1406" s="482" t="s">
        <v>1389</v>
      </c>
      <c r="O1406" s="191" t="s">
        <v>506</v>
      </c>
      <c r="AC1406" s="250"/>
      <c r="AD1406" s="250"/>
      <c r="AE1406" s="250"/>
      <c r="AF1406" s="268"/>
      <c r="AG1406" s="486"/>
      <c r="AH1406" s="486"/>
      <c r="AI1406" s="250"/>
      <c r="AJ1406" s="250"/>
      <c r="AK1406" s="250"/>
      <c r="AL1406" s="249">
        <f t="shared" si="41"/>
        <v>0</v>
      </c>
      <c r="AM1406" s="198"/>
      <c r="AN1406" s="198"/>
      <c r="AO1406" s="250"/>
      <c r="AP1406" s="250"/>
      <c r="AQ1406" s="250"/>
      <c r="AR1406" s="415" t="s">
        <v>1338</v>
      </c>
      <c r="AS1406" s="250"/>
      <c r="AT1406" s="250"/>
    </row>
    <row r="1407" spans="13:46" customFormat="1" ht="11.25" customHeight="1">
      <c r="M1407" s="520" t="str">
        <f>M1401 &amp; ".6"</f>
        <v>4.0.3.1.2.1.6</v>
      </c>
      <c r="N1407" s="482" t="s">
        <v>1390</v>
      </c>
      <c r="O1407" s="191" t="s">
        <v>506</v>
      </c>
      <c r="AC1407" s="250"/>
      <c r="AD1407" s="250"/>
      <c r="AE1407" s="250"/>
      <c r="AF1407" s="268"/>
      <c r="AG1407" s="486"/>
      <c r="AH1407" s="486"/>
      <c r="AI1407" s="250"/>
      <c r="AJ1407" s="250"/>
      <c r="AK1407" s="250"/>
      <c r="AL1407" s="249">
        <f t="shared" si="41"/>
        <v>0</v>
      </c>
      <c r="AM1407" s="198"/>
      <c r="AN1407" s="198"/>
      <c r="AO1407" s="250"/>
      <c r="AP1407" s="250"/>
      <c r="AQ1407" s="250"/>
      <c r="AR1407" s="415" t="s">
        <v>1338</v>
      </c>
      <c r="AS1407" s="250"/>
      <c r="AT1407" s="250"/>
    </row>
    <row r="1408" spans="13:46" customFormat="1" ht="11.25" customHeight="1">
      <c r="M1408" s="520" t="str">
        <f>M1401 &amp; ".7"</f>
        <v>4.0.3.1.2.1.7</v>
      </c>
      <c r="N1408" s="482" t="s">
        <v>1391</v>
      </c>
      <c r="O1408" s="191" t="s">
        <v>506</v>
      </c>
      <c r="AC1408" s="250"/>
      <c r="AD1408" s="250"/>
      <c r="AE1408" s="250"/>
      <c r="AF1408" s="268"/>
      <c r="AG1408" s="486"/>
      <c r="AH1408" s="486"/>
      <c r="AI1408" s="250"/>
      <c r="AJ1408" s="250"/>
      <c r="AK1408" s="250"/>
      <c r="AL1408" s="249">
        <f t="shared" si="41"/>
        <v>0</v>
      </c>
      <c r="AM1408" s="198"/>
      <c r="AN1408" s="198"/>
      <c r="AO1408" s="250"/>
      <c r="AP1408" s="250"/>
      <c r="AQ1408" s="250"/>
      <c r="AR1408" s="415" t="s">
        <v>1338</v>
      </c>
      <c r="AS1408" s="250"/>
      <c r="AT1408" s="250"/>
    </row>
    <row r="1409" spans="13:46" customFormat="1" ht="11.25" customHeight="1">
      <c r="M1409" s="514" t="s">
        <v>679</v>
      </c>
      <c r="N1409" s="487" t="s">
        <v>652</v>
      </c>
      <c r="O1409" s="191"/>
      <c r="AC1409" s="250"/>
      <c r="AD1409" s="250"/>
      <c r="AE1409" s="250"/>
      <c r="AF1409" s="268"/>
      <c r="AG1409" s="486"/>
      <c r="AH1409" s="486"/>
      <c r="AI1409" s="250"/>
      <c r="AJ1409" s="250"/>
      <c r="AK1409" s="250"/>
      <c r="AL1409" s="243"/>
      <c r="AM1409" s="243"/>
      <c r="AN1409" s="243"/>
      <c r="AO1409" s="250"/>
      <c r="AP1409" s="250"/>
      <c r="AQ1409" s="250"/>
      <c r="AR1409" s="415"/>
      <c r="AS1409" s="250"/>
      <c r="AT1409" s="250"/>
    </row>
    <row r="1410" spans="13:46" customFormat="1" ht="11.25" customHeight="1">
      <c r="M1410" s="520" t="str">
        <f>M1409 &amp; ".1"</f>
        <v>4.0.3.1.2.2.1</v>
      </c>
      <c r="N1410" s="482" t="s">
        <v>1385</v>
      </c>
      <c r="O1410" s="191" t="s">
        <v>506</v>
      </c>
      <c r="AC1410" s="250"/>
      <c r="AD1410" s="250"/>
      <c r="AE1410" s="250"/>
      <c r="AF1410" s="268"/>
      <c r="AG1410" s="486"/>
      <c r="AH1410" s="486"/>
      <c r="AI1410" s="250"/>
      <c r="AJ1410" s="250"/>
      <c r="AK1410" s="250"/>
      <c r="AL1410" s="249">
        <f>IF(AL1265=0,0,AL1426/AL1265*1000)</f>
        <v>0</v>
      </c>
      <c r="AM1410" s="198"/>
      <c r="AN1410" s="198"/>
      <c r="AO1410" s="250"/>
      <c r="AP1410" s="250"/>
      <c r="AQ1410" s="250"/>
      <c r="AR1410" s="415" t="s">
        <v>1338</v>
      </c>
      <c r="AS1410" s="250"/>
      <c r="AT1410" s="250"/>
    </row>
    <row r="1411" spans="13:46" customFormat="1" ht="11.25" customHeight="1">
      <c r="M1411" s="520" t="str">
        <f>M1409 &amp; ".2"</f>
        <v>4.0.3.1.2.2.2</v>
      </c>
      <c r="N1411" s="482" t="s">
        <v>1386</v>
      </c>
      <c r="O1411" s="191" t="s">
        <v>506</v>
      </c>
      <c r="AC1411" s="250"/>
      <c r="AD1411" s="250"/>
      <c r="AE1411" s="250"/>
      <c r="AF1411" s="268"/>
      <c r="AG1411" s="486"/>
      <c r="AH1411" s="486"/>
      <c r="AI1411" s="250"/>
      <c r="AJ1411" s="250"/>
      <c r="AK1411" s="250"/>
      <c r="AL1411" s="249">
        <f t="shared" ref="AL1411:AL1416" si="42">IF(AL1266=0,0,AL1427/AL1266*1000)</f>
        <v>0</v>
      </c>
      <c r="AM1411" s="198"/>
      <c r="AN1411" s="198"/>
      <c r="AO1411" s="250"/>
      <c r="AP1411" s="250"/>
      <c r="AQ1411" s="250"/>
      <c r="AR1411" s="415" t="s">
        <v>1338</v>
      </c>
      <c r="AS1411" s="250"/>
      <c r="AT1411" s="250"/>
    </row>
    <row r="1412" spans="13:46" customFormat="1" ht="11.25" customHeight="1">
      <c r="M1412" s="520" t="str">
        <f>M1409 &amp; ".3"</f>
        <v>4.0.3.1.2.2.3</v>
      </c>
      <c r="N1412" s="482" t="s">
        <v>1387</v>
      </c>
      <c r="O1412" s="191" t="s">
        <v>506</v>
      </c>
      <c r="AC1412" s="250"/>
      <c r="AD1412" s="250"/>
      <c r="AE1412" s="250"/>
      <c r="AF1412" s="268"/>
      <c r="AG1412" s="486"/>
      <c r="AH1412" s="486"/>
      <c r="AI1412" s="250"/>
      <c r="AJ1412" s="250"/>
      <c r="AK1412" s="250"/>
      <c r="AL1412" s="249">
        <f t="shared" si="42"/>
        <v>0</v>
      </c>
      <c r="AM1412" s="198"/>
      <c r="AN1412" s="198"/>
      <c r="AO1412" s="250"/>
      <c r="AP1412" s="250"/>
      <c r="AQ1412" s="250"/>
      <c r="AR1412" s="415" t="s">
        <v>1338</v>
      </c>
      <c r="AS1412" s="250"/>
      <c r="AT1412" s="250"/>
    </row>
    <row r="1413" spans="13:46" customFormat="1" ht="11.25" customHeight="1">
      <c r="M1413" s="520" t="str">
        <f>M1409 &amp; ".4"</f>
        <v>4.0.3.1.2.2.4</v>
      </c>
      <c r="N1413" s="482" t="s">
        <v>1388</v>
      </c>
      <c r="O1413" s="191" t="s">
        <v>506</v>
      </c>
      <c r="AC1413" s="250"/>
      <c r="AD1413" s="250"/>
      <c r="AE1413" s="250"/>
      <c r="AF1413" s="268"/>
      <c r="AG1413" s="486"/>
      <c r="AH1413" s="486"/>
      <c r="AI1413" s="250"/>
      <c r="AJ1413" s="250"/>
      <c r="AK1413" s="250"/>
      <c r="AL1413" s="249">
        <f t="shared" si="42"/>
        <v>0</v>
      </c>
      <c r="AM1413" s="198"/>
      <c r="AN1413" s="198"/>
      <c r="AO1413" s="250"/>
      <c r="AP1413" s="250"/>
      <c r="AQ1413" s="250"/>
      <c r="AR1413" s="415" t="s">
        <v>1338</v>
      </c>
      <c r="AS1413" s="250"/>
      <c r="AT1413" s="250"/>
    </row>
    <row r="1414" spans="13:46" customFormat="1" ht="11.25" customHeight="1">
      <c r="M1414" s="520" t="str">
        <f>M1409 &amp; ".5"</f>
        <v>4.0.3.1.2.2.5</v>
      </c>
      <c r="N1414" s="482" t="s">
        <v>1389</v>
      </c>
      <c r="O1414" s="191" t="s">
        <v>506</v>
      </c>
      <c r="AC1414" s="250"/>
      <c r="AD1414" s="250"/>
      <c r="AE1414" s="250"/>
      <c r="AF1414" s="268"/>
      <c r="AG1414" s="486"/>
      <c r="AH1414" s="486"/>
      <c r="AI1414" s="250"/>
      <c r="AJ1414" s="250"/>
      <c r="AK1414" s="250"/>
      <c r="AL1414" s="249">
        <f t="shared" si="42"/>
        <v>0</v>
      </c>
      <c r="AM1414" s="198"/>
      <c r="AN1414" s="198"/>
      <c r="AO1414" s="250"/>
      <c r="AP1414" s="250"/>
      <c r="AQ1414" s="250"/>
      <c r="AR1414" s="415" t="s">
        <v>1338</v>
      </c>
      <c r="AS1414" s="250"/>
      <c r="AT1414" s="250"/>
    </row>
    <row r="1415" spans="13:46" customFormat="1" ht="11.25" customHeight="1">
      <c r="M1415" s="520" t="str">
        <f>M1409 &amp; ".6"</f>
        <v>4.0.3.1.2.2.6</v>
      </c>
      <c r="N1415" s="482" t="s">
        <v>1390</v>
      </c>
      <c r="O1415" s="191" t="s">
        <v>506</v>
      </c>
      <c r="AC1415" s="250"/>
      <c r="AD1415" s="250"/>
      <c r="AE1415" s="250"/>
      <c r="AF1415" s="268"/>
      <c r="AG1415" s="486"/>
      <c r="AH1415" s="486"/>
      <c r="AI1415" s="250"/>
      <c r="AJ1415" s="250"/>
      <c r="AK1415" s="250"/>
      <c r="AL1415" s="249">
        <f t="shared" si="42"/>
        <v>0</v>
      </c>
      <c r="AM1415" s="198"/>
      <c r="AN1415" s="198"/>
      <c r="AO1415" s="250"/>
      <c r="AP1415" s="250"/>
      <c r="AQ1415" s="250"/>
      <c r="AR1415" s="415" t="s">
        <v>1338</v>
      </c>
      <c r="AS1415" s="250"/>
      <c r="AT1415" s="250"/>
    </row>
    <row r="1416" spans="13:46" customFormat="1" ht="11.25" customHeight="1">
      <c r="M1416" s="520" t="str">
        <f>M1409 &amp; ".7"</f>
        <v>4.0.3.1.2.2.7</v>
      </c>
      <c r="N1416" s="482" t="s">
        <v>1391</v>
      </c>
      <c r="O1416" s="191" t="s">
        <v>506</v>
      </c>
      <c r="AC1416" s="250"/>
      <c r="AD1416" s="250"/>
      <c r="AE1416" s="250"/>
      <c r="AF1416" s="268"/>
      <c r="AG1416" s="486"/>
      <c r="AH1416" s="486"/>
      <c r="AI1416" s="250"/>
      <c r="AJ1416" s="250"/>
      <c r="AK1416" s="250"/>
      <c r="AL1416" s="249">
        <f t="shared" si="42"/>
        <v>0</v>
      </c>
      <c r="AM1416" s="198"/>
      <c r="AN1416" s="198"/>
      <c r="AO1416" s="250"/>
      <c r="AP1416" s="250"/>
      <c r="AQ1416" s="250"/>
      <c r="AR1416" s="415" t="s">
        <v>1338</v>
      </c>
      <c r="AS1416" s="250"/>
      <c r="AT1416" s="250"/>
    </row>
    <row r="1417" spans="13:46" customFormat="1" ht="11.25" customHeight="1">
      <c r="M1417" s="514" t="s">
        <v>680</v>
      </c>
      <c r="N1417" s="487" t="s">
        <v>653</v>
      </c>
      <c r="O1417" s="191" t="s">
        <v>195</v>
      </c>
      <c r="AC1417" s="250"/>
      <c r="AD1417" s="250"/>
      <c r="AE1417" s="250"/>
      <c r="AF1417" s="268"/>
      <c r="AG1417" s="486"/>
      <c r="AH1417" s="486"/>
      <c r="AI1417" s="250"/>
      <c r="AJ1417" s="250"/>
      <c r="AK1417" s="250"/>
      <c r="AL1417" s="249">
        <f t="shared" ref="AL1417:AL1433" si="43">AM1417+AN1417</f>
        <v>0</v>
      </c>
      <c r="AM1417" s="184">
        <f>SUM(AM1418:AM1424)</f>
        <v>0</v>
      </c>
      <c r="AN1417" s="184">
        <f>SUM(AN1418:AN1424)</f>
        <v>0</v>
      </c>
      <c r="AO1417" s="250"/>
      <c r="AP1417" s="250"/>
      <c r="AQ1417" s="250"/>
      <c r="AR1417" s="415" t="s">
        <v>1338</v>
      </c>
      <c r="AS1417" s="250"/>
      <c r="AT1417" s="250"/>
    </row>
    <row r="1418" spans="13:46" customFormat="1" ht="11.25" customHeight="1">
      <c r="M1418" s="520" t="str">
        <f>M1417 &amp; ".1"</f>
        <v>4.0.3.1.2.3.1</v>
      </c>
      <c r="N1418" s="482" t="s">
        <v>1385</v>
      </c>
      <c r="O1418" s="191" t="s">
        <v>195</v>
      </c>
      <c r="AC1418" s="250"/>
      <c r="AD1418" s="250"/>
      <c r="AE1418" s="250"/>
      <c r="AF1418" s="268"/>
      <c r="AG1418" s="486"/>
      <c r="AH1418" s="486"/>
      <c r="AI1418" s="250"/>
      <c r="AJ1418" s="250"/>
      <c r="AK1418" s="250"/>
      <c r="AL1418" s="249">
        <f t="shared" si="43"/>
        <v>0</v>
      </c>
      <c r="AM1418" s="184">
        <f>AM1402*AM1265/1000</f>
        <v>0</v>
      </c>
      <c r="AN1418" s="184">
        <f>AN1402*AN1265/1000</f>
        <v>0</v>
      </c>
      <c r="AO1418" s="250"/>
      <c r="AP1418" s="250"/>
      <c r="AQ1418" s="250"/>
      <c r="AR1418" s="415" t="s">
        <v>1338</v>
      </c>
      <c r="AS1418" s="250"/>
      <c r="AT1418" s="250"/>
    </row>
    <row r="1419" spans="13:46" customFormat="1" ht="11.25" customHeight="1">
      <c r="M1419" s="520" t="str">
        <f>M1417 &amp; ".2"</f>
        <v>4.0.3.1.2.3.2</v>
      </c>
      <c r="N1419" s="482" t="s">
        <v>1386</v>
      </c>
      <c r="O1419" s="191" t="s">
        <v>195</v>
      </c>
      <c r="AC1419" s="250"/>
      <c r="AD1419" s="250"/>
      <c r="AE1419" s="250"/>
      <c r="AF1419" s="268"/>
      <c r="AG1419" s="486"/>
      <c r="AH1419" s="486"/>
      <c r="AI1419" s="250"/>
      <c r="AJ1419" s="250"/>
      <c r="AK1419" s="250"/>
      <c r="AL1419" s="249">
        <f t="shared" si="43"/>
        <v>0</v>
      </c>
      <c r="AM1419" s="184">
        <f t="shared" ref="AM1419:AN1424" si="44">AM1403*AM1266/1000</f>
        <v>0</v>
      </c>
      <c r="AN1419" s="184">
        <f t="shared" si="44"/>
        <v>0</v>
      </c>
      <c r="AO1419" s="250"/>
      <c r="AP1419" s="250"/>
      <c r="AQ1419" s="250"/>
      <c r="AR1419" s="415" t="s">
        <v>1338</v>
      </c>
      <c r="AS1419" s="250"/>
      <c r="AT1419" s="250"/>
    </row>
    <row r="1420" spans="13:46" customFormat="1" ht="11.25" customHeight="1">
      <c r="M1420" s="520" t="str">
        <f>M1417 &amp; ".3"</f>
        <v>4.0.3.1.2.3.3</v>
      </c>
      <c r="N1420" s="482" t="s">
        <v>1387</v>
      </c>
      <c r="O1420" s="191" t="s">
        <v>195</v>
      </c>
      <c r="AC1420" s="250"/>
      <c r="AD1420" s="250"/>
      <c r="AE1420" s="250"/>
      <c r="AF1420" s="268"/>
      <c r="AG1420" s="486"/>
      <c r="AH1420" s="486"/>
      <c r="AI1420" s="250"/>
      <c r="AJ1420" s="250"/>
      <c r="AK1420" s="250"/>
      <c r="AL1420" s="249">
        <f t="shared" si="43"/>
        <v>0</v>
      </c>
      <c r="AM1420" s="184">
        <f t="shared" si="44"/>
        <v>0</v>
      </c>
      <c r="AN1420" s="184">
        <f t="shared" si="44"/>
        <v>0</v>
      </c>
      <c r="AO1420" s="250"/>
      <c r="AP1420" s="250"/>
      <c r="AQ1420" s="250"/>
      <c r="AR1420" s="415" t="s">
        <v>1338</v>
      </c>
      <c r="AS1420" s="250"/>
      <c r="AT1420" s="250"/>
    </row>
    <row r="1421" spans="13:46" customFormat="1" ht="11.25" customHeight="1">
      <c r="M1421" s="520" t="str">
        <f>M1417 &amp; ".4"</f>
        <v>4.0.3.1.2.3.4</v>
      </c>
      <c r="N1421" s="482" t="s">
        <v>1388</v>
      </c>
      <c r="O1421" s="191" t="s">
        <v>195</v>
      </c>
      <c r="AC1421" s="250"/>
      <c r="AD1421" s="250"/>
      <c r="AE1421" s="250"/>
      <c r="AF1421" s="268"/>
      <c r="AG1421" s="486"/>
      <c r="AH1421" s="486"/>
      <c r="AI1421" s="250"/>
      <c r="AJ1421" s="250"/>
      <c r="AK1421" s="250"/>
      <c r="AL1421" s="249">
        <f t="shared" si="43"/>
        <v>0</v>
      </c>
      <c r="AM1421" s="184">
        <f t="shared" si="44"/>
        <v>0</v>
      </c>
      <c r="AN1421" s="184">
        <f t="shared" si="44"/>
        <v>0</v>
      </c>
      <c r="AO1421" s="250"/>
      <c r="AP1421" s="250"/>
      <c r="AQ1421" s="250"/>
      <c r="AR1421" s="415" t="s">
        <v>1338</v>
      </c>
      <c r="AS1421" s="250"/>
      <c r="AT1421" s="250"/>
    </row>
    <row r="1422" spans="13:46" customFormat="1" ht="11.25" customHeight="1">
      <c r="M1422" s="520" t="str">
        <f>M1417 &amp; ".5"</f>
        <v>4.0.3.1.2.3.5</v>
      </c>
      <c r="N1422" s="482" t="s">
        <v>1389</v>
      </c>
      <c r="O1422" s="191" t="s">
        <v>195</v>
      </c>
      <c r="AC1422" s="250"/>
      <c r="AD1422" s="250"/>
      <c r="AE1422" s="250"/>
      <c r="AF1422" s="268"/>
      <c r="AG1422" s="486"/>
      <c r="AH1422" s="486"/>
      <c r="AI1422" s="250"/>
      <c r="AJ1422" s="250"/>
      <c r="AK1422" s="250"/>
      <c r="AL1422" s="249">
        <f t="shared" si="43"/>
        <v>0</v>
      </c>
      <c r="AM1422" s="184">
        <f t="shared" si="44"/>
        <v>0</v>
      </c>
      <c r="AN1422" s="184">
        <f t="shared" si="44"/>
        <v>0</v>
      </c>
      <c r="AO1422" s="250"/>
      <c r="AP1422" s="250"/>
      <c r="AQ1422" s="250"/>
      <c r="AR1422" s="415" t="s">
        <v>1338</v>
      </c>
      <c r="AS1422" s="250"/>
      <c r="AT1422" s="250"/>
    </row>
    <row r="1423" spans="13:46" customFormat="1" ht="11.25" customHeight="1">
      <c r="M1423" s="520" t="str">
        <f>M1417 &amp; ".6"</f>
        <v>4.0.3.1.2.3.6</v>
      </c>
      <c r="N1423" s="482" t="s">
        <v>1390</v>
      </c>
      <c r="O1423" s="191" t="s">
        <v>195</v>
      </c>
      <c r="AC1423" s="250"/>
      <c r="AD1423" s="250"/>
      <c r="AE1423" s="250"/>
      <c r="AF1423" s="268"/>
      <c r="AG1423" s="486"/>
      <c r="AH1423" s="486"/>
      <c r="AI1423" s="250"/>
      <c r="AJ1423" s="250"/>
      <c r="AK1423" s="250"/>
      <c r="AL1423" s="249">
        <f t="shared" si="43"/>
        <v>0</v>
      </c>
      <c r="AM1423" s="184">
        <f t="shared" si="44"/>
        <v>0</v>
      </c>
      <c r="AN1423" s="184">
        <f t="shared" si="44"/>
        <v>0</v>
      </c>
      <c r="AO1423" s="250"/>
      <c r="AP1423" s="250"/>
      <c r="AQ1423" s="250"/>
      <c r="AR1423" s="415" t="s">
        <v>1338</v>
      </c>
      <c r="AS1423" s="250"/>
      <c r="AT1423" s="250"/>
    </row>
    <row r="1424" spans="13:46" customFormat="1" ht="11.25" customHeight="1">
      <c r="M1424" s="520" t="str">
        <f>M1417 &amp; ".7"</f>
        <v>4.0.3.1.2.3.7</v>
      </c>
      <c r="N1424" s="482" t="s">
        <v>1391</v>
      </c>
      <c r="O1424" s="191" t="s">
        <v>195</v>
      </c>
      <c r="AC1424" s="250"/>
      <c r="AD1424" s="250"/>
      <c r="AE1424" s="250"/>
      <c r="AF1424" s="268"/>
      <c r="AG1424" s="486"/>
      <c r="AH1424" s="486"/>
      <c r="AI1424" s="250"/>
      <c r="AJ1424" s="250"/>
      <c r="AK1424" s="250"/>
      <c r="AL1424" s="249">
        <f t="shared" si="43"/>
        <v>0</v>
      </c>
      <c r="AM1424" s="184">
        <f t="shared" si="44"/>
        <v>0</v>
      </c>
      <c r="AN1424" s="184">
        <f t="shared" si="44"/>
        <v>0</v>
      </c>
      <c r="AO1424" s="250"/>
      <c r="AP1424" s="250"/>
      <c r="AQ1424" s="250"/>
      <c r="AR1424" s="415" t="s">
        <v>1338</v>
      </c>
      <c r="AS1424" s="250"/>
      <c r="AT1424" s="250"/>
    </row>
    <row r="1425" spans="13:46" customFormat="1" ht="11.25" customHeight="1">
      <c r="M1425" s="514" t="s">
        <v>682</v>
      </c>
      <c r="N1425" s="487" t="s">
        <v>654</v>
      </c>
      <c r="O1425" s="191" t="s">
        <v>195</v>
      </c>
      <c r="AC1425" s="250"/>
      <c r="AD1425" s="250"/>
      <c r="AE1425" s="250"/>
      <c r="AF1425" s="268"/>
      <c r="AG1425" s="486"/>
      <c r="AH1425" s="486"/>
      <c r="AI1425" s="250"/>
      <c r="AJ1425" s="250"/>
      <c r="AK1425" s="250"/>
      <c r="AL1425" s="249">
        <f t="shared" si="43"/>
        <v>0</v>
      </c>
      <c r="AM1425" s="184">
        <f>SUM(AM1426:AM1432)</f>
        <v>0</v>
      </c>
      <c r="AN1425" s="184">
        <f>SUM(AN1426:AN1432)</f>
        <v>0</v>
      </c>
      <c r="AO1425" s="250"/>
      <c r="AP1425" s="250"/>
      <c r="AQ1425" s="250"/>
      <c r="AR1425" s="415" t="s">
        <v>1338</v>
      </c>
      <c r="AS1425" s="250"/>
      <c r="AT1425" s="250"/>
    </row>
    <row r="1426" spans="13:46" customFormat="1" ht="11.25" customHeight="1">
      <c r="M1426" s="520" t="str">
        <f>M1425 &amp; ".1"</f>
        <v>4.0.3.1.2.4.1</v>
      </c>
      <c r="N1426" s="482" t="s">
        <v>1385</v>
      </c>
      <c r="O1426" s="191" t="s">
        <v>195</v>
      </c>
      <c r="AC1426" s="250"/>
      <c r="AD1426" s="250"/>
      <c r="AE1426" s="250"/>
      <c r="AF1426" s="268"/>
      <c r="AG1426" s="486"/>
      <c r="AH1426" s="486"/>
      <c r="AI1426" s="250"/>
      <c r="AJ1426" s="250"/>
      <c r="AK1426" s="250"/>
      <c r="AL1426" s="249">
        <f t="shared" si="43"/>
        <v>0</v>
      </c>
      <c r="AM1426" s="184">
        <f>AM1410*AM1265/1000</f>
        <v>0</v>
      </c>
      <c r="AN1426" s="184">
        <f>AN1410*AN1265/1000</f>
        <v>0</v>
      </c>
      <c r="AO1426" s="250"/>
      <c r="AP1426" s="250"/>
      <c r="AQ1426" s="250"/>
      <c r="AR1426" s="415" t="s">
        <v>1338</v>
      </c>
      <c r="AS1426" s="250"/>
      <c r="AT1426" s="250"/>
    </row>
    <row r="1427" spans="13:46" customFormat="1" ht="11.25" customHeight="1">
      <c r="M1427" s="520" t="str">
        <f>M1425 &amp; ".2"</f>
        <v>4.0.3.1.2.4.2</v>
      </c>
      <c r="N1427" s="482" t="s">
        <v>1386</v>
      </c>
      <c r="O1427" s="191" t="s">
        <v>195</v>
      </c>
      <c r="AC1427" s="250"/>
      <c r="AD1427" s="250"/>
      <c r="AE1427" s="250"/>
      <c r="AF1427" s="268"/>
      <c r="AG1427" s="486"/>
      <c r="AH1427" s="486"/>
      <c r="AI1427" s="250"/>
      <c r="AJ1427" s="250"/>
      <c r="AK1427" s="250"/>
      <c r="AL1427" s="249">
        <f t="shared" si="43"/>
        <v>0</v>
      </c>
      <c r="AM1427" s="184">
        <f t="shared" ref="AM1427:AN1432" si="45">AM1411*AM1266/1000</f>
        <v>0</v>
      </c>
      <c r="AN1427" s="184">
        <f t="shared" si="45"/>
        <v>0</v>
      </c>
      <c r="AO1427" s="250"/>
      <c r="AP1427" s="250"/>
      <c r="AQ1427" s="250"/>
      <c r="AR1427" s="415" t="s">
        <v>1338</v>
      </c>
      <c r="AS1427" s="250"/>
      <c r="AT1427" s="250"/>
    </row>
    <row r="1428" spans="13:46" customFormat="1" ht="11.25" customHeight="1">
      <c r="M1428" s="520" t="str">
        <f>M1425 &amp; ".3"</f>
        <v>4.0.3.1.2.4.3</v>
      </c>
      <c r="N1428" s="482" t="s">
        <v>1387</v>
      </c>
      <c r="O1428" s="191" t="s">
        <v>195</v>
      </c>
      <c r="AC1428" s="250"/>
      <c r="AD1428" s="250"/>
      <c r="AE1428" s="250"/>
      <c r="AF1428" s="268"/>
      <c r="AG1428" s="486"/>
      <c r="AH1428" s="486"/>
      <c r="AI1428" s="250"/>
      <c r="AJ1428" s="250"/>
      <c r="AK1428" s="250"/>
      <c r="AL1428" s="249">
        <f t="shared" si="43"/>
        <v>0</v>
      </c>
      <c r="AM1428" s="184">
        <f t="shared" si="45"/>
        <v>0</v>
      </c>
      <c r="AN1428" s="184">
        <f t="shared" si="45"/>
        <v>0</v>
      </c>
      <c r="AO1428" s="250"/>
      <c r="AP1428" s="250"/>
      <c r="AQ1428" s="250"/>
      <c r="AR1428" s="415" t="s">
        <v>1338</v>
      </c>
      <c r="AS1428" s="250"/>
      <c r="AT1428" s="250"/>
    </row>
    <row r="1429" spans="13:46" customFormat="1" ht="11.25" customHeight="1">
      <c r="M1429" s="520" t="str">
        <f>M1425 &amp; ".4"</f>
        <v>4.0.3.1.2.4.4</v>
      </c>
      <c r="N1429" s="482" t="s">
        <v>1388</v>
      </c>
      <c r="O1429" s="191" t="s">
        <v>195</v>
      </c>
      <c r="AC1429" s="250"/>
      <c r="AD1429" s="250"/>
      <c r="AE1429" s="250"/>
      <c r="AF1429" s="268"/>
      <c r="AG1429" s="486"/>
      <c r="AH1429" s="486"/>
      <c r="AI1429" s="250"/>
      <c r="AJ1429" s="250"/>
      <c r="AK1429" s="250"/>
      <c r="AL1429" s="249">
        <f t="shared" si="43"/>
        <v>0</v>
      </c>
      <c r="AM1429" s="184">
        <f t="shared" si="45"/>
        <v>0</v>
      </c>
      <c r="AN1429" s="184">
        <f t="shared" si="45"/>
        <v>0</v>
      </c>
      <c r="AO1429" s="250"/>
      <c r="AP1429" s="250"/>
      <c r="AQ1429" s="250"/>
      <c r="AR1429" s="415" t="s">
        <v>1338</v>
      </c>
      <c r="AS1429" s="250"/>
      <c r="AT1429" s="250"/>
    </row>
    <row r="1430" spans="13:46" customFormat="1" ht="11.25" customHeight="1">
      <c r="M1430" s="520" t="str">
        <f>M1425 &amp; ".5"</f>
        <v>4.0.3.1.2.4.5</v>
      </c>
      <c r="N1430" s="482" t="s">
        <v>1389</v>
      </c>
      <c r="O1430" s="191" t="s">
        <v>195</v>
      </c>
      <c r="AC1430" s="250"/>
      <c r="AD1430" s="250"/>
      <c r="AE1430" s="250"/>
      <c r="AF1430" s="268"/>
      <c r="AG1430" s="486"/>
      <c r="AH1430" s="486"/>
      <c r="AI1430" s="250"/>
      <c r="AJ1430" s="250"/>
      <c r="AK1430" s="250"/>
      <c r="AL1430" s="249">
        <f t="shared" si="43"/>
        <v>0</v>
      </c>
      <c r="AM1430" s="184">
        <f t="shared" si="45"/>
        <v>0</v>
      </c>
      <c r="AN1430" s="184">
        <f t="shared" si="45"/>
        <v>0</v>
      </c>
      <c r="AO1430" s="250"/>
      <c r="AP1430" s="250"/>
      <c r="AQ1430" s="250"/>
      <c r="AR1430" s="415" t="s">
        <v>1338</v>
      </c>
      <c r="AS1430" s="250"/>
      <c r="AT1430" s="250"/>
    </row>
    <row r="1431" spans="13:46" customFormat="1" ht="11.25" customHeight="1">
      <c r="M1431" s="520" t="str">
        <f>M1425 &amp; ".6"</f>
        <v>4.0.3.1.2.4.6</v>
      </c>
      <c r="N1431" s="482" t="s">
        <v>1390</v>
      </c>
      <c r="O1431" s="191" t="s">
        <v>195</v>
      </c>
      <c r="AC1431" s="250"/>
      <c r="AD1431" s="250"/>
      <c r="AE1431" s="250"/>
      <c r="AF1431" s="268"/>
      <c r="AG1431" s="486"/>
      <c r="AH1431" s="486"/>
      <c r="AI1431" s="250"/>
      <c r="AJ1431" s="250"/>
      <c r="AK1431" s="250"/>
      <c r="AL1431" s="249">
        <f t="shared" si="43"/>
        <v>0</v>
      </c>
      <c r="AM1431" s="184">
        <f t="shared" si="45"/>
        <v>0</v>
      </c>
      <c r="AN1431" s="184">
        <f t="shared" si="45"/>
        <v>0</v>
      </c>
      <c r="AO1431" s="250"/>
      <c r="AP1431" s="250"/>
      <c r="AQ1431" s="250"/>
      <c r="AR1431" s="415" t="s">
        <v>1338</v>
      </c>
      <c r="AS1431" s="250"/>
      <c r="AT1431" s="250"/>
    </row>
    <row r="1432" spans="13:46" customFormat="1" ht="11.25" customHeight="1">
      <c r="M1432" s="520" t="str">
        <f>M1425 &amp; ".7"</f>
        <v>4.0.3.1.2.4.7</v>
      </c>
      <c r="N1432" s="482" t="s">
        <v>1391</v>
      </c>
      <c r="O1432" s="191" t="s">
        <v>195</v>
      </c>
      <c r="AC1432" s="250"/>
      <c r="AD1432" s="250"/>
      <c r="AE1432" s="250"/>
      <c r="AF1432" s="268"/>
      <c r="AG1432" s="486"/>
      <c r="AH1432" s="486"/>
      <c r="AI1432" s="250"/>
      <c r="AJ1432" s="250"/>
      <c r="AK1432" s="250"/>
      <c r="AL1432" s="249">
        <f t="shared" si="43"/>
        <v>0</v>
      </c>
      <c r="AM1432" s="184">
        <f t="shared" si="45"/>
        <v>0</v>
      </c>
      <c r="AN1432" s="184">
        <f t="shared" si="45"/>
        <v>0</v>
      </c>
      <c r="AO1432" s="250"/>
      <c r="AP1432" s="250"/>
      <c r="AQ1432" s="250"/>
      <c r="AR1432" s="415" t="s">
        <v>1338</v>
      </c>
      <c r="AS1432" s="250"/>
      <c r="AT1432" s="250"/>
    </row>
    <row r="1433" spans="13:46" customFormat="1" ht="11.25" customHeight="1">
      <c r="M1433" s="514" t="s">
        <v>681</v>
      </c>
      <c r="N1433" s="487" t="s">
        <v>655</v>
      </c>
      <c r="O1433" s="191" t="s">
        <v>195</v>
      </c>
      <c r="AC1433" s="250"/>
      <c r="AD1433" s="250"/>
      <c r="AE1433" s="250"/>
      <c r="AF1433" s="268"/>
      <c r="AG1433" s="486"/>
      <c r="AH1433" s="486"/>
      <c r="AI1433" s="250"/>
      <c r="AJ1433" s="250"/>
      <c r="AK1433" s="250"/>
      <c r="AL1433" s="249">
        <f t="shared" si="43"/>
        <v>0</v>
      </c>
      <c r="AM1433" s="198"/>
      <c r="AN1433" s="198"/>
      <c r="AO1433" s="250"/>
      <c r="AP1433" s="250"/>
      <c r="AQ1433" s="250"/>
      <c r="AR1433" s="415" t="s">
        <v>1338</v>
      </c>
      <c r="AS1433" s="250"/>
      <c r="AT1433" s="250"/>
    </row>
    <row r="1434" spans="13:46" customFormat="1" ht="11.25" customHeight="1">
      <c r="M1434" s="520" t="str">
        <f>M1433 &amp; ".1"</f>
        <v>4.0.3.1.2.5.1</v>
      </c>
      <c r="N1434" s="483" t="s">
        <v>649</v>
      </c>
      <c r="O1434" s="191" t="s">
        <v>506</v>
      </c>
      <c r="AC1434" s="250"/>
      <c r="AD1434" s="250"/>
      <c r="AE1434" s="250"/>
      <c r="AF1434" s="268"/>
      <c r="AG1434" s="486"/>
      <c r="AH1434" s="486"/>
      <c r="AI1434" s="250"/>
      <c r="AJ1434" s="250"/>
      <c r="AK1434" s="250"/>
      <c r="AL1434" s="249">
        <f>IF(AL1435=0,0,AL1433/AL1435*1000)</f>
        <v>0</v>
      </c>
      <c r="AM1434" s="249">
        <f>IF(AM1435=0,0,AM1433/AM1435*1000)</f>
        <v>0</v>
      </c>
      <c r="AN1434" s="249">
        <f>IF(AN1435=0,0,AN1433/AN1435*1000)</f>
        <v>0</v>
      </c>
      <c r="AO1434" s="250"/>
      <c r="AP1434" s="250"/>
      <c r="AQ1434" s="250"/>
      <c r="AR1434" s="415" t="s">
        <v>1338</v>
      </c>
      <c r="AS1434" s="250"/>
      <c r="AT1434" s="250"/>
    </row>
    <row r="1435" spans="13:46" customFormat="1" ht="11.25" customHeight="1">
      <c r="M1435" s="520" t="str">
        <f>M1433 &amp; ".2"</f>
        <v>4.0.3.1.2.5.2</v>
      </c>
      <c r="N1435" s="483" t="s">
        <v>650</v>
      </c>
      <c r="O1435" s="191" t="s">
        <v>507</v>
      </c>
      <c r="AC1435" s="250"/>
      <c r="AD1435" s="250"/>
      <c r="AE1435" s="250"/>
      <c r="AF1435" s="268"/>
      <c r="AG1435" s="486"/>
      <c r="AH1435" s="486"/>
      <c r="AI1435" s="250"/>
      <c r="AJ1435" s="250"/>
      <c r="AK1435" s="250"/>
      <c r="AL1435" s="249">
        <f>AM1435+AN1435</f>
        <v>0</v>
      </c>
      <c r="AM1435" s="198"/>
      <c r="AN1435" s="198"/>
      <c r="AO1435" s="250"/>
      <c r="AP1435" s="250"/>
      <c r="AQ1435" s="250"/>
      <c r="AR1435" s="415" t="s">
        <v>1338</v>
      </c>
      <c r="AS1435" s="250"/>
      <c r="AT1435" s="250"/>
    </row>
    <row r="1436" spans="13:46" customFormat="1" ht="11.25" customHeight="1">
      <c r="M1436" s="514" t="s">
        <v>1695</v>
      </c>
      <c r="N1436" s="487" t="s">
        <v>656</v>
      </c>
      <c r="O1436" s="191"/>
      <c r="AC1436" s="250"/>
      <c r="AD1436" s="250"/>
      <c r="AE1436" s="250"/>
      <c r="AF1436" s="268"/>
      <c r="AG1436" s="486"/>
      <c r="AH1436" s="486"/>
      <c r="AI1436" s="250"/>
      <c r="AJ1436" s="250"/>
      <c r="AK1436" s="250"/>
      <c r="AL1436" s="243"/>
      <c r="AM1436" s="243"/>
      <c r="AN1436" s="243"/>
      <c r="AO1436" s="250"/>
      <c r="AP1436" s="250"/>
      <c r="AQ1436" s="250"/>
      <c r="AR1436" s="116"/>
      <c r="AS1436" s="250"/>
      <c r="AT1436" s="250"/>
    </row>
    <row r="1437" spans="13:46" customFormat="1" ht="11.25" customHeight="1">
      <c r="M1437" s="516"/>
      <c r="N1437" s="484"/>
      <c r="O1437" s="485"/>
      <c r="AC1437" s="250"/>
      <c r="AD1437" s="250"/>
      <c r="AE1437" s="250"/>
      <c r="AF1437" s="268"/>
      <c r="AG1437" s="486"/>
      <c r="AH1437" s="486"/>
      <c r="AI1437" s="250"/>
      <c r="AJ1437" s="250"/>
      <c r="AK1437" s="250"/>
      <c r="AL1437" s="268"/>
      <c r="AM1437" s="486"/>
      <c r="AN1437" s="486"/>
      <c r="AO1437" s="250"/>
      <c r="AP1437" s="250"/>
      <c r="AQ1437" s="250"/>
      <c r="AR1437" s="415"/>
      <c r="AS1437" s="250"/>
      <c r="AT1437" s="250"/>
    </row>
    <row r="1438" spans="13:46" customFormat="1" ht="11.25" customHeight="1">
      <c r="M1438" s="516"/>
      <c r="N1438" s="484"/>
      <c r="O1438" s="485"/>
      <c r="AC1438" s="250"/>
      <c r="AD1438" s="250"/>
      <c r="AE1438" s="250"/>
      <c r="AF1438" s="268"/>
      <c r="AG1438" s="486"/>
      <c r="AH1438" s="486"/>
      <c r="AI1438" s="250"/>
      <c r="AJ1438" s="250"/>
      <c r="AK1438" s="250"/>
      <c r="AL1438" s="268"/>
      <c r="AM1438" s="486"/>
      <c r="AN1438" s="486"/>
      <c r="AO1438" s="250"/>
      <c r="AP1438" s="250"/>
      <c r="AQ1438" s="250"/>
      <c r="AR1438" s="415"/>
      <c r="AS1438" s="250"/>
      <c r="AT1438" s="250"/>
    </row>
    <row r="1439" spans="13:46" customFormat="1" ht="11.25" customHeight="1">
      <c r="M1439" s="516"/>
      <c r="N1439" s="484"/>
      <c r="O1439" s="485"/>
      <c r="AC1439" s="250"/>
      <c r="AD1439" s="250"/>
      <c r="AE1439" s="250"/>
      <c r="AF1439" s="268"/>
      <c r="AG1439" s="486"/>
      <c r="AH1439" s="486"/>
      <c r="AI1439" s="250"/>
      <c r="AJ1439" s="250"/>
      <c r="AK1439" s="250"/>
      <c r="AL1439" s="268"/>
      <c r="AM1439" s="486"/>
      <c r="AN1439" s="486"/>
      <c r="AO1439" s="250"/>
      <c r="AP1439" s="250"/>
      <c r="AQ1439" s="250"/>
      <c r="AR1439" s="415"/>
      <c r="AS1439" s="250"/>
      <c r="AT1439" s="250"/>
    </row>
    <row r="1440" spans="13:46" customFormat="1" ht="11.25" customHeight="1">
      <c r="M1440" s="516"/>
      <c r="N1440" s="484"/>
      <c r="O1440" s="485"/>
      <c r="AC1440" s="250"/>
      <c r="AD1440" s="250"/>
      <c r="AE1440" s="250"/>
      <c r="AF1440" s="268"/>
      <c r="AG1440" s="486"/>
      <c r="AH1440" s="486"/>
      <c r="AI1440" s="250"/>
      <c r="AJ1440" s="250"/>
      <c r="AK1440" s="250"/>
      <c r="AL1440" s="268"/>
      <c r="AM1440" s="486"/>
      <c r="AN1440" s="486"/>
      <c r="AO1440" s="250"/>
      <c r="AP1440" s="250"/>
      <c r="AQ1440" s="250"/>
      <c r="AR1440" s="415"/>
      <c r="AS1440" s="250"/>
      <c r="AT1440" s="250"/>
    </row>
    <row r="1441" spans="13:46" customFormat="1" ht="11.25" customHeight="1">
      <c r="M1441" s="516"/>
      <c r="N1441" s="484"/>
      <c r="O1441" s="485"/>
      <c r="AC1441" s="250"/>
      <c r="AD1441" s="250"/>
      <c r="AE1441" s="250"/>
      <c r="AF1441" s="268"/>
      <c r="AG1441" s="486"/>
      <c r="AH1441" s="486"/>
      <c r="AI1441" s="250"/>
      <c r="AJ1441" s="250"/>
      <c r="AK1441" s="250"/>
      <c r="AL1441" s="268"/>
      <c r="AM1441" s="486"/>
      <c r="AN1441" s="486"/>
      <c r="AO1441" s="250"/>
      <c r="AP1441" s="250"/>
      <c r="AQ1441" s="250"/>
      <c r="AR1441" s="415"/>
      <c r="AS1441" s="250"/>
      <c r="AT1441" s="250"/>
    </row>
    <row r="1442" spans="13:46" customFormat="1" ht="11.25" customHeight="1">
      <c r="M1442" s="516"/>
      <c r="N1442" s="484"/>
      <c r="O1442" s="485"/>
      <c r="AC1442" s="250"/>
      <c r="AD1442" s="250"/>
      <c r="AE1442" s="250"/>
      <c r="AF1442" s="268"/>
      <c r="AG1442" s="486"/>
      <c r="AH1442" s="486"/>
      <c r="AI1442" s="250"/>
      <c r="AJ1442" s="250"/>
      <c r="AK1442" s="250"/>
      <c r="AL1442" s="268"/>
      <c r="AM1442" s="486"/>
      <c r="AN1442" s="486"/>
      <c r="AO1442" s="250"/>
      <c r="AP1442" s="250"/>
      <c r="AQ1442" s="250"/>
      <c r="AR1442" s="415"/>
      <c r="AS1442" s="250"/>
      <c r="AT1442" s="250"/>
    </row>
    <row r="1443" spans="13:46" customFormat="1" ht="11.25" customHeight="1">
      <c r="M1443" s="516"/>
      <c r="N1443" s="484"/>
      <c r="O1443" s="485"/>
      <c r="AC1443" s="250"/>
      <c r="AD1443" s="250"/>
      <c r="AE1443" s="250"/>
      <c r="AF1443" s="268"/>
      <c r="AG1443" s="486"/>
      <c r="AH1443" s="486"/>
      <c r="AI1443" s="250"/>
      <c r="AJ1443" s="250"/>
      <c r="AK1443" s="250"/>
      <c r="AL1443" s="268"/>
      <c r="AM1443" s="486"/>
      <c r="AN1443" s="486"/>
      <c r="AO1443" s="250"/>
      <c r="AP1443" s="250"/>
      <c r="AQ1443" s="250"/>
      <c r="AR1443" s="415"/>
      <c r="AS1443" s="250"/>
      <c r="AT1443" s="250"/>
    </row>
    <row r="1444" spans="13:46" customFormat="1" ht="11.25" customHeight="1">
      <c r="M1444" s="516"/>
      <c r="N1444" s="484"/>
      <c r="O1444" s="485"/>
      <c r="AC1444" s="250"/>
      <c r="AD1444" s="250"/>
      <c r="AE1444" s="250"/>
      <c r="AF1444" s="268"/>
      <c r="AG1444" s="486"/>
      <c r="AH1444" s="486"/>
      <c r="AI1444" s="250"/>
      <c r="AJ1444" s="250"/>
      <c r="AK1444" s="250"/>
      <c r="AL1444" s="268"/>
      <c r="AM1444" s="486"/>
      <c r="AN1444" s="486"/>
      <c r="AO1444" s="250"/>
      <c r="AP1444" s="250"/>
      <c r="AQ1444" s="250"/>
      <c r="AR1444" s="415"/>
      <c r="AS1444" s="250"/>
      <c r="AT1444" s="250"/>
    </row>
    <row r="1445" spans="13:46" customFormat="1" ht="11.25" customHeight="1">
      <c r="M1445" s="515" t="s">
        <v>1700</v>
      </c>
      <c r="N1445" s="465" t="s">
        <v>684</v>
      </c>
      <c r="O1445" s="191" t="s">
        <v>752</v>
      </c>
      <c r="AC1445" s="250"/>
      <c r="AD1445" s="250"/>
      <c r="AE1445" s="250"/>
      <c r="AF1445" s="268"/>
      <c r="AG1445" s="486"/>
      <c r="AH1445" s="486"/>
      <c r="AI1445" s="250"/>
      <c r="AJ1445" s="250"/>
      <c r="AK1445" s="250"/>
      <c r="AL1445" s="249">
        <f t="shared" ref="AL1445:AL1469" si="46">IF(AL1489=0,0,AL1533/AL1489*1000)</f>
        <v>0</v>
      </c>
      <c r="AM1445" s="198"/>
      <c r="AN1445" s="198"/>
      <c r="AO1445" s="250"/>
      <c r="AP1445" s="250"/>
      <c r="AQ1445" s="250"/>
      <c r="AR1445" s="415" t="s">
        <v>1340</v>
      </c>
      <c r="AS1445" s="250"/>
      <c r="AT1445" s="250"/>
    </row>
    <row r="1446" spans="13:46" customFormat="1" ht="11.25" customHeight="1">
      <c r="M1446" s="515" t="s">
        <v>1701</v>
      </c>
      <c r="N1446" s="466" t="s">
        <v>718</v>
      </c>
      <c r="O1446" s="191" t="s">
        <v>752</v>
      </c>
      <c r="AC1446" s="250"/>
      <c r="AD1446" s="250"/>
      <c r="AE1446" s="250"/>
      <c r="AF1446" s="268"/>
      <c r="AG1446" s="486"/>
      <c r="AH1446" s="486"/>
      <c r="AI1446" s="250"/>
      <c r="AJ1446" s="250"/>
      <c r="AK1446" s="250"/>
      <c r="AL1446" s="249">
        <f t="shared" si="46"/>
        <v>0</v>
      </c>
      <c r="AM1446" s="198"/>
      <c r="AN1446" s="198"/>
      <c r="AO1446" s="250"/>
      <c r="AP1446" s="250"/>
      <c r="AQ1446" s="250"/>
      <c r="AR1446" s="415" t="s">
        <v>1341</v>
      </c>
      <c r="AS1446" s="250"/>
      <c r="AT1446" s="250"/>
    </row>
    <row r="1447" spans="13:46" customFormat="1" ht="11.25" customHeight="1">
      <c r="M1447" s="515" t="s">
        <v>1702</v>
      </c>
      <c r="N1447" s="460" t="s">
        <v>722</v>
      </c>
      <c r="O1447" s="191" t="s">
        <v>752</v>
      </c>
      <c r="AC1447" s="250"/>
      <c r="AD1447" s="250"/>
      <c r="AE1447" s="250"/>
      <c r="AF1447" s="268"/>
      <c r="AG1447" s="486"/>
      <c r="AH1447" s="486"/>
      <c r="AI1447" s="250"/>
      <c r="AJ1447" s="250"/>
      <c r="AK1447" s="250"/>
      <c r="AL1447" s="249">
        <f t="shared" si="46"/>
        <v>0</v>
      </c>
      <c r="AM1447" s="249">
        <f>IF(AM1491=0,0,AM1535/AM1491*1000)</f>
        <v>0</v>
      </c>
      <c r="AN1447" s="249">
        <f>IF(AN1491=0,0,AN1535/AN1491*1000)</f>
        <v>0</v>
      </c>
      <c r="AO1447" s="250"/>
      <c r="AP1447" s="250"/>
      <c r="AQ1447" s="250"/>
      <c r="AR1447" s="415" t="s">
        <v>1342</v>
      </c>
      <c r="AS1447" s="250"/>
      <c r="AT1447" s="250"/>
    </row>
    <row r="1448" spans="13:46" customFormat="1" ht="11.25" customHeight="1">
      <c r="M1448" s="515" t="s">
        <v>1703</v>
      </c>
      <c r="N1448" s="467" t="s">
        <v>1316</v>
      </c>
      <c r="O1448" s="191" t="s">
        <v>752</v>
      </c>
      <c r="AC1448" s="250"/>
      <c r="AD1448" s="250"/>
      <c r="AE1448" s="250"/>
      <c r="AF1448" s="268"/>
      <c r="AG1448" s="486"/>
      <c r="AH1448" s="486"/>
      <c r="AI1448" s="250"/>
      <c r="AJ1448" s="250"/>
      <c r="AK1448" s="250"/>
      <c r="AL1448" s="249">
        <f t="shared" si="46"/>
        <v>0</v>
      </c>
      <c r="AM1448" s="198"/>
      <c r="AN1448" s="198"/>
      <c r="AO1448" s="250"/>
      <c r="AP1448" s="250"/>
      <c r="AQ1448" s="250"/>
      <c r="AR1448" s="415" t="s">
        <v>1343</v>
      </c>
      <c r="AS1448" s="250"/>
      <c r="AT1448" s="250"/>
    </row>
    <row r="1449" spans="13:46" customFormat="1" ht="11.25" customHeight="1">
      <c r="M1449" s="515" t="s">
        <v>1704</v>
      </c>
      <c r="N1449" s="467" t="s">
        <v>1317</v>
      </c>
      <c r="O1449" s="191" t="s">
        <v>752</v>
      </c>
      <c r="AC1449" s="250"/>
      <c r="AD1449" s="250"/>
      <c r="AE1449" s="250"/>
      <c r="AF1449" s="268"/>
      <c r="AG1449" s="486"/>
      <c r="AH1449" s="486"/>
      <c r="AI1449" s="250"/>
      <c r="AJ1449" s="250"/>
      <c r="AK1449" s="250"/>
      <c r="AL1449" s="249">
        <f t="shared" si="46"/>
        <v>0</v>
      </c>
      <c r="AM1449" s="198"/>
      <c r="AN1449" s="198"/>
      <c r="AO1449" s="250"/>
      <c r="AP1449" s="250"/>
      <c r="AQ1449" s="250"/>
      <c r="AR1449" s="415" t="s">
        <v>1344</v>
      </c>
      <c r="AS1449" s="250"/>
      <c r="AT1449" s="250"/>
    </row>
    <row r="1450" spans="13:46" customFormat="1" ht="11.25" customHeight="1">
      <c r="M1450" s="515" t="s">
        <v>1705</v>
      </c>
      <c r="N1450" s="467" t="s">
        <v>1318</v>
      </c>
      <c r="O1450" s="191" t="s">
        <v>752</v>
      </c>
      <c r="AC1450" s="250"/>
      <c r="AD1450" s="250"/>
      <c r="AE1450" s="250"/>
      <c r="AF1450" s="268"/>
      <c r="AG1450" s="486"/>
      <c r="AH1450" s="486"/>
      <c r="AI1450" s="250"/>
      <c r="AJ1450" s="250"/>
      <c r="AK1450" s="250"/>
      <c r="AL1450" s="249">
        <f t="shared" si="46"/>
        <v>0</v>
      </c>
      <c r="AM1450" s="198"/>
      <c r="AN1450" s="198"/>
      <c r="AO1450" s="250"/>
      <c r="AP1450" s="250"/>
      <c r="AQ1450" s="250"/>
      <c r="AR1450" s="415" t="s">
        <v>1345</v>
      </c>
      <c r="AS1450" s="250"/>
      <c r="AT1450" s="250"/>
    </row>
    <row r="1451" spans="13:46" customFormat="1" ht="11.25" customHeight="1">
      <c r="M1451" s="515" t="s">
        <v>1706</v>
      </c>
      <c r="N1451" s="467" t="s">
        <v>1319</v>
      </c>
      <c r="O1451" s="191" t="s">
        <v>752</v>
      </c>
      <c r="AC1451" s="250"/>
      <c r="AD1451" s="250"/>
      <c r="AE1451" s="250"/>
      <c r="AF1451" s="268"/>
      <c r="AG1451" s="486"/>
      <c r="AH1451" s="486"/>
      <c r="AI1451" s="250"/>
      <c r="AJ1451" s="250"/>
      <c r="AK1451" s="250"/>
      <c r="AL1451" s="249">
        <f t="shared" si="46"/>
        <v>0</v>
      </c>
      <c r="AM1451" s="198"/>
      <c r="AN1451" s="198"/>
      <c r="AO1451" s="250"/>
      <c r="AP1451" s="250"/>
      <c r="AQ1451" s="250"/>
      <c r="AR1451" s="415" t="s">
        <v>1346</v>
      </c>
      <c r="AS1451" s="250"/>
      <c r="AT1451" s="250"/>
    </row>
    <row r="1452" spans="13:46" customFormat="1" ht="11.25" customHeight="1">
      <c r="M1452" s="515" t="s">
        <v>1707</v>
      </c>
      <c r="N1452" s="461" t="s">
        <v>720</v>
      </c>
      <c r="O1452" s="191" t="s">
        <v>752</v>
      </c>
      <c r="AC1452" s="250"/>
      <c r="AD1452" s="250"/>
      <c r="AE1452" s="250"/>
      <c r="AF1452" s="268"/>
      <c r="AG1452" s="486"/>
      <c r="AH1452" s="486"/>
      <c r="AI1452" s="250"/>
      <c r="AJ1452" s="250"/>
      <c r="AK1452" s="250"/>
      <c r="AL1452" s="249">
        <f t="shared" si="46"/>
        <v>0</v>
      </c>
      <c r="AM1452" s="249">
        <f>IF(AM1496=0,0,AM1540/AM1496*1000)</f>
        <v>0</v>
      </c>
      <c r="AN1452" s="249">
        <f>IF(AN1496=0,0,AN1540/AN1496*1000)</f>
        <v>0</v>
      </c>
      <c r="AO1452" s="250"/>
      <c r="AP1452" s="250"/>
      <c r="AQ1452" s="250"/>
      <c r="AR1452" s="415" t="s">
        <v>1351</v>
      </c>
      <c r="AS1452" s="250"/>
      <c r="AT1452" s="250"/>
    </row>
    <row r="1453" spans="13:46" customFormat="1" ht="11.25" customHeight="1">
      <c r="M1453" s="515" t="s">
        <v>2053</v>
      </c>
      <c r="N1453" s="468" t="s">
        <v>1320</v>
      </c>
      <c r="O1453" s="191" t="s">
        <v>752</v>
      </c>
      <c r="AC1453" s="250"/>
      <c r="AD1453" s="250"/>
      <c r="AE1453" s="250"/>
      <c r="AF1453" s="268"/>
      <c r="AG1453" s="486"/>
      <c r="AH1453" s="486"/>
      <c r="AI1453" s="250"/>
      <c r="AJ1453" s="250"/>
      <c r="AK1453" s="250"/>
      <c r="AL1453" s="249">
        <f t="shared" si="46"/>
        <v>0</v>
      </c>
      <c r="AM1453" s="198"/>
      <c r="AN1453" s="198"/>
      <c r="AO1453" s="250"/>
      <c r="AP1453" s="250"/>
      <c r="AQ1453" s="250"/>
      <c r="AR1453" s="415" t="s">
        <v>2044</v>
      </c>
      <c r="AS1453" s="250"/>
      <c r="AT1453" s="250"/>
    </row>
    <row r="1454" spans="13:46" customFormat="1" ht="11.25" customHeight="1">
      <c r="M1454" s="515" t="s">
        <v>2034</v>
      </c>
      <c r="N1454" s="468" t="s">
        <v>1321</v>
      </c>
      <c r="O1454" s="191" t="s">
        <v>752</v>
      </c>
      <c r="AC1454" s="250"/>
      <c r="AD1454" s="250"/>
      <c r="AE1454" s="250"/>
      <c r="AF1454" s="268"/>
      <c r="AG1454" s="486"/>
      <c r="AH1454" s="486"/>
      <c r="AI1454" s="250"/>
      <c r="AJ1454" s="250"/>
      <c r="AK1454" s="250"/>
      <c r="AL1454" s="249">
        <f t="shared" si="46"/>
        <v>0</v>
      </c>
      <c r="AM1454" s="198"/>
      <c r="AN1454" s="198"/>
      <c r="AO1454" s="250"/>
      <c r="AP1454" s="250"/>
      <c r="AQ1454" s="250"/>
      <c r="AR1454" s="415" t="s">
        <v>2025</v>
      </c>
      <c r="AS1454" s="250"/>
      <c r="AT1454" s="250"/>
    </row>
    <row r="1455" spans="13:46" customFormat="1" ht="11.25" customHeight="1">
      <c r="M1455" s="515" t="s">
        <v>2015</v>
      </c>
      <c r="N1455" s="468" t="s">
        <v>1322</v>
      </c>
      <c r="O1455" s="191" t="s">
        <v>752</v>
      </c>
      <c r="AC1455" s="250"/>
      <c r="AD1455" s="250"/>
      <c r="AE1455" s="250"/>
      <c r="AF1455" s="268"/>
      <c r="AG1455" s="486"/>
      <c r="AH1455" s="486"/>
      <c r="AI1455" s="250"/>
      <c r="AJ1455" s="250"/>
      <c r="AK1455" s="250"/>
      <c r="AL1455" s="249">
        <f t="shared" si="46"/>
        <v>0</v>
      </c>
      <c r="AM1455" s="198"/>
      <c r="AN1455" s="198"/>
      <c r="AO1455" s="250"/>
      <c r="AP1455" s="250"/>
      <c r="AQ1455" s="250"/>
      <c r="AR1455" s="415" t="s">
        <v>2005</v>
      </c>
      <c r="AS1455" s="250"/>
      <c r="AT1455" s="250"/>
    </row>
    <row r="1456" spans="13:46" customFormat="1" ht="11.25" customHeight="1">
      <c r="M1456" s="515" t="s">
        <v>1708</v>
      </c>
      <c r="N1456" s="468" t="s">
        <v>1323</v>
      </c>
      <c r="O1456" s="191" t="s">
        <v>752</v>
      </c>
      <c r="AC1456" s="250"/>
      <c r="AD1456" s="250"/>
      <c r="AE1456" s="250"/>
      <c r="AF1456" s="268"/>
      <c r="AG1456" s="486"/>
      <c r="AH1456" s="486"/>
      <c r="AI1456" s="250"/>
      <c r="AJ1456" s="250"/>
      <c r="AK1456" s="250"/>
      <c r="AL1456" s="249">
        <f t="shared" si="46"/>
        <v>0</v>
      </c>
      <c r="AM1456" s="198"/>
      <c r="AN1456" s="198"/>
      <c r="AO1456" s="250"/>
      <c r="AP1456" s="250"/>
      <c r="AQ1456" s="250"/>
      <c r="AR1456" s="415" t="s">
        <v>1352</v>
      </c>
      <c r="AS1456" s="250"/>
      <c r="AT1456" s="250"/>
    </row>
    <row r="1457" spans="13:46" customFormat="1" ht="11.25" customHeight="1">
      <c r="M1457" s="515" t="s">
        <v>1709</v>
      </c>
      <c r="N1457" s="468" t="s">
        <v>1324</v>
      </c>
      <c r="O1457" s="191" t="s">
        <v>752</v>
      </c>
      <c r="AC1457" s="250"/>
      <c r="AD1457" s="250"/>
      <c r="AE1457" s="250"/>
      <c r="AF1457" s="268"/>
      <c r="AG1457" s="486"/>
      <c r="AH1457" s="486"/>
      <c r="AI1457" s="250"/>
      <c r="AJ1457" s="250"/>
      <c r="AK1457" s="250"/>
      <c r="AL1457" s="249">
        <f t="shared" si="46"/>
        <v>0</v>
      </c>
      <c r="AM1457" s="198"/>
      <c r="AN1457" s="198"/>
      <c r="AO1457" s="250"/>
      <c r="AP1457" s="250"/>
      <c r="AQ1457" s="250"/>
      <c r="AR1457" s="415" t="s">
        <v>1353</v>
      </c>
      <c r="AS1457" s="250"/>
      <c r="AT1457" s="250"/>
    </row>
    <row r="1458" spans="13:46" customFormat="1" ht="11.25" customHeight="1">
      <c r="M1458" s="515" t="s">
        <v>1710</v>
      </c>
      <c r="N1458" s="468" t="s">
        <v>1325</v>
      </c>
      <c r="O1458" s="191" t="s">
        <v>752</v>
      </c>
      <c r="AC1458" s="250"/>
      <c r="AD1458" s="250"/>
      <c r="AE1458" s="250"/>
      <c r="AF1458" s="268"/>
      <c r="AG1458" s="486"/>
      <c r="AH1458" s="486"/>
      <c r="AI1458" s="250"/>
      <c r="AJ1458" s="250"/>
      <c r="AK1458" s="250"/>
      <c r="AL1458" s="249">
        <f t="shared" si="46"/>
        <v>0</v>
      </c>
      <c r="AM1458" s="198"/>
      <c r="AN1458" s="198"/>
      <c r="AO1458" s="250"/>
      <c r="AP1458" s="250"/>
      <c r="AQ1458" s="250"/>
      <c r="AR1458" s="415" t="s">
        <v>1354</v>
      </c>
      <c r="AS1458" s="250"/>
      <c r="AT1458" s="250"/>
    </row>
    <row r="1459" spans="13:46" customFormat="1" ht="11.25" customHeight="1">
      <c r="M1459" s="515" t="s">
        <v>1711</v>
      </c>
      <c r="N1459" s="469" t="s">
        <v>721</v>
      </c>
      <c r="O1459" s="191" t="s">
        <v>752</v>
      </c>
      <c r="AC1459" s="250"/>
      <c r="AD1459" s="250"/>
      <c r="AE1459" s="250"/>
      <c r="AF1459" s="268"/>
      <c r="AG1459" s="486"/>
      <c r="AH1459" s="486"/>
      <c r="AI1459" s="250"/>
      <c r="AJ1459" s="250"/>
      <c r="AK1459" s="250"/>
      <c r="AL1459" s="249">
        <f t="shared" si="46"/>
        <v>0</v>
      </c>
      <c r="AM1459" s="198"/>
      <c r="AN1459" s="198"/>
      <c r="AO1459" s="250"/>
      <c r="AP1459" s="250"/>
      <c r="AQ1459" s="250"/>
      <c r="AR1459" s="415" t="s">
        <v>1355</v>
      </c>
      <c r="AS1459" s="250"/>
      <c r="AT1459" s="250"/>
    </row>
    <row r="1460" spans="13:46" customFormat="1" ht="11.25" customHeight="1">
      <c r="M1460" s="515" t="s">
        <v>1712</v>
      </c>
      <c r="N1460" s="462" t="s">
        <v>712</v>
      </c>
      <c r="O1460" s="191" t="s">
        <v>752</v>
      </c>
      <c r="AC1460" s="250"/>
      <c r="AD1460" s="250"/>
      <c r="AE1460" s="250"/>
      <c r="AF1460" s="268"/>
      <c r="AG1460" s="486"/>
      <c r="AH1460" s="486"/>
      <c r="AI1460" s="250"/>
      <c r="AJ1460" s="250"/>
      <c r="AK1460" s="250"/>
      <c r="AL1460" s="249">
        <f t="shared" si="46"/>
        <v>0</v>
      </c>
      <c r="AM1460" s="249">
        <f>IF(AM1504=0,0,AM1548/AM1504*1000)</f>
        <v>0</v>
      </c>
      <c r="AN1460" s="249">
        <f>IF(AN1504=0,0,AN1548/AN1504*1000)</f>
        <v>0</v>
      </c>
      <c r="AO1460" s="250"/>
      <c r="AP1460" s="250"/>
      <c r="AQ1460" s="250"/>
      <c r="AR1460" s="415" t="s">
        <v>1356</v>
      </c>
      <c r="AS1460" s="250"/>
      <c r="AT1460" s="250"/>
    </row>
    <row r="1461" spans="13:46" customFormat="1" ht="11.25" customHeight="1">
      <c r="M1461" s="515" t="s">
        <v>1713</v>
      </c>
      <c r="N1461" s="470" t="s">
        <v>1326</v>
      </c>
      <c r="O1461" s="191" t="s">
        <v>752</v>
      </c>
      <c r="AC1461" s="250"/>
      <c r="AD1461" s="250"/>
      <c r="AE1461" s="250"/>
      <c r="AF1461" s="268"/>
      <c r="AG1461" s="486"/>
      <c r="AH1461" s="486"/>
      <c r="AI1461" s="250"/>
      <c r="AJ1461" s="250"/>
      <c r="AK1461" s="250"/>
      <c r="AL1461" s="249">
        <f t="shared" si="46"/>
        <v>0</v>
      </c>
      <c r="AM1461" s="198"/>
      <c r="AN1461" s="198"/>
      <c r="AO1461" s="250"/>
      <c r="AP1461" s="250"/>
      <c r="AQ1461" s="250"/>
      <c r="AR1461" s="415" t="s">
        <v>1357</v>
      </c>
      <c r="AS1461" s="250"/>
      <c r="AT1461" s="250"/>
    </row>
    <row r="1462" spans="13:46" customFormat="1" ht="11.25" customHeight="1">
      <c r="M1462" s="515" t="s">
        <v>1714</v>
      </c>
      <c r="N1462" s="470" t="s">
        <v>1327</v>
      </c>
      <c r="O1462" s="191" t="s">
        <v>752</v>
      </c>
      <c r="AC1462" s="250"/>
      <c r="AD1462" s="250"/>
      <c r="AE1462" s="250"/>
      <c r="AF1462" s="268"/>
      <c r="AG1462" s="486"/>
      <c r="AH1462" s="486"/>
      <c r="AI1462" s="250"/>
      <c r="AJ1462" s="250"/>
      <c r="AK1462" s="250"/>
      <c r="AL1462" s="249">
        <f t="shared" si="46"/>
        <v>0</v>
      </c>
      <c r="AM1462" s="198"/>
      <c r="AN1462" s="198"/>
      <c r="AO1462" s="250"/>
      <c r="AP1462" s="250"/>
      <c r="AQ1462" s="250"/>
      <c r="AR1462" s="415" t="s">
        <v>1358</v>
      </c>
      <c r="AS1462" s="250"/>
      <c r="AT1462" s="250"/>
    </row>
    <row r="1463" spans="13:46" customFormat="1" ht="11.25" customHeight="1">
      <c r="M1463" s="515" t="s">
        <v>1715</v>
      </c>
      <c r="N1463" s="470" t="s">
        <v>1328</v>
      </c>
      <c r="O1463" s="191" t="s">
        <v>752</v>
      </c>
      <c r="AC1463" s="250"/>
      <c r="AD1463" s="250"/>
      <c r="AE1463" s="250"/>
      <c r="AF1463" s="268"/>
      <c r="AG1463" s="486"/>
      <c r="AH1463" s="486"/>
      <c r="AI1463" s="250"/>
      <c r="AJ1463" s="250"/>
      <c r="AK1463" s="250"/>
      <c r="AL1463" s="249">
        <f t="shared" si="46"/>
        <v>0</v>
      </c>
      <c r="AM1463" s="198"/>
      <c r="AN1463" s="198"/>
      <c r="AO1463" s="250"/>
      <c r="AP1463" s="250"/>
      <c r="AQ1463" s="250"/>
      <c r="AR1463" s="415" t="s">
        <v>1359</v>
      </c>
      <c r="AS1463" s="250"/>
      <c r="AT1463" s="250"/>
    </row>
    <row r="1464" spans="13:46" customFormat="1" ht="11.25" customHeight="1">
      <c r="M1464" s="515" t="s">
        <v>1716</v>
      </c>
      <c r="N1464" s="470" t="s">
        <v>1329</v>
      </c>
      <c r="O1464" s="191" t="s">
        <v>752</v>
      </c>
      <c r="AC1464" s="250"/>
      <c r="AD1464" s="250"/>
      <c r="AE1464" s="250"/>
      <c r="AF1464" s="268"/>
      <c r="AG1464" s="486"/>
      <c r="AH1464" s="486"/>
      <c r="AI1464" s="250"/>
      <c r="AJ1464" s="250"/>
      <c r="AK1464" s="250"/>
      <c r="AL1464" s="249">
        <f t="shared" si="46"/>
        <v>0</v>
      </c>
      <c r="AM1464" s="198"/>
      <c r="AN1464" s="198"/>
      <c r="AO1464" s="250"/>
      <c r="AP1464" s="250"/>
      <c r="AQ1464" s="250"/>
      <c r="AR1464" s="415" t="s">
        <v>1371</v>
      </c>
      <c r="AS1464" s="250"/>
      <c r="AT1464" s="250"/>
    </row>
    <row r="1465" spans="13:46" customFormat="1" ht="11.25" customHeight="1">
      <c r="M1465" s="515" t="s">
        <v>1717</v>
      </c>
      <c r="N1465" s="470" t="s">
        <v>1330</v>
      </c>
      <c r="O1465" s="191" t="s">
        <v>752</v>
      </c>
      <c r="AC1465" s="250"/>
      <c r="AD1465" s="250"/>
      <c r="AE1465" s="250"/>
      <c r="AF1465" s="268"/>
      <c r="AG1465" s="486"/>
      <c r="AH1465" s="486"/>
      <c r="AI1465" s="250"/>
      <c r="AJ1465" s="250"/>
      <c r="AK1465" s="250"/>
      <c r="AL1465" s="249">
        <f t="shared" si="46"/>
        <v>0</v>
      </c>
      <c r="AM1465" s="198"/>
      <c r="AN1465" s="198"/>
      <c r="AO1465" s="250"/>
      <c r="AP1465" s="250"/>
      <c r="AQ1465" s="250"/>
      <c r="AR1465" s="415" t="s">
        <v>1370</v>
      </c>
      <c r="AS1465" s="250"/>
      <c r="AT1465" s="250"/>
    </row>
    <row r="1466" spans="13:46" customFormat="1" ht="11.25" customHeight="1">
      <c r="M1466" s="515" t="s">
        <v>1718</v>
      </c>
      <c r="N1466" s="470" t="s">
        <v>1331</v>
      </c>
      <c r="O1466" s="191" t="s">
        <v>752</v>
      </c>
      <c r="AC1466" s="250"/>
      <c r="AD1466" s="250"/>
      <c r="AE1466" s="250"/>
      <c r="AF1466" s="268"/>
      <c r="AG1466" s="486"/>
      <c r="AH1466" s="486"/>
      <c r="AI1466" s="250"/>
      <c r="AJ1466" s="250"/>
      <c r="AK1466" s="250"/>
      <c r="AL1466" s="249">
        <f t="shared" si="46"/>
        <v>0</v>
      </c>
      <c r="AM1466" s="198"/>
      <c r="AN1466" s="198"/>
      <c r="AO1466" s="250"/>
      <c r="AP1466" s="250"/>
      <c r="AQ1466" s="250"/>
      <c r="AR1466" s="415" t="s">
        <v>1369</v>
      </c>
      <c r="AS1466" s="250"/>
      <c r="AT1466" s="250"/>
    </row>
    <row r="1467" spans="13:46" customFormat="1" ht="11.25" customHeight="1">
      <c r="M1467" s="515" t="s">
        <v>1719</v>
      </c>
      <c r="N1467" s="470" t="s">
        <v>1332</v>
      </c>
      <c r="O1467" s="191" t="s">
        <v>752</v>
      </c>
      <c r="AC1467" s="250"/>
      <c r="AD1467" s="250"/>
      <c r="AE1467" s="250"/>
      <c r="AF1467" s="268"/>
      <c r="AG1467" s="486"/>
      <c r="AH1467" s="486"/>
      <c r="AI1467" s="250"/>
      <c r="AJ1467" s="250"/>
      <c r="AK1467" s="250"/>
      <c r="AL1467" s="249">
        <f t="shared" si="46"/>
        <v>0</v>
      </c>
      <c r="AM1467" s="198"/>
      <c r="AN1467" s="198"/>
      <c r="AO1467" s="250"/>
      <c r="AP1467" s="250"/>
      <c r="AQ1467" s="250"/>
      <c r="AR1467" s="415" t="s">
        <v>1368</v>
      </c>
      <c r="AS1467" s="250"/>
      <c r="AT1467" s="250"/>
    </row>
    <row r="1468" spans="13:46" customFormat="1" ht="11.25" customHeight="1">
      <c r="M1468" s="515" t="s">
        <v>1720</v>
      </c>
      <c r="N1468" s="470" t="s">
        <v>1333</v>
      </c>
      <c r="O1468" s="191" t="s">
        <v>752</v>
      </c>
      <c r="AC1468" s="250"/>
      <c r="AD1468" s="250"/>
      <c r="AE1468" s="250"/>
      <c r="AF1468" s="268"/>
      <c r="AG1468" s="486"/>
      <c r="AH1468" s="486"/>
      <c r="AI1468" s="250"/>
      <c r="AJ1468" s="250"/>
      <c r="AK1468" s="250"/>
      <c r="AL1468" s="249">
        <f t="shared" si="46"/>
        <v>0</v>
      </c>
      <c r="AM1468" s="198"/>
      <c r="AN1468" s="198"/>
      <c r="AO1468" s="250"/>
      <c r="AP1468" s="250"/>
      <c r="AQ1468" s="250"/>
      <c r="AR1468" s="415" t="s">
        <v>1367</v>
      </c>
      <c r="AS1468" s="250"/>
      <c r="AT1468" s="250"/>
    </row>
    <row r="1469" spans="13:46" customFormat="1" ht="11.25" customHeight="1">
      <c r="M1469" s="515" t="s">
        <v>1721</v>
      </c>
      <c r="N1469" s="470" t="s">
        <v>1334</v>
      </c>
      <c r="O1469" s="191" t="s">
        <v>752</v>
      </c>
      <c r="AC1469" s="250"/>
      <c r="AD1469" s="250"/>
      <c r="AE1469" s="250"/>
      <c r="AF1469" s="268"/>
      <c r="AG1469" s="486"/>
      <c r="AH1469" s="486"/>
      <c r="AI1469" s="250"/>
      <c r="AJ1469" s="250"/>
      <c r="AK1469" s="250"/>
      <c r="AL1469" s="249">
        <f t="shared" si="46"/>
        <v>0</v>
      </c>
      <c r="AM1469" s="198"/>
      <c r="AN1469" s="198"/>
      <c r="AO1469" s="250"/>
      <c r="AP1469" s="250"/>
      <c r="AQ1469" s="250"/>
      <c r="AR1469" s="415" t="s">
        <v>1372</v>
      </c>
      <c r="AS1469" s="250"/>
      <c r="AT1469" s="250"/>
    </row>
    <row r="1470" spans="13:46" customFormat="1" ht="11.25" customHeight="1">
      <c r="M1470" s="516"/>
      <c r="N1470" s="484"/>
      <c r="O1470" s="485"/>
      <c r="AC1470" s="250"/>
      <c r="AD1470" s="250"/>
      <c r="AE1470" s="250"/>
      <c r="AF1470" s="268"/>
      <c r="AG1470" s="486"/>
      <c r="AH1470" s="486"/>
      <c r="AI1470" s="250"/>
      <c r="AJ1470" s="250"/>
      <c r="AK1470" s="250"/>
      <c r="AL1470" s="268"/>
      <c r="AM1470" s="486"/>
      <c r="AN1470" s="486"/>
      <c r="AO1470" s="250"/>
      <c r="AP1470" s="250"/>
      <c r="AQ1470" s="250"/>
      <c r="AR1470" s="415"/>
      <c r="AS1470" s="250"/>
      <c r="AT1470" s="250"/>
    </row>
    <row r="1471" spans="13:46" customFormat="1" ht="11.25" customHeight="1">
      <c r="M1471" s="516"/>
      <c r="N1471" s="484"/>
      <c r="O1471" s="485"/>
      <c r="AC1471" s="250"/>
      <c r="AD1471" s="250"/>
      <c r="AE1471" s="250"/>
      <c r="AF1471" s="268"/>
      <c r="AG1471" s="486"/>
      <c r="AH1471" s="486"/>
      <c r="AI1471" s="250"/>
      <c r="AJ1471" s="250"/>
      <c r="AK1471" s="250"/>
      <c r="AL1471" s="268"/>
      <c r="AM1471" s="486"/>
      <c r="AN1471" s="486"/>
      <c r="AO1471" s="250"/>
      <c r="AP1471" s="250"/>
      <c r="AQ1471" s="250"/>
      <c r="AR1471" s="415"/>
      <c r="AS1471" s="250"/>
      <c r="AT1471" s="250"/>
    </row>
    <row r="1472" spans="13:46" customFormat="1" ht="11.25" customHeight="1">
      <c r="M1472" s="515" t="s">
        <v>1722</v>
      </c>
      <c r="N1472" s="471" t="s">
        <v>1335</v>
      </c>
      <c r="O1472" s="191" t="s">
        <v>752</v>
      </c>
      <c r="AC1472" s="250"/>
      <c r="AD1472" s="250"/>
      <c r="AE1472" s="250"/>
      <c r="AF1472" s="268"/>
      <c r="AG1472" s="486"/>
      <c r="AH1472" s="486"/>
      <c r="AI1472" s="250"/>
      <c r="AJ1472" s="250"/>
      <c r="AK1472" s="250"/>
      <c r="AL1472" s="249">
        <f t="shared" ref="AL1472:AL1478" si="47">IF(AL1516=0,0,AL1560/AL1516*1000)</f>
        <v>0</v>
      </c>
      <c r="AM1472" s="198"/>
      <c r="AN1472" s="198"/>
      <c r="AO1472" s="250"/>
      <c r="AP1472" s="250"/>
      <c r="AQ1472" s="250"/>
      <c r="AR1472" s="415" t="s">
        <v>1373</v>
      </c>
      <c r="AS1472" s="250"/>
      <c r="AT1472" s="250"/>
    </row>
    <row r="1473" spans="13:46" customFormat="1" ht="11.25" customHeight="1">
      <c r="M1473" s="515" t="s">
        <v>1723</v>
      </c>
      <c r="N1473" s="472" t="s">
        <v>723</v>
      </c>
      <c r="O1473" s="191" t="s">
        <v>752</v>
      </c>
      <c r="AC1473" s="250"/>
      <c r="AD1473" s="250"/>
      <c r="AE1473" s="250"/>
      <c r="AF1473" s="268"/>
      <c r="AG1473" s="486"/>
      <c r="AH1473" s="486"/>
      <c r="AI1473" s="250"/>
      <c r="AJ1473" s="250"/>
      <c r="AK1473" s="250"/>
      <c r="AL1473" s="249">
        <f t="shared" si="47"/>
        <v>0</v>
      </c>
      <c r="AM1473" s="198"/>
      <c r="AN1473" s="198"/>
      <c r="AO1473" s="250"/>
      <c r="AP1473" s="250"/>
      <c r="AQ1473" s="250"/>
      <c r="AR1473" s="415" t="s">
        <v>1360</v>
      </c>
      <c r="AS1473" s="250"/>
      <c r="AT1473" s="250"/>
    </row>
    <row r="1474" spans="13:46" customFormat="1" ht="11.25" customHeight="1">
      <c r="M1474" s="515" t="s">
        <v>1724</v>
      </c>
      <c r="N1474" s="473" t="s">
        <v>749</v>
      </c>
      <c r="O1474" s="191" t="s">
        <v>752</v>
      </c>
      <c r="AC1474" s="250"/>
      <c r="AD1474" s="250"/>
      <c r="AE1474" s="250"/>
      <c r="AF1474" s="268"/>
      <c r="AG1474" s="486"/>
      <c r="AH1474" s="486"/>
      <c r="AI1474" s="250"/>
      <c r="AJ1474" s="250"/>
      <c r="AK1474" s="250"/>
      <c r="AL1474" s="249">
        <f t="shared" si="47"/>
        <v>0</v>
      </c>
      <c r="AM1474" s="198"/>
      <c r="AN1474" s="198"/>
      <c r="AO1474" s="250"/>
      <c r="AP1474" s="250"/>
      <c r="AQ1474" s="250"/>
      <c r="AR1474" s="415" t="s">
        <v>1361</v>
      </c>
      <c r="AS1474" s="250"/>
      <c r="AT1474" s="250"/>
    </row>
    <row r="1475" spans="13:46" customFormat="1" ht="11.25" customHeight="1">
      <c r="M1475" s="515" t="s">
        <v>1725</v>
      </c>
      <c r="N1475" s="474" t="s">
        <v>315</v>
      </c>
      <c r="O1475" s="191" t="s">
        <v>752</v>
      </c>
      <c r="AC1475" s="250"/>
      <c r="AD1475" s="250"/>
      <c r="AE1475" s="250"/>
      <c r="AF1475" s="268"/>
      <c r="AG1475" s="486"/>
      <c r="AH1475" s="486"/>
      <c r="AI1475" s="250"/>
      <c r="AJ1475" s="250"/>
      <c r="AK1475" s="250"/>
      <c r="AL1475" s="249">
        <f t="shared" si="47"/>
        <v>0</v>
      </c>
      <c r="AM1475" s="198"/>
      <c r="AN1475" s="198"/>
      <c r="AO1475" s="250"/>
      <c r="AP1475" s="250"/>
      <c r="AQ1475" s="250"/>
      <c r="AR1475" s="415" t="s">
        <v>1362</v>
      </c>
      <c r="AS1475" s="250"/>
      <c r="AT1475" s="250"/>
    </row>
    <row r="1476" spans="13:46" customFormat="1" ht="11.25" customHeight="1">
      <c r="M1476" s="515" t="s">
        <v>1726</v>
      </c>
      <c r="N1476" s="475" t="s">
        <v>316</v>
      </c>
      <c r="O1476" s="191" t="s">
        <v>752</v>
      </c>
      <c r="AC1476" s="250"/>
      <c r="AD1476" s="250"/>
      <c r="AE1476" s="250"/>
      <c r="AF1476" s="268"/>
      <c r="AG1476" s="486"/>
      <c r="AH1476" s="486"/>
      <c r="AI1476" s="250"/>
      <c r="AJ1476" s="250"/>
      <c r="AK1476" s="250"/>
      <c r="AL1476" s="249">
        <f t="shared" si="47"/>
        <v>0</v>
      </c>
      <c r="AM1476" s="198"/>
      <c r="AN1476" s="198"/>
      <c r="AO1476" s="250"/>
      <c r="AP1476" s="250"/>
      <c r="AQ1476" s="250"/>
      <c r="AR1476" s="415" t="s">
        <v>1364</v>
      </c>
      <c r="AS1476" s="250"/>
      <c r="AT1476" s="250"/>
    </row>
    <row r="1477" spans="13:46" customFormat="1" ht="11.25" customHeight="1">
      <c r="M1477" s="515" t="s">
        <v>1727</v>
      </c>
      <c r="N1477" s="476" t="s">
        <v>317</v>
      </c>
      <c r="O1477" s="191" t="s">
        <v>752</v>
      </c>
      <c r="AC1477" s="250"/>
      <c r="AD1477" s="250"/>
      <c r="AE1477" s="250"/>
      <c r="AF1477" s="268"/>
      <c r="AG1477" s="486"/>
      <c r="AH1477" s="486"/>
      <c r="AI1477" s="250"/>
      <c r="AJ1477" s="250"/>
      <c r="AK1477" s="250"/>
      <c r="AL1477" s="249">
        <f t="shared" si="47"/>
        <v>0</v>
      </c>
      <c r="AM1477" s="198"/>
      <c r="AN1477" s="198"/>
      <c r="AO1477" s="250"/>
      <c r="AP1477" s="250"/>
      <c r="AQ1477" s="250"/>
      <c r="AR1477" s="415" t="s">
        <v>1363</v>
      </c>
      <c r="AS1477" s="250"/>
      <c r="AT1477" s="250"/>
    </row>
    <row r="1478" spans="13:46" customFormat="1" ht="11.25" customHeight="1">
      <c r="M1478" s="515" t="s">
        <v>1728</v>
      </c>
      <c r="N1478" s="465" t="s">
        <v>318</v>
      </c>
      <c r="O1478" s="191" t="s">
        <v>752</v>
      </c>
      <c r="AC1478" s="250"/>
      <c r="AD1478" s="250"/>
      <c r="AE1478" s="250"/>
      <c r="AF1478" s="268"/>
      <c r="AG1478" s="486"/>
      <c r="AH1478" s="486"/>
      <c r="AI1478" s="250"/>
      <c r="AJ1478" s="250"/>
      <c r="AK1478" s="250"/>
      <c r="AL1478" s="249">
        <f t="shared" si="47"/>
        <v>0</v>
      </c>
      <c r="AM1478" s="198"/>
      <c r="AN1478" s="198"/>
      <c r="AO1478" s="250"/>
      <c r="AP1478" s="250"/>
      <c r="AQ1478" s="250"/>
      <c r="AR1478" s="415" t="s">
        <v>1365</v>
      </c>
      <c r="AS1478" s="250"/>
      <c r="AT1478" s="250"/>
    </row>
    <row r="1479" spans="13:46" customFormat="1" ht="11.25" customHeight="1">
      <c r="M1479" s="516"/>
      <c r="N1479" s="484"/>
      <c r="O1479" s="485"/>
      <c r="AC1479" s="250"/>
      <c r="AD1479" s="250"/>
      <c r="AE1479" s="250"/>
      <c r="AF1479" s="268"/>
      <c r="AG1479" s="486"/>
      <c r="AH1479" s="486"/>
      <c r="AI1479" s="250"/>
      <c r="AJ1479" s="250"/>
      <c r="AK1479" s="250"/>
      <c r="AL1479" s="268"/>
      <c r="AM1479" s="486"/>
      <c r="AN1479" s="486"/>
      <c r="AO1479" s="250"/>
      <c r="AP1479" s="250"/>
      <c r="AQ1479" s="250"/>
      <c r="AR1479" s="415"/>
      <c r="AS1479" s="250"/>
      <c r="AT1479" s="250"/>
    </row>
    <row r="1480" spans="13:46" customFormat="1" ht="11.25" customHeight="1">
      <c r="M1480" s="514" t="s">
        <v>1696</v>
      </c>
      <c r="N1480" s="487" t="s">
        <v>657</v>
      </c>
      <c r="O1480" s="191"/>
      <c r="AC1480" s="250"/>
      <c r="AD1480" s="250"/>
      <c r="AE1480" s="250"/>
      <c r="AF1480" s="268"/>
      <c r="AG1480" s="486"/>
      <c r="AH1480" s="486"/>
      <c r="AI1480" s="250"/>
      <c r="AJ1480" s="250"/>
      <c r="AK1480" s="250"/>
      <c r="AL1480" s="243"/>
      <c r="AM1480" s="243"/>
      <c r="AN1480" s="243"/>
      <c r="AO1480" s="250"/>
      <c r="AP1480" s="250"/>
      <c r="AQ1480" s="250"/>
      <c r="AR1480" s="116"/>
      <c r="AS1480" s="250"/>
      <c r="AT1480" s="250"/>
    </row>
    <row r="1481" spans="13:46" customFormat="1" ht="11.25" customHeight="1">
      <c r="M1481" s="516"/>
      <c r="N1481" s="484"/>
      <c r="O1481" s="485"/>
      <c r="AC1481" s="250"/>
      <c r="AD1481" s="250"/>
      <c r="AE1481" s="250"/>
      <c r="AF1481" s="268"/>
      <c r="AG1481" s="486"/>
      <c r="AH1481" s="486"/>
      <c r="AI1481" s="250"/>
      <c r="AJ1481" s="250"/>
      <c r="AK1481" s="250"/>
      <c r="AL1481" s="268"/>
      <c r="AM1481" s="486"/>
      <c r="AN1481" s="486"/>
      <c r="AO1481" s="250"/>
      <c r="AP1481" s="250"/>
      <c r="AQ1481" s="250"/>
      <c r="AR1481" s="415"/>
      <c r="AS1481" s="250"/>
      <c r="AT1481" s="250"/>
    </row>
    <row r="1482" spans="13:46" customFormat="1" ht="11.25" customHeight="1">
      <c r="M1482" s="516"/>
      <c r="N1482" s="484"/>
      <c r="O1482" s="485"/>
      <c r="AC1482" s="250"/>
      <c r="AD1482" s="250"/>
      <c r="AE1482" s="250"/>
      <c r="AF1482" s="268"/>
      <c r="AG1482" s="486"/>
      <c r="AH1482" s="486"/>
      <c r="AI1482" s="250"/>
      <c r="AJ1482" s="250"/>
      <c r="AK1482" s="250"/>
      <c r="AL1482" s="268"/>
      <c r="AM1482" s="486"/>
      <c r="AN1482" s="486"/>
      <c r="AO1482" s="250"/>
      <c r="AP1482" s="250"/>
      <c r="AQ1482" s="250"/>
      <c r="AR1482" s="415"/>
      <c r="AS1482" s="250"/>
      <c r="AT1482" s="250"/>
    </row>
    <row r="1483" spans="13:46" customFormat="1" ht="11.25" customHeight="1">
      <c r="M1483" s="516"/>
      <c r="N1483" s="484"/>
      <c r="O1483" s="485"/>
      <c r="AC1483" s="250"/>
      <c r="AD1483" s="250"/>
      <c r="AE1483" s="250"/>
      <c r="AF1483" s="268"/>
      <c r="AG1483" s="486"/>
      <c r="AH1483" s="486"/>
      <c r="AI1483" s="250"/>
      <c r="AJ1483" s="250"/>
      <c r="AK1483" s="250"/>
      <c r="AL1483" s="268"/>
      <c r="AM1483" s="486"/>
      <c r="AN1483" s="486"/>
      <c r="AO1483" s="250"/>
      <c r="AP1483" s="250"/>
      <c r="AQ1483" s="250"/>
      <c r="AR1483" s="415"/>
      <c r="AS1483" s="250"/>
      <c r="AT1483" s="250"/>
    </row>
    <row r="1484" spans="13:46" customFormat="1" ht="11.25" customHeight="1">
      <c r="M1484" s="516"/>
      <c r="N1484" s="484"/>
      <c r="O1484" s="485"/>
      <c r="AC1484" s="250"/>
      <c r="AD1484" s="250"/>
      <c r="AE1484" s="250"/>
      <c r="AF1484" s="268"/>
      <c r="AG1484" s="486"/>
      <c r="AH1484" s="486"/>
      <c r="AI1484" s="250"/>
      <c r="AJ1484" s="250"/>
      <c r="AK1484" s="250"/>
      <c r="AL1484" s="268"/>
      <c r="AM1484" s="486"/>
      <c r="AN1484" s="486"/>
      <c r="AO1484" s="250"/>
      <c r="AP1484" s="250"/>
      <c r="AQ1484" s="250"/>
      <c r="AR1484" s="415"/>
      <c r="AS1484" s="250"/>
      <c r="AT1484" s="250"/>
    </row>
    <row r="1485" spans="13:46" customFormat="1" ht="11.25" customHeight="1">
      <c r="M1485" s="516"/>
      <c r="N1485" s="484"/>
      <c r="O1485" s="485"/>
      <c r="AC1485" s="250"/>
      <c r="AD1485" s="250"/>
      <c r="AE1485" s="250"/>
      <c r="AF1485" s="268"/>
      <c r="AG1485" s="486"/>
      <c r="AH1485" s="486"/>
      <c r="AI1485" s="250"/>
      <c r="AJ1485" s="250"/>
      <c r="AK1485" s="250"/>
      <c r="AL1485" s="268"/>
      <c r="AM1485" s="486"/>
      <c r="AN1485" s="486"/>
      <c r="AO1485" s="250"/>
      <c r="AP1485" s="250"/>
      <c r="AQ1485" s="250"/>
      <c r="AR1485" s="415"/>
      <c r="AS1485" s="250"/>
      <c r="AT1485" s="250"/>
    </row>
    <row r="1486" spans="13:46" customFormat="1" ht="11.25" customHeight="1">
      <c r="M1486" s="516"/>
      <c r="N1486" s="484"/>
      <c r="O1486" s="485"/>
      <c r="AC1486" s="250"/>
      <c r="AD1486" s="250"/>
      <c r="AE1486" s="250"/>
      <c r="AF1486" s="268"/>
      <c r="AG1486" s="486"/>
      <c r="AH1486" s="486"/>
      <c r="AI1486" s="250"/>
      <c r="AJ1486" s="250"/>
      <c r="AK1486" s="250"/>
      <c r="AL1486" s="268"/>
      <c r="AM1486" s="486"/>
      <c r="AN1486" s="486"/>
      <c r="AO1486" s="250"/>
      <c r="AP1486" s="250"/>
      <c r="AQ1486" s="250"/>
      <c r="AR1486" s="415"/>
      <c r="AS1486" s="250"/>
      <c r="AT1486" s="250"/>
    </row>
    <row r="1487" spans="13:46" customFormat="1" ht="11.25" customHeight="1">
      <c r="M1487" s="516"/>
      <c r="N1487" s="484"/>
      <c r="O1487" s="485"/>
      <c r="AC1487" s="250"/>
      <c r="AD1487" s="250"/>
      <c r="AE1487" s="250"/>
      <c r="AF1487" s="268"/>
      <c r="AG1487" s="486"/>
      <c r="AH1487" s="486"/>
      <c r="AI1487" s="250"/>
      <c r="AJ1487" s="250"/>
      <c r="AK1487" s="250"/>
      <c r="AL1487" s="268"/>
      <c r="AM1487" s="486"/>
      <c r="AN1487" s="486"/>
      <c r="AO1487" s="250"/>
      <c r="AP1487" s="250"/>
      <c r="AQ1487" s="250"/>
      <c r="AR1487" s="415"/>
      <c r="AS1487" s="250"/>
      <c r="AT1487" s="250"/>
    </row>
    <row r="1488" spans="13:46" customFormat="1" ht="11.25" customHeight="1">
      <c r="M1488" s="516"/>
      <c r="N1488" s="484"/>
      <c r="O1488" s="485"/>
      <c r="AC1488" s="250"/>
      <c r="AD1488" s="250"/>
      <c r="AE1488" s="250"/>
      <c r="AF1488" s="268"/>
      <c r="AG1488" s="486"/>
      <c r="AH1488" s="486"/>
      <c r="AI1488" s="250"/>
      <c r="AJ1488" s="250"/>
      <c r="AK1488" s="250"/>
      <c r="AL1488" s="268"/>
      <c r="AM1488" s="486"/>
      <c r="AN1488" s="486"/>
      <c r="AO1488" s="250"/>
      <c r="AP1488" s="250"/>
      <c r="AQ1488" s="250"/>
      <c r="AR1488" s="415"/>
      <c r="AS1488" s="250"/>
      <c r="AT1488" s="250"/>
    </row>
    <row r="1489" spans="13:46" customFormat="1" ht="11.25" customHeight="1">
      <c r="M1489" s="515" t="s">
        <v>1729</v>
      </c>
      <c r="N1489" s="465" t="s">
        <v>684</v>
      </c>
      <c r="O1489" s="191" t="s">
        <v>759</v>
      </c>
      <c r="AC1489" s="250"/>
      <c r="AD1489" s="250"/>
      <c r="AE1489" s="250"/>
      <c r="AF1489" s="268"/>
      <c r="AG1489" s="486"/>
      <c r="AH1489" s="486"/>
      <c r="AI1489" s="250"/>
      <c r="AJ1489" s="250"/>
      <c r="AK1489" s="250"/>
      <c r="AL1489" s="249">
        <f t="shared" ref="AL1489:AL1513" si="48">AM1489+AN1489</f>
        <v>0</v>
      </c>
      <c r="AM1489" s="198"/>
      <c r="AN1489" s="198"/>
      <c r="AO1489" s="250"/>
      <c r="AP1489" s="250"/>
      <c r="AQ1489" s="250"/>
      <c r="AR1489" s="415" t="s">
        <v>1340</v>
      </c>
      <c r="AS1489" s="250"/>
      <c r="AT1489" s="250"/>
    </row>
    <row r="1490" spans="13:46" customFormat="1" ht="11.25" customHeight="1">
      <c r="M1490" s="515" t="s">
        <v>1730</v>
      </c>
      <c r="N1490" s="466" t="s">
        <v>718</v>
      </c>
      <c r="O1490" s="191" t="s">
        <v>759</v>
      </c>
      <c r="AC1490" s="250"/>
      <c r="AD1490" s="250"/>
      <c r="AE1490" s="250"/>
      <c r="AF1490" s="268"/>
      <c r="AG1490" s="486"/>
      <c r="AH1490" s="486"/>
      <c r="AI1490" s="250"/>
      <c r="AJ1490" s="250"/>
      <c r="AK1490" s="250"/>
      <c r="AL1490" s="249">
        <f t="shared" si="48"/>
        <v>0</v>
      </c>
      <c r="AM1490" s="198"/>
      <c r="AN1490" s="198"/>
      <c r="AO1490" s="250"/>
      <c r="AP1490" s="250"/>
      <c r="AQ1490" s="250"/>
      <c r="AR1490" s="415" t="s">
        <v>1341</v>
      </c>
      <c r="AS1490" s="250"/>
      <c r="AT1490" s="250"/>
    </row>
    <row r="1491" spans="13:46" customFormat="1" ht="11.25" customHeight="1">
      <c r="M1491" s="515" t="s">
        <v>1731</v>
      </c>
      <c r="N1491" s="460" t="s">
        <v>722</v>
      </c>
      <c r="O1491" s="191" t="s">
        <v>759</v>
      </c>
      <c r="AC1491" s="250"/>
      <c r="AD1491" s="250"/>
      <c r="AE1491" s="250"/>
      <c r="AF1491" s="268"/>
      <c r="AG1491" s="486"/>
      <c r="AH1491" s="486"/>
      <c r="AI1491" s="250"/>
      <c r="AJ1491" s="250"/>
      <c r="AK1491" s="250"/>
      <c r="AL1491" s="249">
        <f t="shared" si="48"/>
        <v>0</v>
      </c>
      <c r="AM1491" s="184">
        <f>SUM(AM1492:AM1495)</f>
        <v>0</v>
      </c>
      <c r="AN1491" s="184">
        <f>SUM(AN1492:AN1495)</f>
        <v>0</v>
      </c>
      <c r="AO1491" s="250"/>
      <c r="AP1491" s="250"/>
      <c r="AQ1491" s="250"/>
      <c r="AR1491" s="415" t="s">
        <v>1342</v>
      </c>
      <c r="AS1491" s="250"/>
      <c r="AT1491" s="250"/>
    </row>
    <row r="1492" spans="13:46" customFormat="1" ht="11.25" customHeight="1">
      <c r="M1492" s="515" t="s">
        <v>1732</v>
      </c>
      <c r="N1492" s="467" t="s">
        <v>1316</v>
      </c>
      <c r="O1492" s="191" t="s">
        <v>759</v>
      </c>
      <c r="AC1492" s="250"/>
      <c r="AD1492" s="250"/>
      <c r="AE1492" s="250"/>
      <c r="AF1492" s="268"/>
      <c r="AG1492" s="486"/>
      <c r="AH1492" s="486"/>
      <c r="AI1492" s="250"/>
      <c r="AJ1492" s="250"/>
      <c r="AK1492" s="250"/>
      <c r="AL1492" s="249">
        <f t="shared" si="48"/>
        <v>0</v>
      </c>
      <c r="AM1492" s="198"/>
      <c r="AN1492" s="198"/>
      <c r="AO1492" s="250"/>
      <c r="AP1492" s="250"/>
      <c r="AQ1492" s="250"/>
      <c r="AR1492" s="415" t="s">
        <v>1343</v>
      </c>
      <c r="AS1492" s="250"/>
      <c r="AT1492" s="250"/>
    </row>
    <row r="1493" spans="13:46" customFormat="1" ht="11.25" customHeight="1">
      <c r="M1493" s="515" t="s">
        <v>1733</v>
      </c>
      <c r="N1493" s="467" t="s">
        <v>1317</v>
      </c>
      <c r="O1493" s="191" t="s">
        <v>759</v>
      </c>
      <c r="AC1493" s="250"/>
      <c r="AD1493" s="250"/>
      <c r="AE1493" s="250"/>
      <c r="AF1493" s="268"/>
      <c r="AG1493" s="486"/>
      <c r="AH1493" s="486"/>
      <c r="AI1493" s="250"/>
      <c r="AJ1493" s="250"/>
      <c r="AK1493" s="250"/>
      <c r="AL1493" s="249">
        <f t="shared" si="48"/>
        <v>0</v>
      </c>
      <c r="AM1493" s="198"/>
      <c r="AN1493" s="198"/>
      <c r="AO1493" s="250"/>
      <c r="AP1493" s="250"/>
      <c r="AQ1493" s="250"/>
      <c r="AR1493" s="415" t="s">
        <v>1344</v>
      </c>
      <c r="AS1493" s="250"/>
      <c r="AT1493" s="250"/>
    </row>
    <row r="1494" spans="13:46" customFormat="1" ht="11.25" customHeight="1">
      <c r="M1494" s="515" t="s">
        <v>1734</v>
      </c>
      <c r="N1494" s="467" t="s">
        <v>1318</v>
      </c>
      <c r="O1494" s="191" t="s">
        <v>759</v>
      </c>
      <c r="AC1494" s="250"/>
      <c r="AD1494" s="250"/>
      <c r="AE1494" s="250"/>
      <c r="AF1494" s="268"/>
      <c r="AG1494" s="486"/>
      <c r="AH1494" s="486"/>
      <c r="AI1494" s="250"/>
      <c r="AJ1494" s="250"/>
      <c r="AK1494" s="250"/>
      <c r="AL1494" s="249">
        <f t="shared" si="48"/>
        <v>0</v>
      </c>
      <c r="AM1494" s="198"/>
      <c r="AN1494" s="198"/>
      <c r="AO1494" s="250"/>
      <c r="AP1494" s="250"/>
      <c r="AQ1494" s="250"/>
      <c r="AR1494" s="415" t="s">
        <v>1345</v>
      </c>
      <c r="AS1494" s="250"/>
      <c r="AT1494" s="250"/>
    </row>
    <row r="1495" spans="13:46" customFormat="1" ht="11.25" customHeight="1">
      <c r="M1495" s="515" t="s">
        <v>1735</v>
      </c>
      <c r="N1495" s="467" t="s">
        <v>1319</v>
      </c>
      <c r="O1495" s="191" t="s">
        <v>759</v>
      </c>
      <c r="AC1495" s="250"/>
      <c r="AD1495" s="250"/>
      <c r="AE1495" s="250"/>
      <c r="AF1495" s="268"/>
      <c r="AG1495" s="486"/>
      <c r="AH1495" s="486"/>
      <c r="AI1495" s="250"/>
      <c r="AJ1495" s="250"/>
      <c r="AK1495" s="250"/>
      <c r="AL1495" s="249">
        <f t="shared" si="48"/>
        <v>0</v>
      </c>
      <c r="AM1495" s="198"/>
      <c r="AN1495" s="198"/>
      <c r="AO1495" s="250"/>
      <c r="AP1495" s="250"/>
      <c r="AQ1495" s="250"/>
      <c r="AR1495" s="415" t="s">
        <v>1346</v>
      </c>
      <c r="AS1495" s="250"/>
      <c r="AT1495" s="250"/>
    </row>
    <row r="1496" spans="13:46" customFormat="1" ht="11.25" customHeight="1">
      <c r="M1496" s="515" t="s">
        <v>1736</v>
      </c>
      <c r="N1496" s="461" t="s">
        <v>720</v>
      </c>
      <c r="O1496" s="191" t="s">
        <v>759</v>
      </c>
      <c r="AC1496" s="250"/>
      <c r="AD1496" s="250"/>
      <c r="AE1496" s="250"/>
      <c r="AF1496" s="268"/>
      <c r="AG1496" s="486"/>
      <c r="AH1496" s="486"/>
      <c r="AI1496" s="250"/>
      <c r="AJ1496" s="250"/>
      <c r="AK1496" s="250"/>
      <c r="AL1496" s="249">
        <f t="shared" si="48"/>
        <v>0</v>
      </c>
      <c r="AM1496" s="184">
        <f>SUM(AM1497:AM1502)</f>
        <v>0</v>
      </c>
      <c r="AN1496" s="184">
        <f>SUM(AN1497:AN1502)</f>
        <v>0</v>
      </c>
      <c r="AO1496" s="250"/>
      <c r="AP1496" s="250"/>
      <c r="AQ1496" s="250"/>
      <c r="AR1496" s="415" t="s">
        <v>1351</v>
      </c>
      <c r="AS1496" s="250"/>
      <c r="AT1496" s="250"/>
    </row>
    <row r="1497" spans="13:46" customFormat="1" ht="11.25" customHeight="1">
      <c r="M1497" s="515" t="s">
        <v>2054</v>
      </c>
      <c r="N1497" s="468" t="s">
        <v>1320</v>
      </c>
      <c r="O1497" s="191" t="s">
        <v>759</v>
      </c>
      <c r="AC1497" s="250"/>
      <c r="AD1497" s="250"/>
      <c r="AE1497" s="250"/>
      <c r="AF1497" s="268"/>
      <c r="AG1497" s="486"/>
      <c r="AH1497" s="486"/>
      <c r="AI1497" s="250"/>
      <c r="AJ1497" s="250"/>
      <c r="AK1497" s="250"/>
      <c r="AL1497" s="249">
        <f t="shared" si="48"/>
        <v>0</v>
      </c>
      <c r="AM1497" s="198"/>
      <c r="AN1497" s="198"/>
      <c r="AO1497" s="250"/>
      <c r="AP1497" s="250"/>
      <c r="AQ1497" s="250"/>
      <c r="AR1497" s="415" t="s">
        <v>2044</v>
      </c>
      <c r="AS1497" s="250"/>
      <c r="AT1497" s="250"/>
    </row>
    <row r="1498" spans="13:46" customFormat="1" ht="11.25" customHeight="1">
      <c r="M1498" s="515" t="s">
        <v>2035</v>
      </c>
      <c r="N1498" s="468" t="s">
        <v>1321</v>
      </c>
      <c r="O1498" s="191" t="s">
        <v>759</v>
      </c>
      <c r="AC1498" s="250"/>
      <c r="AD1498" s="250"/>
      <c r="AE1498" s="250"/>
      <c r="AF1498" s="268"/>
      <c r="AG1498" s="486"/>
      <c r="AH1498" s="486"/>
      <c r="AI1498" s="250"/>
      <c r="AJ1498" s="250"/>
      <c r="AK1498" s="250"/>
      <c r="AL1498" s="249">
        <f t="shared" si="48"/>
        <v>0</v>
      </c>
      <c r="AM1498" s="198"/>
      <c r="AN1498" s="198"/>
      <c r="AO1498" s="250"/>
      <c r="AP1498" s="250"/>
      <c r="AQ1498" s="250"/>
      <c r="AR1498" s="415" t="s">
        <v>2025</v>
      </c>
      <c r="AS1498" s="250"/>
      <c r="AT1498" s="250"/>
    </row>
    <row r="1499" spans="13:46" customFormat="1" ht="11.25" customHeight="1">
      <c r="M1499" s="515" t="s">
        <v>2016</v>
      </c>
      <c r="N1499" s="468" t="s">
        <v>1322</v>
      </c>
      <c r="O1499" s="191" t="s">
        <v>759</v>
      </c>
      <c r="AC1499" s="250"/>
      <c r="AD1499" s="250"/>
      <c r="AE1499" s="250"/>
      <c r="AF1499" s="268"/>
      <c r="AG1499" s="486"/>
      <c r="AH1499" s="486"/>
      <c r="AI1499" s="250"/>
      <c r="AJ1499" s="250"/>
      <c r="AK1499" s="250"/>
      <c r="AL1499" s="249">
        <f t="shared" si="48"/>
        <v>0</v>
      </c>
      <c r="AM1499" s="198"/>
      <c r="AN1499" s="198"/>
      <c r="AO1499" s="250"/>
      <c r="AP1499" s="250"/>
      <c r="AQ1499" s="250"/>
      <c r="AR1499" s="415" t="s">
        <v>2005</v>
      </c>
      <c r="AS1499" s="250"/>
      <c r="AT1499" s="250"/>
    </row>
    <row r="1500" spans="13:46" customFormat="1" ht="11.25" customHeight="1">
      <c r="M1500" s="515" t="s">
        <v>1737</v>
      </c>
      <c r="N1500" s="468" t="s">
        <v>1323</v>
      </c>
      <c r="O1500" s="191" t="s">
        <v>759</v>
      </c>
      <c r="AC1500" s="250"/>
      <c r="AD1500" s="250"/>
      <c r="AE1500" s="250"/>
      <c r="AF1500" s="268"/>
      <c r="AG1500" s="486"/>
      <c r="AH1500" s="486"/>
      <c r="AI1500" s="250"/>
      <c r="AJ1500" s="250"/>
      <c r="AK1500" s="250"/>
      <c r="AL1500" s="249">
        <f t="shared" si="48"/>
        <v>0</v>
      </c>
      <c r="AM1500" s="198"/>
      <c r="AN1500" s="198"/>
      <c r="AO1500" s="250"/>
      <c r="AP1500" s="250"/>
      <c r="AQ1500" s="250"/>
      <c r="AR1500" s="415" t="s">
        <v>1352</v>
      </c>
      <c r="AS1500" s="250"/>
      <c r="AT1500" s="250"/>
    </row>
    <row r="1501" spans="13:46" customFormat="1" ht="11.25" customHeight="1">
      <c r="M1501" s="515" t="s">
        <v>1738</v>
      </c>
      <c r="N1501" s="468" t="s">
        <v>1324</v>
      </c>
      <c r="O1501" s="191" t="s">
        <v>759</v>
      </c>
      <c r="AC1501" s="250"/>
      <c r="AD1501" s="250"/>
      <c r="AE1501" s="250"/>
      <c r="AF1501" s="268"/>
      <c r="AG1501" s="486"/>
      <c r="AH1501" s="486"/>
      <c r="AI1501" s="250"/>
      <c r="AJ1501" s="250"/>
      <c r="AK1501" s="250"/>
      <c r="AL1501" s="249">
        <f t="shared" si="48"/>
        <v>0</v>
      </c>
      <c r="AM1501" s="198"/>
      <c r="AN1501" s="198"/>
      <c r="AO1501" s="250"/>
      <c r="AP1501" s="250"/>
      <c r="AQ1501" s="250"/>
      <c r="AR1501" s="415" t="s">
        <v>1353</v>
      </c>
      <c r="AS1501" s="250"/>
      <c r="AT1501" s="250"/>
    </row>
    <row r="1502" spans="13:46" customFormat="1" ht="11.25" customHeight="1">
      <c r="M1502" s="515" t="s">
        <v>1739</v>
      </c>
      <c r="N1502" s="468" t="s">
        <v>1325</v>
      </c>
      <c r="O1502" s="191" t="s">
        <v>759</v>
      </c>
      <c r="AC1502" s="250"/>
      <c r="AD1502" s="250"/>
      <c r="AE1502" s="250"/>
      <c r="AF1502" s="268"/>
      <c r="AG1502" s="486"/>
      <c r="AH1502" s="486"/>
      <c r="AI1502" s="250"/>
      <c r="AJ1502" s="250"/>
      <c r="AK1502" s="250"/>
      <c r="AL1502" s="249">
        <f t="shared" si="48"/>
        <v>0</v>
      </c>
      <c r="AM1502" s="198"/>
      <c r="AN1502" s="198"/>
      <c r="AO1502" s="250"/>
      <c r="AP1502" s="250"/>
      <c r="AQ1502" s="250"/>
      <c r="AR1502" s="415" t="s">
        <v>1354</v>
      </c>
      <c r="AS1502" s="250"/>
      <c r="AT1502" s="250"/>
    </row>
    <row r="1503" spans="13:46" customFormat="1" ht="11.25" customHeight="1">
      <c r="M1503" s="515" t="s">
        <v>1740</v>
      </c>
      <c r="N1503" s="469" t="s">
        <v>721</v>
      </c>
      <c r="O1503" s="191" t="s">
        <v>759</v>
      </c>
      <c r="AC1503" s="250"/>
      <c r="AD1503" s="250"/>
      <c r="AE1503" s="250"/>
      <c r="AF1503" s="268"/>
      <c r="AG1503" s="486"/>
      <c r="AH1503" s="486"/>
      <c r="AI1503" s="250"/>
      <c r="AJ1503" s="250"/>
      <c r="AK1503" s="250"/>
      <c r="AL1503" s="249">
        <f t="shared" si="48"/>
        <v>0</v>
      </c>
      <c r="AM1503" s="198"/>
      <c r="AN1503" s="198"/>
      <c r="AO1503" s="250"/>
      <c r="AP1503" s="250"/>
      <c r="AQ1503" s="250"/>
      <c r="AR1503" s="415" t="s">
        <v>1355</v>
      </c>
      <c r="AS1503" s="250"/>
      <c r="AT1503" s="250"/>
    </row>
    <row r="1504" spans="13:46" customFormat="1" ht="11.25" customHeight="1">
      <c r="M1504" s="515" t="s">
        <v>1741</v>
      </c>
      <c r="N1504" s="462" t="s">
        <v>712</v>
      </c>
      <c r="O1504" s="191" t="s">
        <v>759</v>
      </c>
      <c r="AC1504" s="250"/>
      <c r="AD1504" s="250"/>
      <c r="AE1504" s="250"/>
      <c r="AF1504" s="268"/>
      <c r="AG1504" s="486"/>
      <c r="AH1504" s="486"/>
      <c r="AI1504" s="250"/>
      <c r="AJ1504" s="250"/>
      <c r="AK1504" s="250"/>
      <c r="AL1504" s="249">
        <f t="shared" si="48"/>
        <v>0</v>
      </c>
      <c r="AM1504" s="184">
        <f>SUM(AM1505:AM1513)</f>
        <v>0</v>
      </c>
      <c r="AN1504" s="184">
        <f>SUM(AN1505:AN1513)</f>
        <v>0</v>
      </c>
      <c r="AO1504" s="250"/>
      <c r="AP1504" s="250"/>
      <c r="AQ1504" s="250"/>
      <c r="AR1504" s="415" t="s">
        <v>1356</v>
      </c>
      <c r="AS1504" s="250"/>
      <c r="AT1504" s="250"/>
    </row>
    <row r="1505" spans="13:46" customFormat="1" ht="11.25" customHeight="1">
      <c r="M1505" s="515" t="s">
        <v>1742</v>
      </c>
      <c r="N1505" s="470" t="s">
        <v>1326</v>
      </c>
      <c r="O1505" s="191" t="s">
        <v>759</v>
      </c>
      <c r="AC1505" s="250"/>
      <c r="AD1505" s="250"/>
      <c r="AE1505" s="250"/>
      <c r="AF1505" s="268"/>
      <c r="AG1505" s="486"/>
      <c r="AH1505" s="486"/>
      <c r="AI1505" s="250"/>
      <c r="AJ1505" s="250"/>
      <c r="AK1505" s="250"/>
      <c r="AL1505" s="249">
        <f t="shared" si="48"/>
        <v>0</v>
      </c>
      <c r="AM1505" s="198"/>
      <c r="AN1505" s="198"/>
      <c r="AO1505" s="250"/>
      <c r="AP1505" s="250"/>
      <c r="AQ1505" s="250"/>
      <c r="AR1505" s="415" t="s">
        <v>1357</v>
      </c>
      <c r="AS1505" s="250"/>
      <c r="AT1505" s="250"/>
    </row>
    <row r="1506" spans="13:46" customFormat="1" ht="11.25" customHeight="1">
      <c r="M1506" s="515" t="s">
        <v>1743</v>
      </c>
      <c r="N1506" s="470" t="s">
        <v>1327</v>
      </c>
      <c r="O1506" s="191" t="s">
        <v>759</v>
      </c>
      <c r="AC1506" s="250"/>
      <c r="AD1506" s="250"/>
      <c r="AE1506" s="250"/>
      <c r="AF1506" s="268"/>
      <c r="AG1506" s="486"/>
      <c r="AH1506" s="486"/>
      <c r="AI1506" s="250"/>
      <c r="AJ1506" s="250"/>
      <c r="AK1506" s="250"/>
      <c r="AL1506" s="249">
        <f t="shared" si="48"/>
        <v>0</v>
      </c>
      <c r="AM1506" s="198"/>
      <c r="AN1506" s="198"/>
      <c r="AO1506" s="250"/>
      <c r="AP1506" s="250"/>
      <c r="AQ1506" s="250"/>
      <c r="AR1506" s="415" t="s">
        <v>1358</v>
      </c>
      <c r="AS1506" s="250"/>
      <c r="AT1506" s="250"/>
    </row>
    <row r="1507" spans="13:46" customFormat="1" ht="11.25" customHeight="1">
      <c r="M1507" s="515" t="s">
        <v>1744</v>
      </c>
      <c r="N1507" s="470" t="s">
        <v>1328</v>
      </c>
      <c r="O1507" s="191" t="s">
        <v>759</v>
      </c>
      <c r="AC1507" s="250"/>
      <c r="AD1507" s="250"/>
      <c r="AE1507" s="250"/>
      <c r="AF1507" s="268"/>
      <c r="AG1507" s="486"/>
      <c r="AH1507" s="486"/>
      <c r="AI1507" s="250"/>
      <c r="AJ1507" s="250"/>
      <c r="AK1507" s="250"/>
      <c r="AL1507" s="249">
        <f t="shared" si="48"/>
        <v>0</v>
      </c>
      <c r="AM1507" s="198"/>
      <c r="AN1507" s="198"/>
      <c r="AO1507" s="250"/>
      <c r="AP1507" s="250"/>
      <c r="AQ1507" s="250"/>
      <c r="AR1507" s="415" t="s">
        <v>1359</v>
      </c>
      <c r="AS1507" s="250"/>
      <c r="AT1507" s="250"/>
    </row>
    <row r="1508" spans="13:46" customFormat="1" ht="11.25" customHeight="1">
      <c r="M1508" s="515" t="s">
        <v>1745</v>
      </c>
      <c r="N1508" s="470" t="s">
        <v>1329</v>
      </c>
      <c r="O1508" s="191" t="s">
        <v>759</v>
      </c>
      <c r="AC1508" s="250"/>
      <c r="AD1508" s="250"/>
      <c r="AE1508" s="250"/>
      <c r="AF1508" s="268"/>
      <c r="AG1508" s="486"/>
      <c r="AH1508" s="486"/>
      <c r="AI1508" s="250"/>
      <c r="AJ1508" s="250"/>
      <c r="AK1508" s="250"/>
      <c r="AL1508" s="249">
        <f t="shared" si="48"/>
        <v>0</v>
      </c>
      <c r="AM1508" s="198"/>
      <c r="AN1508" s="198"/>
      <c r="AO1508" s="250"/>
      <c r="AP1508" s="250"/>
      <c r="AQ1508" s="250"/>
      <c r="AR1508" s="415" t="s">
        <v>1371</v>
      </c>
      <c r="AS1508" s="250"/>
      <c r="AT1508" s="250"/>
    </row>
    <row r="1509" spans="13:46" customFormat="1" ht="11.25" customHeight="1">
      <c r="M1509" s="515" t="s">
        <v>1746</v>
      </c>
      <c r="N1509" s="470" t="s">
        <v>1330</v>
      </c>
      <c r="O1509" s="191" t="s">
        <v>759</v>
      </c>
      <c r="AC1509" s="250"/>
      <c r="AD1509" s="250"/>
      <c r="AE1509" s="250"/>
      <c r="AF1509" s="268"/>
      <c r="AG1509" s="486"/>
      <c r="AH1509" s="486"/>
      <c r="AI1509" s="250"/>
      <c r="AJ1509" s="250"/>
      <c r="AK1509" s="250"/>
      <c r="AL1509" s="249">
        <f t="shared" si="48"/>
        <v>0</v>
      </c>
      <c r="AM1509" s="198"/>
      <c r="AN1509" s="198"/>
      <c r="AO1509" s="250"/>
      <c r="AP1509" s="250"/>
      <c r="AQ1509" s="250"/>
      <c r="AR1509" s="415" t="s">
        <v>1370</v>
      </c>
      <c r="AS1509" s="250"/>
      <c r="AT1509" s="250"/>
    </row>
    <row r="1510" spans="13:46" customFormat="1" ht="11.25" customHeight="1">
      <c r="M1510" s="515" t="s">
        <v>1747</v>
      </c>
      <c r="N1510" s="470" t="s">
        <v>1331</v>
      </c>
      <c r="O1510" s="191" t="s">
        <v>759</v>
      </c>
      <c r="AC1510" s="250"/>
      <c r="AD1510" s="250"/>
      <c r="AE1510" s="250"/>
      <c r="AF1510" s="268"/>
      <c r="AG1510" s="486"/>
      <c r="AH1510" s="486"/>
      <c r="AI1510" s="250"/>
      <c r="AJ1510" s="250"/>
      <c r="AK1510" s="250"/>
      <c r="AL1510" s="249">
        <f t="shared" si="48"/>
        <v>0</v>
      </c>
      <c r="AM1510" s="198"/>
      <c r="AN1510" s="198"/>
      <c r="AO1510" s="250"/>
      <c r="AP1510" s="250"/>
      <c r="AQ1510" s="250"/>
      <c r="AR1510" s="415" t="s">
        <v>1369</v>
      </c>
      <c r="AS1510" s="250"/>
      <c r="AT1510" s="250"/>
    </row>
    <row r="1511" spans="13:46" customFormat="1" ht="11.25" customHeight="1">
      <c r="M1511" s="515" t="s">
        <v>1748</v>
      </c>
      <c r="N1511" s="470" t="s">
        <v>1332</v>
      </c>
      <c r="O1511" s="191" t="s">
        <v>759</v>
      </c>
      <c r="AC1511" s="250"/>
      <c r="AD1511" s="250"/>
      <c r="AE1511" s="250"/>
      <c r="AF1511" s="268"/>
      <c r="AG1511" s="486"/>
      <c r="AH1511" s="486"/>
      <c r="AI1511" s="250"/>
      <c r="AJ1511" s="250"/>
      <c r="AK1511" s="250"/>
      <c r="AL1511" s="249">
        <f t="shared" si="48"/>
        <v>0</v>
      </c>
      <c r="AM1511" s="198"/>
      <c r="AN1511" s="198"/>
      <c r="AO1511" s="250"/>
      <c r="AP1511" s="250"/>
      <c r="AQ1511" s="250"/>
      <c r="AR1511" s="415" t="s">
        <v>1368</v>
      </c>
      <c r="AS1511" s="250"/>
      <c r="AT1511" s="250"/>
    </row>
    <row r="1512" spans="13:46" customFormat="1" ht="11.25" customHeight="1">
      <c r="M1512" s="515" t="s">
        <v>1749</v>
      </c>
      <c r="N1512" s="470" t="s">
        <v>1333</v>
      </c>
      <c r="O1512" s="191" t="s">
        <v>759</v>
      </c>
      <c r="AC1512" s="250"/>
      <c r="AD1512" s="250"/>
      <c r="AE1512" s="250"/>
      <c r="AF1512" s="268"/>
      <c r="AG1512" s="486"/>
      <c r="AH1512" s="486"/>
      <c r="AI1512" s="250"/>
      <c r="AJ1512" s="250"/>
      <c r="AK1512" s="250"/>
      <c r="AL1512" s="249">
        <f t="shared" si="48"/>
        <v>0</v>
      </c>
      <c r="AM1512" s="198"/>
      <c r="AN1512" s="198"/>
      <c r="AO1512" s="250"/>
      <c r="AP1512" s="250"/>
      <c r="AQ1512" s="250"/>
      <c r="AR1512" s="415" t="s">
        <v>1367</v>
      </c>
      <c r="AS1512" s="250"/>
      <c r="AT1512" s="250"/>
    </row>
    <row r="1513" spans="13:46" customFormat="1" ht="11.25" customHeight="1">
      <c r="M1513" s="515" t="s">
        <v>1750</v>
      </c>
      <c r="N1513" s="470" t="s">
        <v>1334</v>
      </c>
      <c r="O1513" s="191" t="s">
        <v>759</v>
      </c>
      <c r="AC1513" s="250"/>
      <c r="AD1513" s="250"/>
      <c r="AE1513" s="250"/>
      <c r="AF1513" s="268"/>
      <c r="AG1513" s="486"/>
      <c r="AH1513" s="486"/>
      <c r="AI1513" s="250"/>
      <c r="AJ1513" s="250"/>
      <c r="AK1513" s="250"/>
      <c r="AL1513" s="249">
        <f t="shared" si="48"/>
        <v>0</v>
      </c>
      <c r="AM1513" s="198"/>
      <c r="AN1513" s="198"/>
      <c r="AO1513" s="250"/>
      <c r="AP1513" s="250"/>
      <c r="AQ1513" s="250"/>
      <c r="AR1513" s="415" t="s">
        <v>1372</v>
      </c>
      <c r="AS1513" s="250"/>
      <c r="AT1513" s="250"/>
    </row>
    <row r="1514" spans="13:46" customFormat="1" ht="11.25" customHeight="1">
      <c r="M1514" s="516"/>
      <c r="N1514" s="484"/>
      <c r="O1514" s="485"/>
      <c r="AC1514" s="250"/>
      <c r="AD1514" s="250"/>
      <c r="AE1514" s="250"/>
      <c r="AF1514" s="268"/>
      <c r="AG1514" s="486"/>
      <c r="AH1514" s="486"/>
      <c r="AI1514" s="250"/>
      <c r="AJ1514" s="250"/>
      <c r="AK1514" s="250"/>
      <c r="AL1514" s="268"/>
      <c r="AM1514" s="486"/>
      <c r="AN1514" s="486"/>
      <c r="AO1514" s="250"/>
      <c r="AP1514" s="250"/>
      <c r="AQ1514" s="250"/>
      <c r="AR1514" s="415"/>
      <c r="AS1514" s="250"/>
      <c r="AT1514" s="250"/>
    </row>
    <row r="1515" spans="13:46" customFormat="1" ht="11.25" customHeight="1">
      <c r="M1515" s="516"/>
      <c r="N1515" s="484"/>
      <c r="O1515" s="485"/>
      <c r="AC1515" s="250"/>
      <c r="AD1515" s="250"/>
      <c r="AE1515" s="250"/>
      <c r="AF1515" s="268"/>
      <c r="AG1515" s="486"/>
      <c r="AH1515" s="486"/>
      <c r="AI1515" s="250"/>
      <c r="AJ1515" s="250"/>
      <c r="AK1515" s="250"/>
      <c r="AL1515" s="268"/>
      <c r="AM1515" s="486"/>
      <c r="AN1515" s="486"/>
      <c r="AO1515" s="250"/>
      <c r="AP1515" s="250"/>
      <c r="AQ1515" s="250"/>
      <c r="AR1515" s="415"/>
      <c r="AS1515" s="250"/>
      <c r="AT1515" s="250"/>
    </row>
    <row r="1516" spans="13:46" customFormat="1" ht="11.25" customHeight="1">
      <c r="M1516" s="515" t="s">
        <v>1751</v>
      </c>
      <c r="N1516" s="471" t="s">
        <v>1335</v>
      </c>
      <c r="O1516" s="191" t="s">
        <v>759</v>
      </c>
      <c r="AC1516" s="250"/>
      <c r="AD1516" s="250"/>
      <c r="AE1516" s="250"/>
      <c r="AF1516" s="268"/>
      <c r="AG1516" s="486"/>
      <c r="AH1516" s="486"/>
      <c r="AI1516" s="250"/>
      <c r="AJ1516" s="250"/>
      <c r="AK1516" s="250"/>
      <c r="AL1516" s="249">
        <f t="shared" ref="AL1516:AL1522" si="49">AM1516+AN1516</f>
        <v>0</v>
      </c>
      <c r="AM1516" s="198"/>
      <c r="AN1516" s="198"/>
      <c r="AO1516" s="250"/>
      <c r="AP1516" s="250"/>
      <c r="AQ1516" s="250"/>
      <c r="AR1516" s="415" t="s">
        <v>1373</v>
      </c>
      <c r="AS1516" s="250"/>
      <c r="AT1516" s="250"/>
    </row>
    <row r="1517" spans="13:46" customFormat="1" ht="11.25" customHeight="1">
      <c r="M1517" s="515" t="s">
        <v>1752</v>
      </c>
      <c r="N1517" s="472" t="s">
        <v>723</v>
      </c>
      <c r="O1517" s="191" t="s">
        <v>759</v>
      </c>
      <c r="AC1517" s="250"/>
      <c r="AD1517" s="250"/>
      <c r="AE1517" s="250"/>
      <c r="AF1517" s="268"/>
      <c r="AG1517" s="486"/>
      <c r="AH1517" s="486"/>
      <c r="AI1517" s="250"/>
      <c r="AJ1517" s="250"/>
      <c r="AK1517" s="250"/>
      <c r="AL1517" s="249">
        <f t="shared" si="49"/>
        <v>0</v>
      </c>
      <c r="AM1517" s="198"/>
      <c r="AN1517" s="198"/>
      <c r="AO1517" s="250"/>
      <c r="AP1517" s="250"/>
      <c r="AQ1517" s="250"/>
      <c r="AR1517" s="415" t="s">
        <v>1360</v>
      </c>
      <c r="AS1517" s="250"/>
      <c r="AT1517" s="250"/>
    </row>
    <row r="1518" spans="13:46" customFormat="1" ht="11.25" customHeight="1">
      <c r="M1518" s="515" t="s">
        <v>1753</v>
      </c>
      <c r="N1518" s="473" t="s">
        <v>749</v>
      </c>
      <c r="O1518" s="191" t="s">
        <v>759</v>
      </c>
      <c r="AC1518" s="250"/>
      <c r="AD1518" s="250"/>
      <c r="AE1518" s="250"/>
      <c r="AF1518" s="268"/>
      <c r="AG1518" s="486"/>
      <c r="AH1518" s="486"/>
      <c r="AI1518" s="250"/>
      <c r="AJ1518" s="250"/>
      <c r="AK1518" s="250"/>
      <c r="AL1518" s="249">
        <f t="shared" si="49"/>
        <v>0</v>
      </c>
      <c r="AM1518" s="198"/>
      <c r="AN1518" s="198"/>
      <c r="AO1518" s="250"/>
      <c r="AP1518" s="250"/>
      <c r="AQ1518" s="250"/>
      <c r="AR1518" s="415" t="s">
        <v>1361</v>
      </c>
      <c r="AS1518" s="250"/>
      <c r="AT1518" s="250"/>
    </row>
    <row r="1519" spans="13:46" customFormat="1" ht="11.25" customHeight="1">
      <c r="M1519" s="515" t="s">
        <v>1754</v>
      </c>
      <c r="N1519" s="474" t="s">
        <v>315</v>
      </c>
      <c r="O1519" s="191" t="s">
        <v>759</v>
      </c>
      <c r="AC1519" s="250"/>
      <c r="AD1519" s="250"/>
      <c r="AE1519" s="250"/>
      <c r="AF1519" s="268"/>
      <c r="AG1519" s="486"/>
      <c r="AH1519" s="486"/>
      <c r="AI1519" s="250"/>
      <c r="AJ1519" s="250"/>
      <c r="AK1519" s="250"/>
      <c r="AL1519" s="249">
        <f t="shared" si="49"/>
        <v>0</v>
      </c>
      <c r="AM1519" s="198"/>
      <c r="AN1519" s="198"/>
      <c r="AO1519" s="250"/>
      <c r="AP1519" s="250"/>
      <c r="AQ1519" s="250"/>
      <c r="AR1519" s="415" t="s">
        <v>1362</v>
      </c>
      <c r="AS1519" s="250"/>
      <c r="AT1519" s="250"/>
    </row>
    <row r="1520" spans="13:46" customFormat="1" ht="11.25" customHeight="1">
      <c r="M1520" s="515" t="s">
        <v>1755</v>
      </c>
      <c r="N1520" s="475" t="s">
        <v>316</v>
      </c>
      <c r="O1520" s="191" t="s">
        <v>759</v>
      </c>
      <c r="AC1520" s="250"/>
      <c r="AD1520" s="250"/>
      <c r="AE1520" s="250"/>
      <c r="AF1520" s="268"/>
      <c r="AG1520" s="486"/>
      <c r="AH1520" s="486"/>
      <c r="AI1520" s="250"/>
      <c r="AJ1520" s="250"/>
      <c r="AK1520" s="250"/>
      <c r="AL1520" s="249">
        <f t="shared" si="49"/>
        <v>0</v>
      </c>
      <c r="AM1520" s="198"/>
      <c r="AN1520" s="198"/>
      <c r="AO1520" s="250"/>
      <c r="AP1520" s="250"/>
      <c r="AQ1520" s="250"/>
      <c r="AR1520" s="415" t="s">
        <v>1364</v>
      </c>
      <c r="AS1520" s="250"/>
      <c r="AT1520" s="250"/>
    </row>
    <row r="1521" spans="13:46" customFormat="1" ht="11.25" customHeight="1">
      <c r="M1521" s="515" t="s">
        <v>1756</v>
      </c>
      <c r="N1521" s="476" t="s">
        <v>317</v>
      </c>
      <c r="O1521" s="191" t="s">
        <v>759</v>
      </c>
      <c r="AC1521" s="250"/>
      <c r="AD1521" s="250"/>
      <c r="AE1521" s="250"/>
      <c r="AF1521" s="268"/>
      <c r="AG1521" s="486"/>
      <c r="AH1521" s="486"/>
      <c r="AI1521" s="250"/>
      <c r="AJ1521" s="250"/>
      <c r="AK1521" s="250"/>
      <c r="AL1521" s="249">
        <f t="shared" si="49"/>
        <v>0</v>
      </c>
      <c r="AM1521" s="198"/>
      <c r="AN1521" s="198"/>
      <c r="AO1521" s="250"/>
      <c r="AP1521" s="250"/>
      <c r="AQ1521" s="250"/>
      <c r="AR1521" s="415" t="s">
        <v>1363</v>
      </c>
      <c r="AS1521" s="250"/>
      <c r="AT1521" s="250"/>
    </row>
    <row r="1522" spans="13:46" customFormat="1" ht="11.25" customHeight="1">
      <c r="M1522" s="515" t="s">
        <v>1757</v>
      </c>
      <c r="N1522" s="465" t="s">
        <v>318</v>
      </c>
      <c r="O1522" s="191" t="s">
        <v>759</v>
      </c>
      <c r="AC1522" s="250"/>
      <c r="AD1522" s="250"/>
      <c r="AE1522" s="250"/>
      <c r="AF1522" s="268"/>
      <c r="AG1522" s="486"/>
      <c r="AH1522" s="486"/>
      <c r="AI1522" s="250"/>
      <c r="AJ1522" s="250"/>
      <c r="AK1522" s="250"/>
      <c r="AL1522" s="249">
        <f t="shared" si="49"/>
        <v>0</v>
      </c>
      <c r="AM1522" s="198"/>
      <c r="AN1522" s="198"/>
      <c r="AO1522" s="250"/>
      <c r="AP1522" s="250"/>
      <c r="AQ1522" s="250"/>
      <c r="AR1522" s="415" t="s">
        <v>1365</v>
      </c>
      <c r="AS1522" s="250"/>
      <c r="AT1522" s="250"/>
    </row>
    <row r="1523" spans="13:46" customFormat="1" ht="11.25" customHeight="1">
      <c r="M1523" s="516"/>
      <c r="N1523" s="484"/>
      <c r="O1523" s="485"/>
      <c r="AC1523" s="250"/>
      <c r="AD1523" s="250"/>
      <c r="AE1523" s="250"/>
      <c r="AF1523" s="268"/>
      <c r="AG1523" s="486"/>
      <c r="AH1523" s="486"/>
      <c r="AI1523" s="250"/>
      <c r="AJ1523" s="250"/>
      <c r="AK1523" s="250"/>
      <c r="AL1523" s="268"/>
      <c r="AM1523" s="486"/>
      <c r="AN1523" s="486"/>
      <c r="AO1523" s="250"/>
      <c r="AP1523" s="250"/>
      <c r="AQ1523" s="250"/>
      <c r="AR1523" s="415"/>
      <c r="AS1523" s="250"/>
      <c r="AT1523" s="250"/>
    </row>
    <row r="1524" spans="13:46" customFormat="1" ht="11.25" customHeight="1">
      <c r="M1524" s="514" t="s">
        <v>1936</v>
      </c>
      <c r="N1524" s="487" t="s">
        <v>658</v>
      </c>
      <c r="O1524" s="191" t="s">
        <v>195</v>
      </c>
      <c r="AC1524" s="250"/>
      <c r="AD1524" s="250"/>
      <c r="AE1524" s="250"/>
      <c r="AF1524" s="265">
        <f>SUM(AF1525,AF1529:AF1534,AF1535,AF1540,AF1547,AF1548,AF1560:AF1566)</f>
        <v>0</v>
      </c>
      <c r="AG1524" s="265">
        <f>SUM(AG1525,AG1529:AG1534,AG1535,AG1540,AG1547,AG1548,AG1560:AG1566)</f>
        <v>0</v>
      </c>
      <c r="AH1524" s="265">
        <f>SUM(AH1525,AH1529:AH1534,AH1535,AH1540,AH1547,AH1548,AH1560:AH1566)</f>
        <v>0</v>
      </c>
      <c r="AI1524" s="250"/>
      <c r="AJ1524" s="250"/>
      <c r="AK1524" s="250"/>
      <c r="AL1524" s="265">
        <f>SUM(AL1525,AL1529:AL1534,AL1535,AL1540,AL1547,AL1548,AL1560:AL1566)</f>
        <v>0</v>
      </c>
      <c r="AM1524" s="265">
        <f>SUM(AM1525,AM1529:AM1534,AM1535,AM1540,AM1547,AM1548,AM1560:AM1566)</f>
        <v>0</v>
      </c>
      <c r="AN1524" s="265">
        <f>SUM(AN1525,AN1529:AN1534,AN1535,AN1540,AN1547,AN1548,AN1560:AN1566)</f>
        <v>0</v>
      </c>
      <c r="AO1524" s="250"/>
      <c r="AP1524" s="250"/>
      <c r="AQ1524" s="250"/>
      <c r="AR1524" s="116"/>
      <c r="AS1524" s="250"/>
      <c r="AT1524" s="250"/>
    </row>
    <row r="1525" spans="13:46" customFormat="1" ht="11.25" customHeight="1">
      <c r="M1525" s="516"/>
      <c r="N1525" s="484"/>
      <c r="O1525" s="485"/>
      <c r="AC1525" s="250"/>
      <c r="AD1525" s="250"/>
      <c r="AE1525" s="250"/>
      <c r="AF1525" s="268"/>
      <c r="AG1525" s="486"/>
      <c r="AH1525" s="486"/>
      <c r="AI1525" s="250"/>
      <c r="AJ1525" s="250"/>
      <c r="AK1525" s="250"/>
      <c r="AL1525" s="268"/>
      <c r="AM1525" s="486"/>
      <c r="AN1525" s="486"/>
      <c r="AO1525" s="250"/>
      <c r="AP1525" s="250"/>
      <c r="AQ1525" s="250"/>
      <c r="AR1525" s="415"/>
      <c r="AS1525" s="250"/>
      <c r="AT1525" s="250"/>
    </row>
    <row r="1526" spans="13:46" customFormat="1" ht="11.25" customHeight="1">
      <c r="M1526" s="516"/>
      <c r="N1526" s="484"/>
      <c r="O1526" s="485"/>
      <c r="AC1526" s="250"/>
      <c r="AD1526" s="250"/>
      <c r="AE1526" s="250"/>
      <c r="AF1526" s="268"/>
      <c r="AG1526" s="486"/>
      <c r="AH1526" s="486"/>
      <c r="AI1526" s="250"/>
      <c r="AJ1526" s="250"/>
      <c r="AK1526" s="250"/>
      <c r="AL1526" s="268"/>
      <c r="AM1526" s="486"/>
      <c r="AN1526" s="486"/>
      <c r="AO1526" s="250"/>
      <c r="AP1526" s="250"/>
      <c r="AQ1526" s="250"/>
      <c r="AR1526" s="415"/>
      <c r="AS1526" s="250"/>
      <c r="AT1526" s="250"/>
    </row>
    <row r="1527" spans="13:46" customFormat="1" ht="11.25" customHeight="1">
      <c r="M1527" s="516"/>
      <c r="N1527" s="484"/>
      <c r="O1527" s="485"/>
      <c r="AC1527" s="250"/>
      <c r="AD1527" s="250"/>
      <c r="AE1527" s="250"/>
      <c r="AF1527" s="268"/>
      <c r="AG1527" s="486"/>
      <c r="AH1527" s="486"/>
      <c r="AI1527" s="250"/>
      <c r="AJ1527" s="250"/>
      <c r="AK1527" s="250"/>
      <c r="AL1527" s="268"/>
      <c r="AM1527" s="486"/>
      <c r="AN1527" s="486"/>
      <c r="AO1527" s="250"/>
      <c r="AP1527" s="250"/>
      <c r="AQ1527" s="250"/>
      <c r="AR1527" s="415"/>
      <c r="AS1527" s="250"/>
      <c r="AT1527" s="250"/>
    </row>
    <row r="1528" spans="13:46" customFormat="1" ht="11.25" customHeight="1">
      <c r="M1528" s="516"/>
      <c r="N1528" s="484"/>
      <c r="O1528" s="485"/>
      <c r="AC1528" s="250"/>
      <c r="AD1528" s="250"/>
      <c r="AE1528" s="250"/>
      <c r="AF1528" s="268"/>
      <c r="AG1528" s="486"/>
      <c r="AH1528" s="486"/>
      <c r="AI1528" s="250"/>
      <c r="AJ1528" s="250"/>
      <c r="AK1528" s="250"/>
      <c r="AL1528" s="268"/>
      <c r="AM1528" s="486"/>
      <c r="AN1528" s="486"/>
      <c r="AO1528" s="250"/>
      <c r="AP1528" s="250"/>
      <c r="AQ1528" s="250"/>
      <c r="AR1528" s="415"/>
      <c r="AS1528" s="250"/>
      <c r="AT1528" s="250"/>
    </row>
    <row r="1529" spans="13:46" customFormat="1" ht="11.25" customHeight="1">
      <c r="M1529" s="516"/>
      <c r="N1529" s="484"/>
      <c r="O1529" s="485"/>
      <c r="AC1529" s="250"/>
      <c r="AD1529" s="250"/>
      <c r="AE1529" s="250"/>
      <c r="AF1529" s="268"/>
      <c r="AG1529" s="486"/>
      <c r="AH1529" s="486"/>
      <c r="AI1529" s="250"/>
      <c r="AJ1529" s="250"/>
      <c r="AK1529" s="250"/>
      <c r="AL1529" s="268"/>
      <c r="AM1529" s="486"/>
      <c r="AN1529" s="486"/>
      <c r="AO1529" s="250"/>
      <c r="AP1529" s="250"/>
      <c r="AQ1529" s="250"/>
      <c r="AR1529" s="415"/>
      <c r="AS1529" s="250"/>
      <c r="AT1529" s="250"/>
    </row>
    <row r="1530" spans="13:46" customFormat="1" ht="11.25" customHeight="1">
      <c r="M1530" s="516"/>
      <c r="N1530" s="484"/>
      <c r="O1530" s="485"/>
      <c r="AC1530" s="250"/>
      <c r="AD1530" s="250"/>
      <c r="AE1530" s="250"/>
      <c r="AF1530" s="268"/>
      <c r="AG1530" s="486"/>
      <c r="AH1530" s="486"/>
      <c r="AI1530" s="250"/>
      <c r="AJ1530" s="250"/>
      <c r="AK1530" s="250"/>
      <c r="AL1530" s="268"/>
      <c r="AM1530" s="486"/>
      <c r="AN1530" s="486"/>
      <c r="AO1530" s="250"/>
      <c r="AP1530" s="250"/>
      <c r="AQ1530" s="250"/>
      <c r="AR1530" s="415"/>
      <c r="AS1530" s="250"/>
      <c r="AT1530" s="250"/>
    </row>
    <row r="1531" spans="13:46" customFormat="1" ht="11.25" customHeight="1">
      <c r="M1531" s="516"/>
      <c r="N1531" s="484"/>
      <c r="O1531" s="485"/>
      <c r="AC1531" s="250"/>
      <c r="AD1531" s="250"/>
      <c r="AE1531" s="250"/>
      <c r="AF1531" s="268"/>
      <c r="AG1531" s="486"/>
      <c r="AH1531" s="486"/>
      <c r="AI1531" s="250"/>
      <c r="AJ1531" s="250"/>
      <c r="AK1531" s="250"/>
      <c r="AL1531" s="268"/>
      <c r="AM1531" s="486"/>
      <c r="AN1531" s="486"/>
      <c r="AO1531" s="250"/>
      <c r="AP1531" s="250"/>
      <c r="AQ1531" s="250"/>
      <c r="AR1531" s="415"/>
      <c r="AS1531" s="250"/>
      <c r="AT1531" s="250"/>
    </row>
    <row r="1532" spans="13:46" customFormat="1" ht="11.25" customHeight="1">
      <c r="M1532" s="516"/>
      <c r="N1532" s="484"/>
      <c r="O1532" s="485"/>
      <c r="AC1532" s="250"/>
      <c r="AD1532" s="250"/>
      <c r="AE1532" s="250"/>
      <c r="AF1532" s="268"/>
      <c r="AG1532" s="486"/>
      <c r="AH1532" s="486"/>
      <c r="AI1532" s="250"/>
      <c r="AJ1532" s="250"/>
      <c r="AK1532" s="250"/>
      <c r="AL1532" s="268"/>
      <c r="AM1532" s="486"/>
      <c r="AN1532" s="486"/>
      <c r="AO1532" s="250"/>
      <c r="AP1532" s="250"/>
      <c r="AQ1532" s="250"/>
      <c r="AR1532" s="415"/>
      <c r="AS1532" s="250"/>
      <c r="AT1532" s="250"/>
    </row>
    <row r="1533" spans="13:46" customFormat="1" ht="11.25" customHeight="1">
      <c r="M1533" s="515" t="s">
        <v>1937</v>
      </c>
      <c r="N1533" s="465" t="s">
        <v>684</v>
      </c>
      <c r="O1533" s="191" t="s">
        <v>195</v>
      </c>
      <c r="AC1533" s="250"/>
      <c r="AD1533" s="250"/>
      <c r="AE1533" s="250"/>
      <c r="AF1533" s="268"/>
      <c r="AG1533" s="486"/>
      <c r="AH1533" s="486"/>
      <c r="AI1533" s="250"/>
      <c r="AJ1533" s="250"/>
      <c r="AK1533" s="250"/>
      <c r="AL1533" s="249">
        <f t="shared" ref="AL1533:AL1557" si="50">AM1533+AN1533</f>
        <v>0</v>
      </c>
      <c r="AM1533" s="249">
        <f t="shared" ref="AM1533:AN1547" si="51">AM1445*AM1489/1000</f>
        <v>0</v>
      </c>
      <c r="AN1533" s="249">
        <f t="shared" si="51"/>
        <v>0</v>
      </c>
      <c r="AO1533" s="250"/>
      <c r="AP1533" s="250"/>
      <c r="AQ1533" s="250"/>
      <c r="AR1533" s="415" t="s">
        <v>1340</v>
      </c>
      <c r="AS1533" s="250"/>
      <c r="AT1533" s="250"/>
    </row>
    <row r="1534" spans="13:46" customFormat="1" ht="11.25" customHeight="1">
      <c r="M1534" s="515" t="s">
        <v>1938</v>
      </c>
      <c r="N1534" s="466" t="s">
        <v>718</v>
      </c>
      <c r="O1534" s="191" t="s">
        <v>195</v>
      </c>
      <c r="AC1534" s="250"/>
      <c r="AD1534" s="250"/>
      <c r="AE1534" s="250"/>
      <c r="AF1534" s="268"/>
      <c r="AG1534" s="486"/>
      <c r="AH1534" s="486"/>
      <c r="AI1534" s="250"/>
      <c r="AJ1534" s="250"/>
      <c r="AK1534" s="250"/>
      <c r="AL1534" s="249">
        <f t="shared" si="50"/>
        <v>0</v>
      </c>
      <c r="AM1534" s="249">
        <f t="shared" si="51"/>
        <v>0</v>
      </c>
      <c r="AN1534" s="249">
        <f t="shared" si="51"/>
        <v>0</v>
      </c>
      <c r="AO1534" s="250"/>
      <c r="AP1534" s="250"/>
      <c r="AQ1534" s="250"/>
      <c r="AR1534" s="415" t="s">
        <v>1341</v>
      </c>
      <c r="AS1534" s="250"/>
      <c r="AT1534" s="250"/>
    </row>
    <row r="1535" spans="13:46" customFormat="1" ht="11.25" customHeight="1">
      <c r="M1535" s="515" t="s">
        <v>1939</v>
      </c>
      <c r="N1535" s="460" t="s">
        <v>722</v>
      </c>
      <c r="O1535" s="191" t="s">
        <v>195</v>
      </c>
      <c r="AC1535" s="250"/>
      <c r="AD1535" s="250"/>
      <c r="AE1535" s="250"/>
      <c r="AF1535" s="268"/>
      <c r="AG1535" s="486"/>
      <c r="AH1535" s="486"/>
      <c r="AI1535" s="250"/>
      <c r="AJ1535" s="250"/>
      <c r="AK1535" s="250"/>
      <c r="AL1535" s="249">
        <f t="shared" si="50"/>
        <v>0</v>
      </c>
      <c r="AM1535" s="184">
        <f>SUM(AM1536:AM1539)</f>
        <v>0</v>
      </c>
      <c r="AN1535" s="184">
        <f>SUM(AN1536:AN1539)</f>
        <v>0</v>
      </c>
      <c r="AO1535" s="250"/>
      <c r="AP1535" s="250"/>
      <c r="AQ1535" s="250"/>
      <c r="AR1535" s="415" t="s">
        <v>1342</v>
      </c>
      <c r="AS1535" s="250"/>
      <c r="AT1535" s="250"/>
    </row>
    <row r="1536" spans="13:46" customFormat="1" ht="11.25" customHeight="1">
      <c r="M1536" s="515" t="s">
        <v>1940</v>
      </c>
      <c r="N1536" s="467" t="s">
        <v>1316</v>
      </c>
      <c r="O1536" s="191" t="s">
        <v>195</v>
      </c>
      <c r="AC1536" s="250"/>
      <c r="AD1536" s="250"/>
      <c r="AE1536" s="250"/>
      <c r="AF1536" s="268"/>
      <c r="AG1536" s="486"/>
      <c r="AH1536" s="486"/>
      <c r="AI1536" s="250"/>
      <c r="AJ1536" s="250"/>
      <c r="AK1536" s="250"/>
      <c r="AL1536" s="249">
        <f t="shared" si="50"/>
        <v>0</v>
      </c>
      <c r="AM1536" s="249">
        <f t="shared" si="51"/>
        <v>0</v>
      </c>
      <c r="AN1536" s="249">
        <f t="shared" si="51"/>
        <v>0</v>
      </c>
      <c r="AO1536" s="250"/>
      <c r="AP1536" s="250"/>
      <c r="AQ1536" s="250"/>
      <c r="AR1536" s="415" t="s">
        <v>1343</v>
      </c>
      <c r="AS1536" s="250"/>
      <c r="AT1536" s="250"/>
    </row>
    <row r="1537" spans="13:46" customFormat="1" ht="11.25" customHeight="1">
      <c r="M1537" s="515" t="s">
        <v>1941</v>
      </c>
      <c r="N1537" s="467" t="s">
        <v>1317</v>
      </c>
      <c r="O1537" s="191" t="s">
        <v>195</v>
      </c>
      <c r="AC1537" s="250"/>
      <c r="AD1537" s="250"/>
      <c r="AE1537" s="250"/>
      <c r="AF1537" s="268"/>
      <c r="AG1537" s="486"/>
      <c r="AH1537" s="486"/>
      <c r="AI1537" s="250"/>
      <c r="AJ1537" s="250"/>
      <c r="AK1537" s="250"/>
      <c r="AL1537" s="249">
        <f t="shared" si="50"/>
        <v>0</v>
      </c>
      <c r="AM1537" s="249">
        <f t="shared" si="51"/>
        <v>0</v>
      </c>
      <c r="AN1537" s="249">
        <f t="shared" si="51"/>
        <v>0</v>
      </c>
      <c r="AO1537" s="250"/>
      <c r="AP1537" s="250"/>
      <c r="AQ1537" s="250"/>
      <c r="AR1537" s="415" t="s">
        <v>1344</v>
      </c>
      <c r="AS1537" s="250"/>
      <c r="AT1537" s="250"/>
    </row>
    <row r="1538" spans="13:46" customFormat="1" ht="11.25" customHeight="1">
      <c r="M1538" s="515" t="s">
        <v>1942</v>
      </c>
      <c r="N1538" s="467" t="s">
        <v>1318</v>
      </c>
      <c r="O1538" s="191" t="s">
        <v>195</v>
      </c>
      <c r="AC1538" s="250"/>
      <c r="AD1538" s="250"/>
      <c r="AE1538" s="250"/>
      <c r="AF1538" s="268"/>
      <c r="AG1538" s="486"/>
      <c r="AH1538" s="486"/>
      <c r="AI1538" s="250"/>
      <c r="AJ1538" s="250"/>
      <c r="AK1538" s="250"/>
      <c r="AL1538" s="249">
        <f t="shared" si="50"/>
        <v>0</v>
      </c>
      <c r="AM1538" s="249">
        <f t="shared" si="51"/>
        <v>0</v>
      </c>
      <c r="AN1538" s="249">
        <f t="shared" si="51"/>
        <v>0</v>
      </c>
      <c r="AO1538" s="250"/>
      <c r="AP1538" s="250"/>
      <c r="AQ1538" s="250"/>
      <c r="AR1538" s="415" t="s">
        <v>1345</v>
      </c>
      <c r="AS1538" s="250"/>
      <c r="AT1538" s="250"/>
    </row>
    <row r="1539" spans="13:46" customFormat="1" ht="11.25" customHeight="1">
      <c r="M1539" s="515" t="s">
        <v>1943</v>
      </c>
      <c r="N1539" s="467" t="s">
        <v>1319</v>
      </c>
      <c r="O1539" s="191" t="s">
        <v>195</v>
      </c>
      <c r="AC1539" s="250"/>
      <c r="AD1539" s="250"/>
      <c r="AE1539" s="250"/>
      <c r="AF1539" s="268"/>
      <c r="AG1539" s="486"/>
      <c r="AH1539" s="486"/>
      <c r="AI1539" s="250"/>
      <c r="AJ1539" s="250"/>
      <c r="AK1539" s="250"/>
      <c r="AL1539" s="249">
        <f t="shared" si="50"/>
        <v>0</v>
      </c>
      <c r="AM1539" s="249">
        <f t="shared" si="51"/>
        <v>0</v>
      </c>
      <c r="AN1539" s="249">
        <f t="shared" si="51"/>
        <v>0</v>
      </c>
      <c r="AO1539" s="250"/>
      <c r="AP1539" s="250"/>
      <c r="AQ1539" s="250"/>
      <c r="AR1539" s="415" t="s">
        <v>1346</v>
      </c>
      <c r="AS1539" s="250"/>
      <c r="AT1539" s="250"/>
    </row>
    <row r="1540" spans="13:46" customFormat="1" ht="11.25" customHeight="1">
      <c r="M1540" s="515" t="s">
        <v>1944</v>
      </c>
      <c r="N1540" s="461" t="s">
        <v>720</v>
      </c>
      <c r="O1540" s="191" t="s">
        <v>195</v>
      </c>
      <c r="AC1540" s="250"/>
      <c r="AD1540" s="250"/>
      <c r="AE1540" s="250"/>
      <c r="AF1540" s="268"/>
      <c r="AG1540" s="486"/>
      <c r="AH1540" s="486"/>
      <c r="AI1540" s="250"/>
      <c r="AJ1540" s="250"/>
      <c r="AK1540" s="250"/>
      <c r="AL1540" s="249">
        <f t="shared" si="50"/>
        <v>0</v>
      </c>
      <c r="AM1540" s="184">
        <f>SUM(AM1541:AM1546)</f>
        <v>0</v>
      </c>
      <c r="AN1540" s="184">
        <f>SUM(AN1541:AN1546)</f>
        <v>0</v>
      </c>
      <c r="AO1540" s="250"/>
      <c r="AP1540" s="250"/>
      <c r="AQ1540" s="250"/>
      <c r="AR1540" s="415" t="s">
        <v>1351</v>
      </c>
      <c r="AS1540" s="250"/>
      <c r="AT1540" s="250"/>
    </row>
    <row r="1541" spans="13:46" customFormat="1" ht="11.25" customHeight="1">
      <c r="M1541" s="515" t="s">
        <v>2055</v>
      </c>
      <c r="N1541" s="468" t="s">
        <v>1320</v>
      </c>
      <c r="O1541" s="191" t="s">
        <v>195</v>
      </c>
      <c r="AC1541" s="250"/>
      <c r="AD1541" s="250"/>
      <c r="AE1541" s="250"/>
      <c r="AF1541" s="268"/>
      <c r="AG1541" s="486"/>
      <c r="AH1541" s="486"/>
      <c r="AI1541" s="250"/>
      <c r="AJ1541" s="250"/>
      <c r="AK1541" s="250"/>
      <c r="AL1541" s="249">
        <f t="shared" si="50"/>
        <v>0</v>
      </c>
      <c r="AM1541" s="249">
        <f t="shared" si="51"/>
        <v>0</v>
      </c>
      <c r="AN1541" s="249">
        <f t="shared" si="51"/>
        <v>0</v>
      </c>
      <c r="AO1541" s="250"/>
      <c r="AP1541" s="250"/>
      <c r="AQ1541" s="250"/>
      <c r="AR1541" s="415" t="s">
        <v>2044</v>
      </c>
      <c r="AS1541" s="250"/>
      <c r="AT1541" s="250"/>
    </row>
    <row r="1542" spans="13:46" customFormat="1" ht="11.25" customHeight="1">
      <c r="M1542" s="515" t="s">
        <v>2036</v>
      </c>
      <c r="N1542" s="468" t="s">
        <v>1321</v>
      </c>
      <c r="O1542" s="191" t="s">
        <v>195</v>
      </c>
      <c r="AC1542" s="250"/>
      <c r="AD1542" s="250"/>
      <c r="AE1542" s="250"/>
      <c r="AF1542" s="268"/>
      <c r="AG1542" s="486"/>
      <c r="AH1542" s="486"/>
      <c r="AI1542" s="250"/>
      <c r="AJ1542" s="250"/>
      <c r="AK1542" s="250"/>
      <c r="AL1542" s="249">
        <f t="shared" si="50"/>
        <v>0</v>
      </c>
      <c r="AM1542" s="249">
        <f t="shared" si="51"/>
        <v>0</v>
      </c>
      <c r="AN1542" s="249">
        <f t="shared" si="51"/>
        <v>0</v>
      </c>
      <c r="AO1542" s="250"/>
      <c r="AP1542" s="250"/>
      <c r="AQ1542" s="250"/>
      <c r="AR1542" s="415" t="s">
        <v>2025</v>
      </c>
      <c r="AS1542" s="250"/>
      <c r="AT1542" s="250"/>
    </row>
    <row r="1543" spans="13:46" customFormat="1" ht="11.25" customHeight="1">
      <c r="M1543" s="515" t="s">
        <v>2017</v>
      </c>
      <c r="N1543" s="468" t="s">
        <v>1322</v>
      </c>
      <c r="O1543" s="191" t="s">
        <v>195</v>
      </c>
      <c r="AC1543" s="250"/>
      <c r="AD1543" s="250"/>
      <c r="AE1543" s="250"/>
      <c r="AF1543" s="268"/>
      <c r="AG1543" s="486"/>
      <c r="AH1543" s="486"/>
      <c r="AI1543" s="250"/>
      <c r="AJ1543" s="250"/>
      <c r="AK1543" s="250"/>
      <c r="AL1543" s="249">
        <f t="shared" si="50"/>
        <v>0</v>
      </c>
      <c r="AM1543" s="249">
        <f t="shared" si="51"/>
        <v>0</v>
      </c>
      <c r="AN1543" s="249">
        <f t="shared" si="51"/>
        <v>0</v>
      </c>
      <c r="AO1543" s="250"/>
      <c r="AP1543" s="250"/>
      <c r="AQ1543" s="250"/>
      <c r="AR1543" s="415" t="s">
        <v>2005</v>
      </c>
      <c r="AS1543" s="250"/>
      <c r="AT1543" s="250"/>
    </row>
    <row r="1544" spans="13:46" customFormat="1" ht="11.25" customHeight="1">
      <c r="M1544" s="515" t="s">
        <v>1945</v>
      </c>
      <c r="N1544" s="468" t="s">
        <v>1323</v>
      </c>
      <c r="O1544" s="191" t="s">
        <v>195</v>
      </c>
      <c r="AC1544" s="250"/>
      <c r="AD1544" s="250"/>
      <c r="AE1544" s="250"/>
      <c r="AF1544" s="268"/>
      <c r="AG1544" s="486"/>
      <c r="AH1544" s="486"/>
      <c r="AI1544" s="250"/>
      <c r="AJ1544" s="250"/>
      <c r="AK1544" s="250"/>
      <c r="AL1544" s="249">
        <f t="shared" si="50"/>
        <v>0</v>
      </c>
      <c r="AM1544" s="249">
        <f t="shared" si="51"/>
        <v>0</v>
      </c>
      <c r="AN1544" s="249">
        <f t="shared" si="51"/>
        <v>0</v>
      </c>
      <c r="AO1544" s="250"/>
      <c r="AP1544" s="250"/>
      <c r="AQ1544" s="250"/>
      <c r="AR1544" s="415" t="s">
        <v>1352</v>
      </c>
      <c r="AS1544" s="250"/>
      <c r="AT1544" s="250"/>
    </row>
    <row r="1545" spans="13:46" customFormat="1" ht="11.25" customHeight="1">
      <c r="M1545" s="515" t="s">
        <v>1946</v>
      </c>
      <c r="N1545" s="468" t="s">
        <v>1324</v>
      </c>
      <c r="O1545" s="191" t="s">
        <v>195</v>
      </c>
      <c r="AC1545" s="250"/>
      <c r="AD1545" s="250"/>
      <c r="AE1545" s="250"/>
      <c r="AF1545" s="268"/>
      <c r="AG1545" s="486"/>
      <c r="AH1545" s="486"/>
      <c r="AI1545" s="250"/>
      <c r="AJ1545" s="250"/>
      <c r="AK1545" s="250"/>
      <c r="AL1545" s="249">
        <f t="shared" si="50"/>
        <v>0</v>
      </c>
      <c r="AM1545" s="249">
        <f t="shared" si="51"/>
        <v>0</v>
      </c>
      <c r="AN1545" s="249">
        <f t="shared" si="51"/>
        <v>0</v>
      </c>
      <c r="AO1545" s="250"/>
      <c r="AP1545" s="250"/>
      <c r="AQ1545" s="250"/>
      <c r="AR1545" s="415" t="s">
        <v>1353</v>
      </c>
      <c r="AS1545" s="250"/>
      <c r="AT1545" s="250"/>
    </row>
    <row r="1546" spans="13:46" customFormat="1" ht="11.25" customHeight="1">
      <c r="M1546" s="515" t="s">
        <v>1947</v>
      </c>
      <c r="N1546" s="468" t="s">
        <v>1325</v>
      </c>
      <c r="O1546" s="191" t="s">
        <v>195</v>
      </c>
      <c r="AC1546" s="250"/>
      <c r="AD1546" s="250"/>
      <c r="AE1546" s="250"/>
      <c r="AF1546" s="268"/>
      <c r="AG1546" s="486"/>
      <c r="AH1546" s="486"/>
      <c r="AI1546" s="250"/>
      <c r="AJ1546" s="250"/>
      <c r="AK1546" s="250"/>
      <c r="AL1546" s="249">
        <f t="shared" si="50"/>
        <v>0</v>
      </c>
      <c r="AM1546" s="249">
        <f t="shared" si="51"/>
        <v>0</v>
      </c>
      <c r="AN1546" s="249">
        <f t="shared" si="51"/>
        <v>0</v>
      </c>
      <c r="AO1546" s="250"/>
      <c r="AP1546" s="250"/>
      <c r="AQ1546" s="250"/>
      <c r="AR1546" s="415" t="s">
        <v>1354</v>
      </c>
      <c r="AS1546" s="250"/>
      <c r="AT1546" s="250"/>
    </row>
    <row r="1547" spans="13:46" customFormat="1" ht="11.25" customHeight="1">
      <c r="M1547" s="515" t="s">
        <v>1948</v>
      </c>
      <c r="N1547" s="469" t="s">
        <v>721</v>
      </c>
      <c r="O1547" s="191" t="s">
        <v>195</v>
      </c>
      <c r="AC1547" s="250"/>
      <c r="AD1547" s="250"/>
      <c r="AE1547" s="250"/>
      <c r="AF1547" s="268"/>
      <c r="AG1547" s="486"/>
      <c r="AH1547" s="486"/>
      <c r="AI1547" s="250"/>
      <c r="AJ1547" s="250"/>
      <c r="AK1547" s="250"/>
      <c r="AL1547" s="249">
        <f t="shared" si="50"/>
        <v>0</v>
      </c>
      <c r="AM1547" s="249">
        <f t="shared" si="51"/>
        <v>0</v>
      </c>
      <c r="AN1547" s="249">
        <f t="shared" si="51"/>
        <v>0</v>
      </c>
      <c r="AO1547" s="250"/>
      <c r="AP1547" s="250"/>
      <c r="AQ1547" s="250"/>
      <c r="AR1547" s="415" t="s">
        <v>1355</v>
      </c>
      <c r="AS1547" s="250"/>
      <c r="AT1547" s="250"/>
    </row>
    <row r="1548" spans="13:46" customFormat="1" ht="11.25" customHeight="1">
      <c r="M1548" s="515" t="s">
        <v>1949</v>
      </c>
      <c r="N1548" s="462" t="s">
        <v>712</v>
      </c>
      <c r="O1548" s="191" t="s">
        <v>195</v>
      </c>
      <c r="AC1548" s="250"/>
      <c r="AD1548" s="250"/>
      <c r="AE1548" s="250"/>
      <c r="AF1548" s="268"/>
      <c r="AG1548" s="486"/>
      <c r="AH1548" s="486"/>
      <c r="AI1548" s="250"/>
      <c r="AJ1548" s="250"/>
      <c r="AK1548" s="250"/>
      <c r="AL1548" s="249">
        <f t="shared" si="50"/>
        <v>0</v>
      </c>
      <c r="AM1548" s="184">
        <f>SUM(AM1549:AM1557)</f>
        <v>0</v>
      </c>
      <c r="AN1548" s="184">
        <f>SUM(AN1549:AN1557)</f>
        <v>0</v>
      </c>
      <c r="AO1548" s="250"/>
      <c r="AP1548" s="250"/>
      <c r="AQ1548" s="250"/>
      <c r="AR1548" s="415" t="s">
        <v>1356</v>
      </c>
      <c r="AS1548" s="250"/>
      <c r="AT1548" s="250"/>
    </row>
    <row r="1549" spans="13:46" customFormat="1" ht="11.25" customHeight="1">
      <c r="M1549" s="515" t="s">
        <v>1950</v>
      </c>
      <c r="N1549" s="470" t="s">
        <v>1326</v>
      </c>
      <c r="O1549" s="191" t="s">
        <v>195</v>
      </c>
      <c r="AC1549" s="250"/>
      <c r="AD1549" s="250"/>
      <c r="AE1549" s="250"/>
      <c r="AF1549" s="268"/>
      <c r="AG1549" s="486"/>
      <c r="AH1549" s="486"/>
      <c r="AI1549" s="250"/>
      <c r="AJ1549" s="250"/>
      <c r="AK1549" s="250"/>
      <c r="AL1549" s="249">
        <f t="shared" si="50"/>
        <v>0</v>
      </c>
      <c r="AM1549" s="249">
        <f t="shared" ref="AM1549:AN1557" si="52">AM1461*AM1505/1000</f>
        <v>0</v>
      </c>
      <c r="AN1549" s="249">
        <f t="shared" si="52"/>
        <v>0</v>
      </c>
      <c r="AO1549" s="250"/>
      <c r="AP1549" s="250"/>
      <c r="AQ1549" s="250"/>
      <c r="AR1549" s="415" t="s">
        <v>1357</v>
      </c>
      <c r="AS1549" s="250"/>
      <c r="AT1549" s="250"/>
    </row>
    <row r="1550" spans="13:46" customFormat="1" ht="11.25" customHeight="1">
      <c r="M1550" s="515" t="s">
        <v>1951</v>
      </c>
      <c r="N1550" s="470" t="s">
        <v>1327</v>
      </c>
      <c r="O1550" s="191" t="s">
        <v>195</v>
      </c>
      <c r="AC1550" s="250"/>
      <c r="AD1550" s="250"/>
      <c r="AE1550" s="250"/>
      <c r="AF1550" s="268"/>
      <c r="AG1550" s="486"/>
      <c r="AH1550" s="486"/>
      <c r="AI1550" s="250"/>
      <c r="AJ1550" s="250"/>
      <c r="AK1550" s="250"/>
      <c r="AL1550" s="249">
        <f t="shared" si="50"/>
        <v>0</v>
      </c>
      <c r="AM1550" s="249">
        <f t="shared" si="52"/>
        <v>0</v>
      </c>
      <c r="AN1550" s="249">
        <f t="shared" si="52"/>
        <v>0</v>
      </c>
      <c r="AO1550" s="250"/>
      <c r="AP1550" s="250"/>
      <c r="AQ1550" s="250"/>
      <c r="AR1550" s="415" t="s">
        <v>1358</v>
      </c>
      <c r="AS1550" s="250"/>
      <c r="AT1550" s="250"/>
    </row>
    <row r="1551" spans="13:46" customFormat="1" ht="11.25" customHeight="1">
      <c r="M1551" s="515" t="s">
        <v>1952</v>
      </c>
      <c r="N1551" s="470" t="s">
        <v>1328</v>
      </c>
      <c r="O1551" s="191" t="s">
        <v>195</v>
      </c>
      <c r="AC1551" s="250"/>
      <c r="AD1551" s="250"/>
      <c r="AE1551" s="250"/>
      <c r="AF1551" s="268"/>
      <c r="AG1551" s="486"/>
      <c r="AH1551" s="486"/>
      <c r="AI1551" s="250"/>
      <c r="AJ1551" s="250"/>
      <c r="AK1551" s="250"/>
      <c r="AL1551" s="249">
        <f t="shared" si="50"/>
        <v>0</v>
      </c>
      <c r="AM1551" s="249">
        <f t="shared" si="52"/>
        <v>0</v>
      </c>
      <c r="AN1551" s="249">
        <f t="shared" si="52"/>
        <v>0</v>
      </c>
      <c r="AO1551" s="250"/>
      <c r="AP1551" s="250"/>
      <c r="AQ1551" s="250"/>
      <c r="AR1551" s="415" t="s">
        <v>1359</v>
      </c>
      <c r="AS1551" s="250"/>
      <c r="AT1551" s="250"/>
    </row>
    <row r="1552" spans="13:46" customFormat="1" ht="11.25" customHeight="1">
      <c r="M1552" s="515" t="s">
        <v>1953</v>
      </c>
      <c r="N1552" s="470" t="s">
        <v>1329</v>
      </c>
      <c r="O1552" s="191" t="s">
        <v>195</v>
      </c>
      <c r="AC1552" s="250"/>
      <c r="AD1552" s="250"/>
      <c r="AE1552" s="250"/>
      <c r="AF1552" s="268"/>
      <c r="AG1552" s="486"/>
      <c r="AH1552" s="486"/>
      <c r="AI1552" s="250"/>
      <c r="AJ1552" s="250"/>
      <c r="AK1552" s="250"/>
      <c r="AL1552" s="249">
        <f t="shared" si="50"/>
        <v>0</v>
      </c>
      <c r="AM1552" s="249">
        <f t="shared" si="52"/>
        <v>0</v>
      </c>
      <c r="AN1552" s="249">
        <f t="shared" si="52"/>
        <v>0</v>
      </c>
      <c r="AO1552" s="250"/>
      <c r="AP1552" s="250"/>
      <c r="AQ1552" s="250"/>
      <c r="AR1552" s="415" t="s">
        <v>1371</v>
      </c>
      <c r="AS1552" s="250"/>
      <c r="AT1552" s="250"/>
    </row>
    <row r="1553" spans="13:46" customFormat="1" ht="11.25" customHeight="1">
      <c r="M1553" s="515" t="s">
        <v>1954</v>
      </c>
      <c r="N1553" s="470" t="s">
        <v>1330</v>
      </c>
      <c r="O1553" s="191" t="s">
        <v>195</v>
      </c>
      <c r="AC1553" s="250"/>
      <c r="AD1553" s="250"/>
      <c r="AE1553" s="250"/>
      <c r="AF1553" s="268"/>
      <c r="AG1553" s="486"/>
      <c r="AH1553" s="486"/>
      <c r="AI1553" s="250"/>
      <c r="AJ1553" s="250"/>
      <c r="AK1553" s="250"/>
      <c r="AL1553" s="249">
        <f t="shared" si="50"/>
        <v>0</v>
      </c>
      <c r="AM1553" s="249">
        <f t="shared" si="52"/>
        <v>0</v>
      </c>
      <c r="AN1553" s="249">
        <f t="shared" si="52"/>
        <v>0</v>
      </c>
      <c r="AO1553" s="250"/>
      <c r="AP1553" s="250"/>
      <c r="AQ1553" s="250"/>
      <c r="AR1553" s="415" t="s">
        <v>1370</v>
      </c>
      <c r="AS1553" s="250"/>
      <c r="AT1553" s="250"/>
    </row>
    <row r="1554" spans="13:46" customFormat="1" ht="11.25" customHeight="1">
      <c r="M1554" s="515" t="s">
        <v>1955</v>
      </c>
      <c r="N1554" s="470" t="s">
        <v>1331</v>
      </c>
      <c r="O1554" s="191" t="s">
        <v>195</v>
      </c>
      <c r="AC1554" s="250"/>
      <c r="AD1554" s="250"/>
      <c r="AE1554" s="250"/>
      <c r="AF1554" s="268"/>
      <c r="AG1554" s="486"/>
      <c r="AH1554" s="486"/>
      <c r="AI1554" s="250"/>
      <c r="AJ1554" s="250"/>
      <c r="AK1554" s="250"/>
      <c r="AL1554" s="249">
        <f t="shared" si="50"/>
        <v>0</v>
      </c>
      <c r="AM1554" s="249">
        <f t="shared" si="52"/>
        <v>0</v>
      </c>
      <c r="AN1554" s="249">
        <f t="shared" si="52"/>
        <v>0</v>
      </c>
      <c r="AO1554" s="250"/>
      <c r="AP1554" s="250"/>
      <c r="AQ1554" s="250"/>
      <c r="AR1554" s="415" t="s">
        <v>1369</v>
      </c>
      <c r="AS1554" s="250"/>
      <c r="AT1554" s="250"/>
    </row>
    <row r="1555" spans="13:46" customFormat="1" ht="11.25" customHeight="1">
      <c r="M1555" s="515" t="s">
        <v>1956</v>
      </c>
      <c r="N1555" s="470" t="s">
        <v>1332</v>
      </c>
      <c r="O1555" s="191" t="s">
        <v>195</v>
      </c>
      <c r="AC1555" s="250"/>
      <c r="AD1555" s="250"/>
      <c r="AE1555" s="250"/>
      <c r="AF1555" s="268"/>
      <c r="AG1555" s="486"/>
      <c r="AH1555" s="486"/>
      <c r="AI1555" s="250"/>
      <c r="AJ1555" s="250"/>
      <c r="AK1555" s="250"/>
      <c r="AL1555" s="249">
        <f t="shared" si="50"/>
        <v>0</v>
      </c>
      <c r="AM1555" s="249">
        <f t="shared" si="52"/>
        <v>0</v>
      </c>
      <c r="AN1555" s="249">
        <f t="shared" si="52"/>
        <v>0</v>
      </c>
      <c r="AO1555" s="250"/>
      <c r="AP1555" s="250"/>
      <c r="AQ1555" s="250"/>
      <c r="AR1555" s="415" t="s">
        <v>1368</v>
      </c>
      <c r="AS1555" s="250"/>
      <c r="AT1555" s="250"/>
    </row>
    <row r="1556" spans="13:46" customFormat="1" ht="11.25" customHeight="1">
      <c r="M1556" s="515" t="s">
        <v>1957</v>
      </c>
      <c r="N1556" s="470" t="s">
        <v>1333</v>
      </c>
      <c r="O1556" s="191" t="s">
        <v>195</v>
      </c>
      <c r="AC1556" s="250"/>
      <c r="AD1556" s="250"/>
      <c r="AE1556" s="250"/>
      <c r="AF1556" s="268"/>
      <c r="AG1556" s="486"/>
      <c r="AH1556" s="486"/>
      <c r="AI1556" s="250"/>
      <c r="AJ1556" s="250"/>
      <c r="AK1556" s="250"/>
      <c r="AL1556" s="249">
        <f t="shared" si="50"/>
        <v>0</v>
      </c>
      <c r="AM1556" s="249">
        <f t="shared" si="52"/>
        <v>0</v>
      </c>
      <c r="AN1556" s="249">
        <f t="shared" si="52"/>
        <v>0</v>
      </c>
      <c r="AO1556" s="250"/>
      <c r="AP1556" s="250"/>
      <c r="AQ1556" s="250"/>
      <c r="AR1556" s="415" t="s">
        <v>1367</v>
      </c>
      <c r="AS1556" s="250"/>
      <c r="AT1556" s="250"/>
    </row>
    <row r="1557" spans="13:46" customFormat="1" ht="11.25" customHeight="1">
      <c r="M1557" s="515" t="s">
        <v>1958</v>
      </c>
      <c r="N1557" s="470" t="s">
        <v>1334</v>
      </c>
      <c r="O1557" s="191" t="s">
        <v>195</v>
      </c>
      <c r="AC1557" s="250"/>
      <c r="AD1557" s="250"/>
      <c r="AE1557" s="250"/>
      <c r="AF1557" s="268"/>
      <c r="AG1557" s="486"/>
      <c r="AH1557" s="486"/>
      <c r="AI1557" s="250"/>
      <c r="AJ1557" s="250"/>
      <c r="AK1557" s="250"/>
      <c r="AL1557" s="249">
        <f t="shared" si="50"/>
        <v>0</v>
      </c>
      <c r="AM1557" s="249">
        <f t="shared" si="52"/>
        <v>0</v>
      </c>
      <c r="AN1557" s="249">
        <f t="shared" si="52"/>
        <v>0</v>
      </c>
      <c r="AO1557" s="250"/>
      <c r="AP1557" s="250"/>
      <c r="AQ1557" s="250"/>
      <c r="AR1557" s="415" t="s">
        <v>1372</v>
      </c>
      <c r="AS1557" s="250"/>
      <c r="AT1557" s="250"/>
    </row>
    <row r="1558" spans="13:46" customFormat="1" ht="11.25" customHeight="1">
      <c r="M1558" s="516"/>
      <c r="N1558" s="484"/>
      <c r="O1558" s="485"/>
      <c r="AC1558" s="250"/>
      <c r="AD1558" s="250"/>
      <c r="AE1558" s="250"/>
      <c r="AF1558" s="268"/>
      <c r="AG1558" s="486"/>
      <c r="AH1558" s="486"/>
      <c r="AI1558" s="250"/>
      <c r="AJ1558" s="250"/>
      <c r="AK1558" s="250"/>
      <c r="AL1558" s="268"/>
      <c r="AM1558" s="486"/>
      <c r="AN1558" s="486"/>
      <c r="AO1558" s="250"/>
      <c r="AP1558" s="250"/>
      <c r="AQ1558" s="250"/>
      <c r="AR1558" s="415"/>
      <c r="AS1558" s="250"/>
      <c r="AT1558" s="250"/>
    </row>
    <row r="1559" spans="13:46" customFormat="1" ht="11.25" customHeight="1">
      <c r="M1559" s="516"/>
      <c r="N1559" s="484"/>
      <c r="O1559" s="485"/>
      <c r="AC1559" s="250"/>
      <c r="AD1559" s="250"/>
      <c r="AE1559" s="250"/>
      <c r="AF1559" s="268"/>
      <c r="AG1559" s="486"/>
      <c r="AH1559" s="486"/>
      <c r="AI1559" s="250"/>
      <c r="AJ1559" s="250"/>
      <c r="AK1559" s="250"/>
      <c r="AL1559" s="268"/>
      <c r="AM1559" s="486"/>
      <c r="AN1559" s="486"/>
      <c r="AO1559" s="250"/>
      <c r="AP1559" s="250"/>
      <c r="AQ1559" s="250"/>
      <c r="AR1559" s="415"/>
      <c r="AS1559" s="250"/>
      <c r="AT1559" s="250"/>
    </row>
    <row r="1560" spans="13:46" customFormat="1" ht="11.25" customHeight="1">
      <c r="M1560" s="515" t="s">
        <v>1959</v>
      </c>
      <c r="N1560" s="471" t="s">
        <v>1335</v>
      </c>
      <c r="O1560" s="191" t="s">
        <v>195</v>
      </c>
      <c r="AC1560" s="250"/>
      <c r="AD1560" s="250"/>
      <c r="AE1560" s="250"/>
      <c r="AF1560" s="268"/>
      <c r="AG1560" s="486"/>
      <c r="AH1560" s="486"/>
      <c r="AI1560" s="250"/>
      <c r="AJ1560" s="250"/>
      <c r="AK1560" s="250"/>
      <c r="AL1560" s="249">
        <f t="shared" ref="AL1560:AL1566" si="53">AM1560+AN1560</f>
        <v>0</v>
      </c>
      <c r="AM1560" s="249">
        <f t="shared" ref="AM1560:AN1566" si="54">AM1472*AM1516/1000</f>
        <v>0</v>
      </c>
      <c r="AN1560" s="249">
        <f t="shared" si="54"/>
        <v>0</v>
      </c>
      <c r="AO1560" s="250"/>
      <c r="AP1560" s="250"/>
      <c r="AQ1560" s="250"/>
      <c r="AR1560" s="415" t="s">
        <v>1373</v>
      </c>
      <c r="AS1560" s="250"/>
      <c r="AT1560" s="250"/>
    </row>
    <row r="1561" spans="13:46" customFormat="1" ht="11.25" customHeight="1">
      <c r="M1561" s="515" t="s">
        <v>1960</v>
      </c>
      <c r="N1561" s="472" t="s">
        <v>723</v>
      </c>
      <c r="O1561" s="191" t="s">
        <v>195</v>
      </c>
      <c r="AC1561" s="250"/>
      <c r="AD1561" s="250"/>
      <c r="AE1561" s="250"/>
      <c r="AF1561" s="268"/>
      <c r="AG1561" s="486"/>
      <c r="AH1561" s="486"/>
      <c r="AI1561" s="250"/>
      <c r="AJ1561" s="250"/>
      <c r="AK1561" s="250"/>
      <c r="AL1561" s="249">
        <f t="shared" si="53"/>
        <v>0</v>
      </c>
      <c r="AM1561" s="249">
        <f t="shared" si="54"/>
        <v>0</v>
      </c>
      <c r="AN1561" s="249">
        <f t="shared" si="54"/>
        <v>0</v>
      </c>
      <c r="AO1561" s="250"/>
      <c r="AP1561" s="250"/>
      <c r="AQ1561" s="250"/>
      <c r="AR1561" s="415" t="s">
        <v>1360</v>
      </c>
      <c r="AS1561" s="250"/>
      <c r="AT1561" s="250"/>
    </row>
    <row r="1562" spans="13:46" customFormat="1" ht="11.25" customHeight="1">
      <c r="M1562" s="515" t="s">
        <v>1961</v>
      </c>
      <c r="N1562" s="473" t="s">
        <v>749</v>
      </c>
      <c r="O1562" s="191" t="s">
        <v>195</v>
      </c>
      <c r="AC1562" s="250"/>
      <c r="AD1562" s="250"/>
      <c r="AE1562" s="250"/>
      <c r="AF1562" s="268"/>
      <c r="AG1562" s="486"/>
      <c r="AH1562" s="486"/>
      <c r="AI1562" s="250"/>
      <c r="AJ1562" s="250"/>
      <c r="AK1562" s="250"/>
      <c r="AL1562" s="249">
        <f t="shared" si="53"/>
        <v>0</v>
      </c>
      <c r="AM1562" s="249">
        <f t="shared" si="54"/>
        <v>0</v>
      </c>
      <c r="AN1562" s="249">
        <f t="shared" si="54"/>
        <v>0</v>
      </c>
      <c r="AO1562" s="250"/>
      <c r="AP1562" s="250"/>
      <c r="AQ1562" s="250"/>
      <c r="AR1562" s="415" t="s">
        <v>1361</v>
      </c>
      <c r="AS1562" s="250"/>
      <c r="AT1562" s="250"/>
    </row>
    <row r="1563" spans="13:46" customFormat="1" ht="11.25" customHeight="1">
      <c r="M1563" s="515" t="s">
        <v>1962</v>
      </c>
      <c r="N1563" s="474" t="s">
        <v>315</v>
      </c>
      <c r="O1563" s="191" t="s">
        <v>195</v>
      </c>
      <c r="AC1563" s="250"/>
      <c r="AD1563" s="250"/>
      <c r="AE1563" s="250"/>
      <c r="AF1563" s="268"/>
      <c r="AG1563" s="486"/>
      <c r="AH1563" s="486"/>
      <c r="AI1563" s="250"/>
      <c r="AJ1563" s="250"/>
      <c r="AK1563" s="250"/>
      <c r="AL1563" s="249">
        <f t="shared" si="53"/>
        <v>0</v>
      </c>
      <c r="AM1563" s="249">
        <f t="shared" si="54"/>
        <v>0</v>
      </c>
      <c r="AN1563" s="249">
        <f t="shared" si="54"/>
        <v>0</v>
      </c>
      <c r="AO1563" s="250"/>
      <c r="AP1563" s="250"/>
      <c r="AQ1563" s="250"/>
      <c r="AR1563" s="415" t="s">
        <v>1362</v>
      </c>
      <c r="AS1563" s="250"/>
      <c r="AT1563" s="250"/>
    </row>
    <row r="1564" spans="13:46" customFormat="1" ht="11.25" customHeight="1">
      <c r="M1564" s="515" t="s">
        <v>1963</v>
      </c>
      <c r="N1564" s="475" t="s">
        <v>316</v>
      </c>
      <c r="O1564" s="191" t="s">
        <v>195</v>
      </c>
      <c r="AC1564" s="250"/>
      <c r="AD1564" s="250"/>
      <c r="AE1564" s="250"/>
      <c r="AF1564" s="268"/>
      <c r="AG1564" s="486"/>
      <c r="AH1564" s="486"/>
      <c r="AI1564" s="250"/>
      <c r="AJ1564" s="250"/>
      <c r="AK1564" s="250"/>
      <c r="AL1564" s="249">
        <f t="shared" si="53"/>
        <v>0</v>
      </c>
      <c r="AM1564" s="249">
        <f t="shared" si="54"/>
        <v>0</v>
      </c>
      <c r="AN1564" s="249">
        <f t="shared" si="54"/>
        <v>0</v>
      </c>
      <c r="AO1564" s="250"/>
      <c r="AP1564" s="250"/>
      <c r="AQ1564" s="250"/>
      <c r="AR1564" s="415" t="s">
        <v>1364</v>
      </c>
      <c r="AS1564" s="250"/>
      <c r="AT1564" s="250"/>
    </row>
    <row r="1565" spans="13:46" customFormat="1" ht="11.25" customHeight="1">
      <c r="M1565" s="515" t="s">
        <v>1964</v>
      </c>
      <c r="N1565" s="476" t="s">
        <v>317</v>
      </c>
      <c r="O1565" s="191" t="s">
        <v>195</v>
      </c>
      <c r="AC1565" s="250"/>
      <c r="AD1565" s="250"/>
      <c r="AE1565" s="250"/>
      <c r="AF1565" s="268"/>
      <c r="AG1565" s="486"/>
      <c r="AH1565" s="486"/>
      <c r="AI1565" s="250"/>
      <c r="AJ1565" s="250"/>
      <c r="AK1565" s="250"/>
      <c r="AL1565" s="249">
        <f t="shared" si="53"/>
        <v>0</v>
      </c>
      <c r="AM1565" s="249">
        <f t="shared" si="54"/>
        <v>0</v>
      </c>
      <c r="AN1565" s="249">
        <f t="shared" si="54"/>
        <v>0</v>
      </c>
      <c r="AO1565" s="250"/>
      <c r="AP1565" s="250"/>
      <c r="AQ1565" s="250"/>
      <c r="AR1565" s="415" t="s">
        <v>1363</v>
      </c>
      <c r="AS1565" s="250"/>
      <c r="AT1565" s="250"/>
    </row>
    <row r="1566" spans="13:46" customFormat="1" ht="11.25" customHeight="1">
      <c r="M1566" s="515" t="s">
        <v>1965</v>
      </c>
      <c r="N1566" s="465" t="s">
        <v>318</v>
      </c>
      <c r="O1566" s="191" t="s">
        <v>195</v>
      </c>
      <c r="AC1566" s="250"/>
      <c r="AD1566" s="250"/>
      <c r="AE1566" s="250"/>
      <c r="AF1566" s="268"/>
      <c r="AG1566" s="486"/>
      <c r="AH1566" s="486"/>
      <c r="AI1566" s="250"/>
      <c r="AJ1566" s="250"/>
      <c r="AK1566" s="250"/>
      <c r="AL1566" s="249">
        <f t="shared" si="53"/>
        <v>0</v>
      </c>
      <c r="AM1566" s="249">
        <f t="shared" si="54"/>
        <v>0</v>
      </c>
      <c r="AN1566" s="249">
        <f t="shared" si="54"/>
        <v>0</v>
      </c>
      <c r="AO1566" s="250"/>
      <c r="AP1566" s="250"/>
      <c r="AQ1566" s="250"/>
      <c r="AR1566" s="415" t="s">
        <v>1365</v>
      </c>
      <c r="AS1566" s="250"/>
      <c r="AT1566" s="250"/>
    </row>
    <row r="1567" spans="13:46" customFormat="1" ht="11.25" customHeight="1">
      <c r="M1567" s="516"/>
      <c r="N1567" s="484"/>
      <c r="O1567" s="485"/>
      <c r="AC1567" s="250"/>
      <c r="AD1567" s="250"/>
      <c r="AE1567" s="250"/>
      <c r="AF1567" s="268"/>
      <c r="AG1567" s="486"/>
      <c r="AH1567" s="486"/>
      <c r="AI1567" s="250"/>
      <c r="AJ1567" s="250"/>
      <c r="AK1567" s="250"/>
      <c r="AL1567" s="268"/>
      <c r="AM1567" s="486"/>
      <c r="AN1567" s="486"/>
      <c r="AO1567" s="250"/>
      <c r="AP1567" s="250"/>
      <c r="AQ1567" s="250"/>
      <c r="AR1567" s="415"/>
      <c r="AS1567" s="250"/>
      <c r="AT1567" s="250"/>
    </row>
    <row r="1568" spans="13:46" customFormat="1" ht="11.25" customHeight="1">
      <c r="M1568" s="514" t="s">
        <v>1698</v>
      </c>
      <c r="N1568" s="487" t="s">
        <v>659</v>
      </c>
      <c r="O1568" s="191"/>
      <c r="AC1568" s="250"/>
      <c r="AD1568" s="250"/>
      <c r="AE1568" s="250"/>
      <c r="AF1568" s="268"/>
      <c r="AG1568" s="486"/>
      <c r="AH1568" s="486"/>
      <c r="AI1568" s="250"/>
      <c r="AJ1568" s="250"/>
      <c r="AK1568" s="250"/>
      <c r="AL1568" s="243"/>
      <c r="AM1568" s="243"/>
      <c r="AN1568" s="243"/>
      <c r="AO1568" s="250"/>
      <c r="AP1568" s="250"/>
      <c r="AQ1568" s="250"/>
      <c r="AR1568" s="116"/>
      <c r="AS1568" s="250"/>
      <c r="AT1568" s="250"/>
    </row>
    <row r="1569" spans="13:46" customFormat="1" ht="11.25" customHeight="1">
      <c r="M1569" s="516"/>
      <c r="N1569" s="484"/>
      <c r="O1569" s="485"/>
      <c r="AC1569" s="250"/>
      <c r="AD1569" s="250"/>
      <c r="AE1569" s="250"/>
      <c r="AF1569" s="268"/>
      <c r="AG1569" s="486"/>
      <c r="AH1569" s="486"/>
      <c r="AI1569" s="250"/>
      <c r="AJ1569" s="250"/>
      <c r="AK1569" s="250"/>
      <c r="AL1569" s="268"/>
      <c r="AM1569" s="486"/>
      <c r="AN1569" s="486"/>
      <c r="AO1569" s="250"/>
      <c r="AP1569" s="250"/>
      <c r="AQ1569" s="250"/>
      <c r="AR1569" s="415"/>
      <c r="AS1569" s="250"/>
      <c r="AT1569" s="250"/>
    </row>
    <row r="1570" spans="13:46" customFormat="1" ht="11.25" customHeight="1">
      <c r="M1570" s="516"/>
      <c r="N1570" s="484"/>
      <c r="O1570" s="485"/>
      <c r="AC1570" s="250"/>
      <c r="AD1570" s="250"/>
      <c r="AE1570" s="250"/>
      <c r="AF1570" s="268"/>
      <c r="AG1570" s="486"/>
      <c r="AH1570" s="486"/>
      <c r="AI1570" s="250"/>
      <c r="AJ1570" s="250"/>
      <c r="AK1570" s="250"/>
      <c r="AL1570" s="268"/>
      <c r="AM1570" s="486"/>
      <c r="AN1570" s="486"/>
      <c r="AO1570" s="250"/>
      <c r="AP1570" s="250"/>
      <c r="AQ1570" s="250"/>
      <c r="AR1570" s="415"/>
      <c r="AS1570" s="250"/>
      <c r="AT1570" s="250"/>
    </row>
    <row r="1571" spans="13:46" customFormat="1" ht="11.25" customHeight="1">
      <c r="M1571" s="516"/>
      <c r="N1571" s="484"/>
      <c r="O1571" s="485"/>
      <c r="AC1571" s="250"/>
      <c r="AD1571" s="250"/>
      <c r="AE1571" s="250"/>
      <c r="AF1571" s="268"/>
      <c r="AG1571" s="486"/>
      <c r="AH1571" s="486"/>
      <c r="AI1571" s="250"/>
      <c r="AJ1571" s="250"/>
      <c r="AK1571" s="250"/>
      <c r="AL1571" s="268"/>
      <c r="AM1571" s="486"/>
      <c r="AN1571" s="486"/>
      <c r="AO1571" s="250"/>
      <c r="AP1571" s="250"/>
      <c r="AQ1571" s="250"/>
      <c r="AR1571" s="415"/>
      <c r="AS1571" s="250"/>
      <c r="AT1571" s="250"/>
    </row>
    <row r="1572" spans="13:46" customFormat="1" ht="11.25" customHeight="1">
      <c r="M1572" s="516"/>
      <c r="N1572" s="484"/>
      <c r="O1572" s="485"/>
      <c r="AC1572" s="250"/>
      <c r="AD1572" s="250"/>
      <c r="AE1572" s="250"/>
      <c r="AF1572" s="268"/>
      <c r="AG1572" s="486"/>
      <c r="AH1572" s="486"/>
      <c r="AI1572" s="250"/>
      <c r="AJ1572" s="250"/>
      <c r="AK1572" s="250"/>
      <c r="AL1572" s="268"/>
      <c r="AM1572" s="486"/>
      <c r="AN1572" s="486"/>
      <c r="AO1572" s="250"/>
      <c r="AP1572" s="250"/>
      <c r="AQ1572" s="250"/>
      <c r="AR1572" s="415"/>
      <c r="AS1572" s="250"/>
      <c r="AT1572" s="250"/>
    </row>
    <row r="1573" spans="13:46" customFormat="1" ht="11.25" customHeight="1">
      <c r="M1573" s="516"/>
      <c r="N1573" s="484"/>
      <c r="O1573" s="485"/>
      <c r="AC1573" s="250"/>
      <c r="AD1573" s="250"/>
      <c r="AE1573" s="250"/>
      <c r="AF1573" s="268"/>
      <c r="AG1573" s="486"/>
      <c r="AH1573" s="486"/>
      <c r="AI1573" s="250"/>
      <c r="AJ1573" s="250"/>
      <c r="AK1573" s="250"/>
      <c r="AL1573" s="268"/>
      <c r="AM1573" s="486"/>
      <c r="AN1573" s="486"/>
      <c r="AO1573" s="250"/>
      <c r="AP1573" s="250"/>
      <c r="AQ1573" s="250"/>
      <c r="AR1573" s="415"/>
      <c r="AS1573" s="250"/>
      <c r="AT1573" s="250"/>
    </row>
    <row r="1574" spans="13:46" customFormat="1" ht="11.25" customHeight="1">
      <c r="M1574" s="516"/>
      <c r="N1574" s="484"/>
      <c r="O1574" s="485"/>
      <c r="AC1574" s="250"/>
      <c r="AD1574" s="250"/>
      <c r="AE1574" s="250"/>
      <c r="AF1574" s="268"/>
      <c r="AG1574" s="486"/>
      <c r="AH1574" s="486"/>
      <c r="AI1574" s="250"/>
      <c r="AJ1574" s="250"/>
      <c r="AK1574" s="250"/>
      <c r="AL1574" s="268"/>
      <c r="AM1574" s="486"/>
      <c r="AN1574" s="486"/>
      <c r="AO1574" s="250"/>
      <c r="AP1574" s="250"/>
      <c r="AQ1574" s="250"/>
      <c r="AR1574" s="415"/>
      <c r="AS1574" s="250"/>
      <c r="AT1574" s="250"/>
    </row>
    <row r="1575" spans="13:46" customFormat="1" ht="11.25" customHeight="1">
      <c r="M1575" s="516"/>
      <c r="N1575" s="484"/>
      <c r="O1575" s="485"/>
      <c r="AC1575" s="250"/>
      <c r="AD1575" s="250"/>
      <c r="AE1575" s="250"/>
      <c r="AF1575" s="268"/>
      <c r="AG1575" s="486"/>
      <c r="AH1575" s="486"/>
      <c r="AI1575" s="250"/>
      <c r="AJ1575" s="250"/>
      <c r="AK1575" s="250"/>
      <c r="AL1575" s="268"/>
      <c r="AM1575" s="486"/>
      <c r="AN1575" s="486"/>
      <c r="AO1575" s="250"/>
      <c r="AP1575" s="250"/>
      <c r="AQ1575" s="250"/>
      <c r="AR1575" s="415"/>
      <c r="AS1575" s="250"/>
      <c r="AT1575" s="250"/>
    </row>
    <row r="1576" spans="13:46" customFormat="1" ht="11.25" customHeight="1">
      <c r="M1576" s="516"/>
      <c r="N1576" s="484"/>
      <c r="O1576" s="485"/>
      <c r="AC1576" s="250"/>
      <c r="AD1576" s="250"/>
      <c r="AE1576" s="250"/>
      <c r="AF1576" s="268"/>
      <c r="AG1576" s="486"/>
      <c r="AH1576" s="486"/>
      <c r="AI1576" s="250"/>
      <c r="AJ1576" s="250"/>
      <c r="AK1576" s="250"/>
      <c r="AL1576" s="268"/>
      <c r="AM1576" s="486"/>
      <c r="AN1576" s="486"/>
      <c r="AO1576" s="250"/>
      <c r="AP1576" s="250"/>
      <c r="AQ1576" s="250"/>
      <c r="AR1576" s="415"/>
      <c r="AS1576" s="250"/>
      <c r="AT1576" s="250"/>
    </row>
    <row r="1577" spans="13:46" customFormat="1" ht="11.25" customHeight="1">
      <c r="M1577" s="515" t="s">
        <v>1758</v>
      </c>
      <c r="N1577" s="465" t="s">
        <v>684</v>
      </c>
      <c r="O1577" s="191" t="s">
        <v>752</v>
      </c>
      <c r="AC1577" s="250"/>
      <c r="AD1577" s="250"/>
      <c r="AE1577" s="250"/>
      <c r="AF1577" s="268"/>
      <c r="AG1577" s="486"/>
      <c r="AH1577" s="486"/>
      <c r="AI1577" s="250"/>
      <c r="AJ1577" s="250"/>
      <c r="AK1577" s="250"/>
      <c r="AL1577" s="249">
        <f t="shared" ref="AL1577:AL1601" si="55">IF(AL1621=0,0,AL1665/AL1621*1000)</f>
        <v>0</v>
      </c>
      <c r="AM1577" s="198"/>
      <c r="AN1577" s="198"/>
      <c r="AO1577" s="250"/>
      <c r="AP1577" s="250"/>
      <c r="AQ1577" s="250"/>
      <c r="AR1577" s="415" t="s">
        <v>1340</v>
      </c>
      <c r="AS1577" s="250"/>
      <c r="AT1577" s="250"/>
    </row>
    <row r="1578" spans="13:46" customFormat="1" ht="11.25" customHeight="1">
      <c r="M1578" s="515" t="s">
        <v>1759</v>
      </c>
      <c r="N1578" s="466" t="s">
        <v>718</v>
      </c>
      <c r="O1578" s="191" t="s">
        <v>752</v>
      </c>
      <c r="AC1578" s="250"/>
      <c r="AD1578" s="250"/>
      <c r="AE1578" s="250"/>
      <c r="AF1578" s="268"/>
      <c r="AG1578" s="486"/>
      <c r="AH1578" s="486"/>
      <c r="AI1578" s="250"/>
      <c r="AJ1578" s="250"/>
      <c r="AK1578" s="250"/>
      <c r="AL1578" s="249">
        <f t="shared" si="55"/>
        <v>0</v>
      </c>
      <c r="AM1578" s="198"/>
      <c r="AN1578" s="198"/>
      <c r="AO1578" s="250"/>
      <c r="AP1578" s="250"/>
      <c r="AQ1578" s="250"/>
      <c r="AR1578" s="415" t="s">
        <v>1341</v>
      </c>
      <c r="AS1578" s="250"/>
      <c r="AT1578" s="250"/>
    </row>
    <row r="1579" spans="13:46" customFormat="1" ht="11.25" customHeight="1">
      <c r="M1579" s="515" t="s">
        <v>1760</v>
      </c>
      <c r="N1579" s="460" t="s">
        <v>722</v>
      </c>
      <c r="O1579" s="191" t="s">
        <v>752</v>
      </c>
      <c r="AC1579" s="250"/>
      <c r="AD1579" s="250"/>
      <c r="AE1579" s="250"/>
      <c r="AF1579" s="268"/>
      <c r="AG1579" s="486"/>
      <c r="AH1579" s="486"/>
      <c r="AI1579" s="250"/>
      <c r="AJ1579" s="250"/>
      <c r="AK1579" s="250"/>
      <c r="AL1579" s="249">
        <f t="shared" si="55"/>
        <v>0</v>
      </c>
      <c r="AM1579" s="249">
        <f>IF(AM1623=0,0,AM1667/AM1623*1000)</f>
        <v>0</v>
      </c>
      <c r="AN1579" s="249">
        <f>IF(AN1623=0,0,AN1667/AN1623*1000)</f>
        <v>0</v>
      </c>
      <c r="AO1579" s="250"/>
      <c r="AP1579" s="250"/>
      <c r="AQ1579" s="250"/>
      <c r="AR1579" s="415" t="s">
        <v>1342</v>
      </c>
      <c r="AS1579" s="250"/>
      <c r="AT1579" s="250"/>
    </row>
    <row r="1580" spans="13:46" customFormat="1" ht="11.25" customHeight="1">
      <c r="M1580" s="515" t="s">
        <v>1761</v>
      </c>
      <c r="N1580" s="467" t="s">
        <v>1316</v>
      </c>
      <c r="O1580" s="191" t="s">
        <v>752</v>
      </c>
      <c r="AC1580" s="250"/>
      <c r="AD1580" s="250"/>
      <c r="AE1580" s="250"/>
      <c r="AF1580" s="268"/>
      <c r="AG1580" s="486"/>
      <c r="AH1580" s="486"/>
      <c r="AI1580" s="250"/>
      <c r="AJ1580" s="250"/>
      <c r="AK1580" s="250"/>
      <c r="AL1580" s="249">
        <f t="shared" si="55"/>
        <v>0</v>
      </c>
      <c r="AM1580" s="198"/>
      <c r="AN1580" s="198"/>
      <c r="AO1580" s="250"/>
      <c r="AP1580" s="250"/>
      <c r="AQ1580" s="250"/>
      <c r="AR1580" s="415" t="s">
        <v>1343</v>
      </c>
      <c r="AS1580" s="250"/>
      <c r="AT1580" s="250"/>
    </row>
    <row r="1581" spans="13:46" customFormat="1" ht="11.25" customHeight="1">
      <c r="M1581" s="515" t="s">
        <v>1762</v>
      </c>
      <c r="N1581" s="467" t="s">
        <v>1317</v>
      </c>
      <c r="O1581" s="191" t="s">
        <v>752</v>
      </c>
      <c r="AC1581" s="250"/>
      <c r="AD1581" s="250"/>
      <c r="AE1581" s="250"/>
      <c r="AF1581" s="268"/>
      <c r="AG1581" s="486"/>
      <c r="AH1581" s="486"/>
      <c r="AI1581" s="250"/>
      <c r="AJ1581" s="250"/>
      <c r="AK1581" s="250"/>
      <c r="AL1581" s="249">
        <f t="shared" si="55"/>
        <v>0</v>
      </c>
      <c r="AM1581" s="198"/>
      <c r="AN1581" s="198"/>
      <c r="AO1581" s="250"/>
      <c r="AP1581" s="250"/>
      <c r="AQ1581" s="250"/>
      <c r="AR1581" s="415" t="s">
        <v>1344</v>
      </c>
      <c r="AS1581" s="250"/>
      <c r="AT1581" s="250"/>
    </row>
    <row r="1582" spans="13:46" customFormat="1" ht="11.25" customHeight="1">
      <c r="M1582" s="515" t="s">
        <v>1763</v>
      </c>
      <c r="N1582" s="467" t="s">
        <v>1318</v>
      </c>
      <c r="O1582" s="191" t="s">
        <v>752</v>
      </c>
      <c r="AC1582" s="250"/>
      <c r="AD1582" s="250"/>
      <c r="AE1582" s="250"/>
      <c r="AF1582" s="268"/>
      <c r="AG1582" s="486"/>
      <c r="AH1582" s="486"/>
      <c r="AI1582" s="250"/>
      <c r="AJ1582" s="250"/>
      <c r="AK1582" s="250"/>
      <c r="AL1582" s="249">
        <f t="shared" si="55"/>
        <v>0</v>
      </c>
      <c r="AM1582" s="198"/>
      <c r="AN1582" s="198"/>
      <c r="AO1582" s="250"/>
      <c r="AP1582" s="250"/>
      <c r="AQ1582" s="250"/>
      <c r="AR1582" s="415" t="s">
        <v>1345</v>
      </c>
      <c r="AS1582" s="250"/>
      <c r="AT1582" s="250"/>
    </row>
    <row r="1583" spans="13:46" customFormat="1" ht="11.25" customHeight="1">
      <c r="M1583" s="515" t="s">
        <v>1764</v>
      </c>
      <c r="N1583" s="467" t="s">
        <v>1319</v>
      </c>
      <c r="O1583" s="191" t="s">
        <v>752</v>
      </c>
      <c r="AC1583" s="250"/>
      <c r="AD1583" s="250"/>
      <c r="AE1583" s="250"/>
      <c r="AF1583" s="268"/>
      <c r="AG1583" s="486"/>
      <c r="AH1583" s="486"/>
      <c r="AI1583" s="250"/>
      <c r="AJ1583" s="250"/>
      <c r="AK1583" s="250"/>
      <c r="AL1583" s="249">
        <f t="shared" si="55"/>
        <v>0</v>
      </c>
      <c r="AM1583" s="198"/>
      <c r="AN1583" s="198"/>
      <c r="AO1583" s="250"/>
      <c r="AP1583" s="250"/>
      <c r="AQ1583" s="250"/>
      <c r="AR1583" s="415" t="s">
        <v>1346</v>
      </c>
      <c r="AS1583" s="250"/>
      <c r="AT1583" s="250"/>
    </row>
    <row r="1584" spans="13:46" customFormat="1" ht="11.25" customHeight="1">
      <c r="M1584" s="515" t="s">
        <v>1765</v>
      </c>
      <c r="N1584" s="461" t="s">
        <v>720</v>
      </c>
      <c r="O1584" s="191" t="s">
        <v>752</v>
      </c>
      <c r="AC1584" s="250"/>
      <c r="AD1584" s="250"/>
      <c r="AE1584" s="250"/>
      <c r="AF1584" s="268"/>
      <c r="AG1584" s="486"/>
      <c r="AH1584" s="486"/>
      <c r="AI1584" s="250"/>
      <c r="AJ1584" s="250"/>
      <c r="AK1584" s="250"/>
      <c r="AL1584" s="249">
        <f t="shared" si="55"/>
        <v>0</v>
      </c>
      <c r="AM1584" s="249">
        <f>IF(AM1628=0,0,AM1672/AM1628*1000)</f>
        <v>0</v>
      </c>
      <c r="AN1584" s="249">
        <f>IF(AN1628=0,0,AN1672/AN1628*1000)</f>
        <v>0</v>
      </c>
      <c r="AO1584" s="250"/>
      <c r="AP1584" s="250"/>
      <c r="AQ1584" s="250"/>
      <c r="AR1584" s="415" t="s">
        <v>1351</v>
      </c>
      <c r="AS1584" s="250"/>
      <c r="AT1584" s="250"/>
    </row>
    <row r="1585" spans="13:46" customFormat="1" ht="11.25" customHeight="1">
      <c r="M1585" s="515" t="s">
        <v>2056</v>
      </c>
      <c r="N1585" s="468" t="s">
        <v>1320</v>
      </c>
      <c r="O1585" s="191" t="s">
        <v>752</v>
      </c>
      <c r="AC1585" s="250"/>
      <c r="AD1585" s="250"/>
      <c r="AE1585" s="250"/>
      <c r="AF1585" s="268"/>
      <c r="AG1585" s="486"/>
      <c r="AH1585" s="486"/>
      <c r="AI1585" s="250"/>
      <c r="AJ1585" s="250"/>
      <c r="AK1585" s="250"/>
      <c r="AL1585" s="249">
        <f t="shared" si="55"/>
        <v>0</v>
      </c>
      <c r="AM1585" s="198"/>
      <c r="AN1585" s="198"/>
      <c r="AO1585" s="250"/>
      <c r="AP1585" s="250"/>
      <c r="AQ1585" s="250"/>
      <c r="AR1585" s="415" t="s">
        <v>2044</v>
      </c>
      <c r="AS1585" s="250"/>
      <c r="AT1585" s="250"/>
    </row>
    <row r="1586" spans="13:46" customFormat="1" ht="11.25" customHeight="1">
      <c r="M1586" s="515" t="s">
        <v>2037</v>
      </c>
      <c r="N1586" s="468" t="s">
        <v>1321</v>
      </c>
      <c r="O1586" s="191" t="s">
        <v>752</v>
      </c>
      <c r="AC1586" s="250"/>
      <c r="AD1586" s="250"/>
      <c r="AE1586" s="250"/>
      <c r="AF1586" s="268"/>
      <c r="AG1586" s="486"/>
      <c r="AH1586" s="486"/>
      <c r="AI1586" s="250"/>
      <c r="AJ1586" s="250"/>
      <c r="AK1586" s="250"/>
      <c r="AL1586" s="249">
        <f t="shared" si="55"/>
        <v>0</v>
      </c>
      <c r="AM1586" s="198"/>
      <c r="AN1586" s="198"/>
      <c r="AO1586" s="250"/>
      <c r="AP1586" s="250"/>
      <c r="AQ1586" s="250"/>
      <c r="AR1586" s="415" t="s">
        <v>2025</v>
      </c>
      <c r="AS1586" s="250"/>
      <c r="AT1586" s="250"/>
    </row>
    <row r="1587" spans="13:46" customFormat="1" ht="11.25" customHeight="1">
      <c r="M1587" s="515" t="s">
        <v>2018</v>
      </c>
      <c r="N1587" s="468" t="s">
        <v>1322</v>
      </c>
      <c r="O1587" s="191" t="s">
        <v>752</v>
      </c>
      <c r="AC1587" s="250"/>
      <c r="AD1587" s="250"/>
      <c r="AE1587" s="250"/>
      <c r="AF1587" s="268"/>
      <c r="AG1587" s="486"/>
      <c r="AH1587" s="486"/>
      <c r="AI1587" s="250"/>
      <c r="AJ1587" s="250"/>
      <c r="AK1587" s="250"/>
      <c r="AL1587" s="249">
        <f t="shared" si="55"/>
        <v>0</v>
      </c>
      <c r="AM1587" s="198"/>
      <c r="AN1587" s="198"/>
      <c r="AO1587" s="250"/>
      <c r="AP1587" s="250"/>
      <c r="AQ1587" s="250"/>
      <c r="AR1587" s="415" t="s">
        <v>2005</v>
      </c>
      <c r="AS1587" s="250"/>
      <c r="AT1587" s="250"/>
    </row>
    <row r="1588" spans="13:46" customFormat="1" ht="11.25" customHeight="1">
      <c r="M1588" s="515" t="s">
        <v>1766</v>
      </c>
      <c r="N1588" s="468" t="s">
        <v>1323</v>
      </c>
      <c r="O1588" s="191" t="s">
        <v>752</v>
      </c>
      <c r="AC1588" s="250"/>
      <c r="AD1588" s="250"/>
      <c r="AE1588" s="250"/>
      <c r="AF1588" s="268"/>
      <c r="AG1588" s="486"/>
      <c r="AH1588" s="486"/>
      <c r="AI1588" s="250"/>
      <c r="AJ1588" s="250"/>
      <c r="AK1588" s="250"/>
      <c r="AL1588" s="249">
        <f t="shared" si="55"/>
        <v>0</v>
      </c>
      <c r="AM1588" s="198"/>
      <c r="AN1588" s="198"/>
      <c r="AO1588" s="250"/>
      <c r="AP1588" s="250"/>
      <c r="AQ1588" s="250"/>
      <c r="AR1588" s="415" t="s">
        <v>1352</v>
      </c>
      <c r="AS1588" s="250"/>
      <c r="AT1588" s="250"/>
    </row>
    <row r="1589" spans="13:46" customFormat="1" ht="11.25" customHeight="1">
      <c r="M1589" s="515" t="s">
        <v>1767</v>
      </c>
      <c r="N1589" s="468" t="s">
        <v>1324</v>
      </c>
      <c r="O1589" s="191" t="s">
        <v>752</v>
      </c>
      <c r="AC1589" s="250"/>
      <c r="AD1589" s="250"/>
      <c r="AE1589" s="250"/>
      <c r="AF1589" s="268"/>
      <c r="AG1589" s="486"/>
      <c r="AH1589" s="486"/>
      <c r="AI1589" s="250"/>
      <c r="AJ1589" s="250"/>
      <c r="AK1589" s="250"/>
      <c r="AL1589" s="249">
        <f t="shared" si="55"/>
        <v>0</v>
      </c>
      <c r="AM1589" s="198"/>
      <c r="AN1589" s="198"/>
      <c r="AO1589" s="250"/>
      <c r="AP1589" s="250"/>
      <c r="AQ1589" s="250"/>
      <c r="AR1589" s="415" t="s">
        <v>1353</v>
      </c>
      <c r="AS1589" s="250"/>
      <c r="AT1589" s="250"/>
    </row>
    <row r="1590" spans="13:46" customFormat="1" ht="11.25" customHeight="1">
      <c r="M1590" s="515" t="s">
        <v>1768</v>
      </c>
      <c r="N1590" s="468" t="s">
        <v>1325</v>
      </c>
      <c r="O1590" s="191" t="s">
        <v>752</v>
      </c>
      <c r="AC1590" s="250"/>
      <c r="AD1590" s="250"/>
      <c r="AE1590" s="250"/>
      <c r="AF1590" s="268"/>
      <c r="AG1590" s="486"/>
      <c r="AH1590" s="486"/>
      <c r="AI1590" s="250"/>
      <c r="AJ1590" s="250"/>
      <c r="AK1590" s="250"/>
      <c r="AL1590" s="249">
        <f t="shared" si="55"/>
        <v>0</v>
      </c>
      <c r="AM1590" s="198"/>
      <c r="AN1590" s="198"/>
      <c r="AO1590" s="250"/>
      <c r="AP1590" s="250"/>
      <c r="AQ1590" s="250"/>
      <c r="AR1590" s="415" t="s">
        <v>1354</v>
      </c>
      <c r="AS1590" s="250"/>
      <c r="AT1590" s="250"/>
    </row>
    <row r="1591" spans="13:46" customFormat="1" ht="11.25" customHeight="1">
      <c r="M1591" s="515" t="s">
        <v>1769</v>
      </c>
      <c r="N1591" s="469" t="s">
        <v>721</v>
      </c>
      <c r="O1591" s="191" t="s">
        <v>752</v>
      </c>
      <c r="AC1591" s="250"/>
      <c r="AD1591" s="250"/>
      <c r="AE1591" s="250"/>
      <c r="AF1591" s="268"/>
      <c r="AG1591" s="486"/>
      <c r="AH1591" s="486"/>
      <c r="AI1591" s="250"/>
      <c r="AJ1591" s="250"/>
      <c r="AK1591" s="250"/>
      <c r="AL1591" s="249">
        <f t="shared" si="55"/>
        <v>0</v>
      </c>
      <c r="AM1591" s="198"/>
      <c r="AN1591" s="198"/>
      <c r="AO1591" s="250"/>
      <c r="AP1591" s="250"/>
      <c r="AQ1591" s="250"/>
      <c r="AR1591" s="415" t="s">
        <v>1355</v>
      </c>
      <c r="AS1591" s="250"/>
      <c r="AT1591" s="250"/>
    </row>
    <row r="1592" spans="13:46" customFormat="1" ht="11.25" customHeight="1">
      <c r="M1592" s="515" t="s">
        <v>1770</v>
      </c>
      <c r="N1592" s="462" t="s">
        <v>712</v>
      </c>
      <c r="O1592" s="191" t="s">
        <v>752</v>
      </c>
      <c r="AC1592" s="250"/>
      <c r="AD1592" s="250"/>
      <c r="AE1592" s="250"/>
      <c r="AF1592" s="268"/>
      <c r="AG1592" s="486"/>
      <c r="AH1592" s="486"/>
      <c r="AI1592" s="250"/>
      <c r="AJ1592" s="250"/>
      <c r="AK1592" s="250"/>
      <c r="AL1592" s="249">
        <f t="shared" si="55"/>
        <v>0</v>
      </c>
      <c r="AM1592" s="249">
        <f>IF(AM1636=0,0,AM1680/AM1636*1000)</f>
        <v>0</v>
      </c>
      <c r="AN1592" s="249">
        <f>IF(AN1636=0,0,AN1680/AN1636*1000)</f>
        <v>0</v>
      </c>
      <c r="AO1592" s="250"/>
      <c r="AP1592" s="250"/>
      <c r="AQ1592" s="250"/>
      <c r="AR1592" s="415" t="s">
        <v>1356</v>
      </c>
      <c r="AS1592" s="250"/>
      <c r="AT1592" s="250"/>
    </row>
    <row r="1593" spans="13:46" customFormat="1" ht="11.25" customHeight="1">
      <c r="M1593" s="515" t="s">
        <v>1771</v>
      </c>
      <c r="N1593" s="470" t="s">
        <v>1326</v>
      </c>
      <c r="O1593" s="191" t="s">
        <v>752</v>
      </c>
      <c r="AC1593" s="250"/>
      <c r="AD1593" s="250"/>
      <c r="AE1593" s="250"/>
      <c r="AF1593" s="268"/>
      <c r="AG1593" s="486"/>
      <c r="AH1593" s="486"/>
      <c r="AI1593" s="250"/>
      <c r="AJ1593" s="250"/>
      <c r="AK1593" s="250"/>
      <c r="AL1593" s="249">
        <f t="shared" si="55"/>
        <v>0</v>
      </c>
      <c r="AM1593" s="198"/>
      <c r="AN1593" s="198"/>
      <c r="AO1593" s="250"/>
      <c r="AP1593" s="250"/>
      <c r="AQ1593" s="250"/>
      <c r="AR1593" s="415" t="s">
        <v>1357</v>
      </c>
      <c r="AS1593" s="250"/>
      <c r="AT1593" s="250"/>
    </row>
    <row r="1594" spans="13:46" customFormat="1" ht="11.25" customHeight="1">
      <c r="M1594" s="515" t="s">
        <v>1772</v>
      </c>
      <c r="N1594" s="470" t="s">
        <v>1327</v>
      </c>
      <c r="O1594" s="191" t="s">
        <v>752</v>
      </c>
      <c r="AC1594" s="250"/>
      <c r="AD1594" s="250"/>
      <c r="AE1594" s="250"/>
      <c r="AF1594" s="268"/>
      <c r="AG1594" s="486"/>
      <c r="AH1594" s="486"/>
      <c r="AI1594" s="250"/>
      <c r="AJ1594" s="250"/>
      <c r="AK1594" s="250"/>
      <c r="AL1594" s="249">
        <f t="shared" si="55"/>
        <v>0</v>
      </c>
      <c r="AM1594" s="198"/>
      <c r="AN1594" s="198"/>
      <c r="AO1594" s="250"/>
      <c r="AP1594" s="250"/>
      <c r="AQ1594" s="250"/>
      <c r="AR1594" s="415" t="s">
        <v>1358</v>
      </c>
      <c r="AS1594" s="250"/>
      <c r="AT1594" s="250"/>
    </row>
    <row r="1595" spans="13:46" customFormat="1" ht="11.25" customHeight="1">
      <c r="M1595" s="515" t="s">
        <v>1773</v>
      </c>
      <c r="N1595" s="470" t="s">
        <v>1328</v>
      </c>
      <c r="O1595" s="191" t="s">
        <v>752</v>
      </c>
      <c r="AC1595" s="250"/>
      <c r="AD1595" s="250"/>
      <c r="AE1595" s="250"/>
      <c r="AF1595" s="268"/>
      <c r="AG1595" s="486"/>
      <c r="AH1595" s="486"/>
      <c r="AI1595" s="250"/>
      <c r="AJ1595" s="250"/>
      <c r="AK1595" s="250"/>
      <c r="AL1595" s="249">
        <f t="shared" si="55"/>
        <v>0</v>
      </c>
      <c r="AM1595" s="198"/>
      <c r="AN1595" s="198"/>
      <c r="AO1595" s="250"/>
      <c r="AP1595" s="250"/>
      <c r="AQ1595" s="250"/>
      <c r="AR1595" s="415" t="s">
        <v>1359</v>
      </c>
      <c r="AS1595" s="250"/>
      <c r="AT1595" s="250"/>
    </row>
    <row r="1596" spans="13:46" customFormat="1" ht="11.25" customHeight="1">
      <c r="M1596" s="515" t="s">
        <v>1774</v>
      </c>
      <c r="N1596" s="470" t="s">
        <v>1329</v>
      </c>
      <c r="O1596" s="191" t="s">
        <v>752</v>
      </c>
      <c r="AC1596" s="250"/>
      <c r="AD1596" s="250"/>
      <c r="AE1596" s="250"/>
      <c r="AF1596" s="268"/>
      <c r="AG1596" s="486"/>
      <c r="AH1596" s="486"/>
      <c r="AI1596" s="250"/>
      <c r="AJ1596" s="250"/>
      <c r="AK1596" s="250"/>
      <c r="AL1596" s="249">
        <f t="shared" si="55"/>
        <v>0</v>
      </c>
      <c r="AM1596" s="198"/>
      <c r="AN1596" s="198"/>
      <c r="AO1596" s="250"/>
      <c r="AP1596" s="250"/>
      <c r="AQ1596" s="250"/>
      <c r="AR1596" s="415" t="s">
        <v>1371</v>
      </c>
      <c r="AS1596" s="250"/>
      <c r="AT1596" s="250"/>
    </row>
    <row r="1597" spans="13:46" customFormat="1" ht="11.25" customHeight="1">
      <c r="M1597" s="515" t="s">
        <v>1775</v>
      </c>
      <c r="N1597" s="470" t="s">
        <v>1330</v>
      </c>
      <c r="O1597" s="191" t="s">
        <v>752</v>
      </c>
      <c r="AC1597" s="250"/>
      <c r="AD1597" s="250"/>
      <c r="AE1597" s="250"/>
      <c r="AF1597" s="268"/>
      <c r="AG1597" s="486"/>
      <c r="AH1597" s="486"/>
      <c r="AI1597" s="250"/>
      <c r="AJ1597" s="250"/>
      <c r="AK1597" s="250"/>
      <c r="AL1597" s="249">
        <f t="shared" si="55"/>
        <v>0</v>
      </c>
      <c r="AM1597" s="198"/>
      <c r="AN1597" s="198"/>
      <c r="AO1597" s="250"/>
      <c r="AP1597" s="250"/>
      <c r="AQ1597" s="250"/>
      <c r="AR1597" s="415" t="s">
        <v>1370</v>
      </c>
      <c r="AS1597" s="250"/>
      <c r="AT1597" s="250"/>
    </row>
    <row r="1598" spans="13:46" customFormat="1" ht="11.25" customHeight="1">
      <c r="M1598" s="515" t="s">
        <v>1776</v>
      </c>
      <c r="N1598" s="470" t="s">
        <v>1331</v>
      </c>
      <c r="O1598" s="191" t="s">
        <v>752</v>
      </c>
      <c r="AC1598" s="250"/>
      <c r="AD1598" s="250"/>
      <c r="AE1598" s="250"/>
      <c r="AF1598" s="268"/>
      <c r="AG1598" s="486"/>
      <c r="AH1598" s="486"/>
      <c r="AI1598" s="250"/>
      <c r="AJ1598" s="250"/>
      <c r="AK1598" s="250"/>
      <c r="AL1598" s="249">
        <f t="shared" si="55"/>
        <v>0</v>
      </c>
      <c r="AM1598" s="198"/>
      <c r="AN1598" s="198"/>
      <c r="AO1598" s="250"/>
      <c r="AP1598" s="250"/>
      <c r="AQ1598" s="250"/>
      <c r="AR1598" s="415" t="s">
        <v>1369</v>
      </c>
      <c r="AS1598" s="250"/>
      <c r="AT1598" s="250"/>
    </row>
    <row r="1599" spans="13:46" customFormat="1" ht="11.25" customHeight="1">
      <c r="M1599" s="515" t="s">
        <v>1777</v>
      </c>
      <c r="N1599" s="470" t="s">
        <v>1332</v>
      </c>
      <c r="O1599" s="191" t="s">
        <v>752</v>
      </c>
      <c r="AC1599" s="250"/>
      <c r="AD1599" s="250"/>
      <c r="AE1599" s="250"/>
      <c r="AF1599" s="268"/>
      <c r="AG1599" s="486"/>
      <c r="AH1599" s="486"/>
      <c r="AI1599" s="250"/>
      <c r="AJ1599" s="250"/>
      <c r="AK1599" s="250"/>
      <c r="AL1599" s="249">
        <f t="shared" si="55"/>
        <v>0</v>
      </c>
      <c r="AM1599" s="198"/>
      <c r="AN1599" s="198"/>
      <c r="AO1599" s="250"/>
      <c r="AP1599" s="250"/>
      <c r="AQ1599" s="250"/>
      <c r="AR1599" s="415" t="s">
        <v>1368</v>
      </c>
      <c r="AS1599" s="250"/>
      <c r="AT1599" s="250"/>
    </row>
    <row r="1600" spans="13:46" customFormat="1" ht="11.25" customHeight="1">
      <c r="M1600" s="515" t="s">
        <v>1778</v>
      </c>
      <c r="N1600" s="470" t="s">
        <v>1333</v>
      </c>
      <c r="O1600" s="191" t="s">
        <v>752</v>
      </c>
      <c r="AC1600" s="250"/>
      <c r="AD1600" s="250"/>
      <c r="AE1600" s="250"/>
      <c r="AF1600" s="268"/>
      <c r="AG1600" s="486"/>
      <c r="AH1600" s="486"/>
      <c r="AI1600" s="250"/>
      <c r="AJ1600" s="250"/>
      <c r="AK1600" s="250"/>
      <c r="AL1600" s="249">
        <f t="shared" si="55"/>
        <v>0</v>
      </c>
      <c r="AM1600" s="198"/>
      <c r="AN1600" s="198"/>
      <c r="AO1600" s="250"/>
      <c r="AP1600" s="250"/>
      <c r="AQ1600" s="250"/>
      <c r="AR1600" s="415" t="s">
        <v>1367</v>
      </c>
      <c r="AS1600" s="250"/>
      <c r="AT1600" s="250"/>
    </row>
    <row r="1601" spans="13:46" customFormat="1" ht="11.25" customHeight="1">
      <c r="M1601" s="515" t="s">
        <v>1779</v>
      </c>
      <c r="N1601" s="470" t="s">
        <v>1334</v>
      </c>
      <c r="O1601" s="191" t="s">
        <v>752</v>
      </c>
      <c r="AC1601" s="250"/>
      <c r="AD1601" s="250"/>
      <c r="AE1601" s="250"/>
      <c r="AF1601" s="268"/>
      <c r="AG1601" s="486"/>
      <c r="AH1601" s="486"/>
      <c r="AI1601" s="250"/>
      <c r="AJ1601" s="250"/>
      <c r="AK1601" s="250"/>
      <c r="AL1601" s="249">
        <f t="shared" si="55"/>
        <v>0</v>
      </c>
      <c r="AM1601" s="198"/>
      <c r="AN1601" s="198"/>
      <c r="AO1601" s="250"/>
      <c r="AP1601" s="250"/>
      <c r="AQ1601" s="250"/>
      <c r="AR1601" s="415" t="s">
        <v>1372</v>
      </c>
      <c r="AS1601" s="250"/>
      <c r="AT1601" s="250"/>
    </row>
    <row r="1602" spans="13:46" customFormat="1" ht="11.25" customHeight="1">
      <c r="M1602" s="516"/>
      <c r="N1602" s="484"/>
      <c r="O1602" s="485"/>
      <c r="AC1602" s="250"/>
      <c r="AD1602" s="250"/>
      <c r="AE1602" s="250"/>
      <c r="AF1602" s="268"/>
      <c r="AG1602" s="486"/>
      <c r="AH1602" s="486"/>
      <c r="AI1602" s="250"/>
      <c r="AJ1602" s="250"/>
      <c r="AK1602" s="250"/>
      <c r="AL1602" s="268"/>
      <c r="AM1602" s="486"/>
      <c r="AN1602" s="486"/>
      <c r="AO1602" s="250"/>
      <c r="AP1602" s="250"/>
      <c r="AQ1602" s="250"/>
      <c r="AR1602" s="415"/>
      <c r="AS1602" s="250"/>
      <c r="AT1602" s="250"/>
    </row>
    <row r="1603" spans="13:46" customFormat="1" ht="11.25" customHeight="1">
      <c r="M1603" s="516"/>
      <c r="N1603" s="484"/>
      <c r="O1603" s="485"/>
      <c r="AC1603" s="250"/>
      <c r="AD1603" s="250"/>
      <c r="AE1603" s="250"/>
      <c r="AF1603" s="268"/>
      <c r="AG1603" s="486"/>
      <c r="AH1603" s="486"/>
      <c r="AI1603" s="250"/>
      <c r="AJ1603" s="250"/>
      <c r="AK1603" s="250"/>
      <c r="AL1603" s="268"/>
      <c r="AM1603" s="486"/>
      <c r="AN1603" s="486"/>
      <c r="AO1603" s="250"/>
      <c r="AP1603" s="250"/>
      <c r="AQ1603" s="250"/>
      <c r="AR1603" s="415"/>
      <c r="AS1603" s="250"/>
      <c r="AT1603" s="250"/>
    </row>
    <row r="1604" spans="13:46" customFormat="1" ht="11.25" customHeight="1">
      <c r="M1604" s="515" t="s">
        <v>1780</v>
      </c>
      <c r="N1604" s="471" t="s">
        <v>1335</v>
      </c>
      <c r="O1604" s="191" t="s">
        <v>752</v>
      </c>
      <c r="AC1604" s="250"/>
      <c r="AD1604" s="250"/>
      <c r="AE1604" s="250"/>
      <c r="AF1604" s="268"/>
      <c r="AG1604" s="486"/>
      <c r="AH1604" s="486"/>
      <c r="AI1604" s="250"/>
      <c r="AJ1604" s="250"/>
      <c r="AK1604" s="250"/>
      <c r="AL1604" s="249">
        <f t="shared" ref="AL1604:AL1610" si="56">IF(AL1648=0,0,AL1692/AL1648*1000)</f>
        <v>0</v>
      </c>
      <c r="AM1604" s="198"/>
      <c r="AN1604" s="198"/>
      <c r="AO1604" s="250"/>
      <c r="AP1604" s="250"/>
      <c r="AQ1604" s="250"/>
      <c r="AR1604" s="415" t="s">
        <v>1373</v>
      </c>
      <c r="AS1604" s="250"/>
      <c r="AT1604" s="250"/>
    </row>
    <row r="1605" spans="13:46" customFormat="1" ht="11.25" customHeight="1">
      <c r="M1605" s="515" t="s">
        <v>1781</v>
      </c>
      <c r="N1605" s="472" t="s">
        <v>723</v>
      </c>
      <c r="O1605" s="191" t="s">
        <v>752</v>
      </c>
      <c r="AC1605" s="250"/>
      <c r="AD1605" s="250"/>
      <c r="AE1605" s="250"/>
      <c r="AF1605" s="268"/>
      <c r="AG1605" s="486"/>
      <c r="AH1605" s="486"/>
      <c r="AI1605" s="250"/>
      <c r="AJ1605" s="250"/>
      <c r="AK1605" s="250"/>
      <c r="AL1605" s="249">
        <f t="shared" si="56"/>
        <v>0</v>
      </c>
      <c r="AM1605" s="198"/>
      <c r="AN1605" s="198"/>
      <c r="AO1605" s="250"/>
      <c r="AP1605" s="250"/>
      <c r="AQ1605" s="250"/>
      <c r="AR1605" s="415" t="s">
        <v>1360</v>
      </c>
      <c r="AS1605" s="250"/>
      <c r="AT1605" s="250"/>
    </row>
    <row r="1606" spans="13:46" customFormat="1" ht="11.25" customHeight="1">
      <c r="M1606" s="515" t="s">
        <v>1782</v>
      </c>
      <c r="N1606" s="473" t="s">
        <v>749</v>
      </c>
      <c r="O1606" s="191" t="s">
        <v>752</v>
      </c>
      <c r="AC1606" s="250"/>
      <c r="AD1606" s="250"/>
      <c r="AE1606" s="250"/>
      <c r="AF1606" s="268"/>
      <c r="AG1606" s="486"/>
      <c r="AH1606" s="486"/>
      <c r="AI1606" s="250"/>
      <c r="AJ1606" s="250"/>
      <c r="AK1606" s="250"/>
      <c r="AL1606" s="249">
        <f t="shared" si="56"/>
        <v>0</v>
      </c>
      <c r="AM1606" s="198"/>
      <c r="AN1606" s="198"/>
      <c r="AO1606" s="250"/>
      <c r="AP1606" s="250"/>
      <c r="AQ1606" s="250"/>
      <c r="AR1606" s="415" t="s">
        <v>1361</v>
      </c>
      <c r="AS1606" s="250"/>
      <c r="AT1606" s="250"/>
    </row>
    <row r="1607" spans="13:46" customFormat="1" ht="11.25" customHeight="1">
      <c r="M1607" s="515" t="s">
        <v>1783</v>
      </c>
      <c r="N1607" s="474" t="s">
        <v>315</v>
      </c>
      <c r="O1607" s="191" t="s">
        <v>752</v>
      </c>
      <c r="AC1607" s="250"/>
      <c r="AD1607" s="250"/>
      <c r="AE1607" s="250"/>
      <c r="AF1607" s="268"/>
      <c r="AG1607" s="486"/>
      <c r="AH1607" s="486"/>
      <c r="AI1607" s="250"/>
      <c r="AJ1607" s="250"/>
      <c r="AK1607" s="250"/>
      <c r="AL1607" s="249">
        <f t="shared" si="56"/>
        <v>0</v>
      </c>
      <c r="AM1607" s="198"/>
      <c r="AN1607" s="198"/>
      <c r="AO1607" s="250"/>
      <c r="AP1607" s="250"/>
      <c r="AQ1607" s="250"/>
      <c r="AR1607" s="415" t="s">
        <v>1362</v>
      </c>
      <c r="AS1607" s="250"/>
      <c r="AT1607" s="250"/>
    </row>
    <row r="1608" spans="13:46" customFormat="1" ht="11.25" customHeight="1">
      <c r="M1608" s="515" t="s">
        <v>1784</v>
      </c>
      <c r="N1608" s="475" t="s">
        <v>316</v>
      </c>
      <c r="O1608" s="191" t="s">
        <v>752</v>
      </c>
      <c r="AC1608" s="250"/>
      <c r="AD1608" s="250"/>
      <c r="AE1608" s="250"/>
      <c r="AF1608" s="268"/>
      <c r="AG1608" s="486"/>
      <c r="AH1608" s="486"/>
      <c r="AI1608" s="250"/>
      <c r="AJ1608" s="250"/>
      <c r="AK1608" s="250"/>
      <c r="AL1608" s="249">
        <f t="shared" si="56"/>
        <v>0</v>
      </c>
      <c r="AM1608" s="198"/>
      <c r="AN1608" s="198"/>
      <c r="AO1608" s="250"/>
      <c r="AP1608" s="250"/>
      <c r="AQ1608" s="250"/>
      <c r="AR1608" s="415" t="s">
        <v>1364</v>
      </c>
      <c r="AS1608" s="250"/>
      <c r="AT1608" s="250"/>
    </row>
    <row r="1609" spans="13:46" customFormat="1" ht="11.25" customHeight="1">
      <c r="M1609" s="515" t="s">
        <v>1785</v>
      </c>
      <c r="N1609" s="476" t="s">
        <v>317</v>
      </c>
      <c r="O1609" s="191" t="s">
        <v>752</v>
      </c>
      <c r="AC1609" s="250"/>
      <c r="AD1609" s="250"/>
      <c r="AE1609" s="250"/>
      <c r="AF1609" s="268"/>
      <c r="AG1609" s="486"/>
      <c r="AH1609" s="486"/>
      <c r="AI1609" s="250"/>
      <c r="AJ1609" s="250"/>
      <c r="AK1609" s="250"/>
      <c r="AL1609" s="249">
        <f t="shared" si="56"/>
        <v>0</v>
      </c>
      <c r="AM1609" s="198"/>
      <c r="AN1609" s="198"/>
      <c r="AO1609" s="250"/>
      <c r="AP1609" s="250"/>
      <c r="AQ1609" s="250"/>
      <c r="AR1609" s="415" t="s">
        <v>1363</v>
      </c>
      <c r="AS1609" s="250"/>
      <c r="AT1609" s="250"/>
    </row>
    <row r="1610" spans="13:46" customFormat="1" ht="11.25" customHeight="1">
      <c r="M1610" s="515" t="s">
        <v>1786</v>
      </c>
      <c r="N1610" s="465" t="s">
        <v>318</v>
      </c>
      <c r="O1610" s="191" t="s">
        <v>752</v>
      </c>
      <c r="AC1610" s="250"/>
      <c r="AD1610" s="250"/>
      <c r="AE1610" s="250"/>
      <c r="AF1610" s="268"/>
      <c r="AG1610" s="486"/>
      <c r="AH1610" s="486"/>
      <c r="AI1610" s="250"/>
      <c r="AJ1610" s="250"/>
      <c r="AK1610" s="250"/>
      <c r="AL1610" s="249">
        <f t="shared" si="56"/>
        <v>0</v>
      </c>
      <c r="AM1610" s="198"/>
      <c r="AN1610" s="198"/>
      <c r="AO1610" s="250"/>
      <c r="AP1610" s="250"/>
      <c r="AQ1610" s="250"/>
      <c r="AR1610" s="415" t="s">
        <v>1365</v>
      </c>
      <c r="AS1610" s="250"/>
      <c r="AT1610" s="250"/>
    </row>
    <row r="1611" spans="13:46" customFormat="1" ht="11.25" customHeight="1">
      <c r="M1611" s="516"/>
      <c r="N1611" s="484"/>
      <c r="O1611" s="485"/>
      <c r="AC1611" s="250"/>
      <c r="AD1611" s="250"/>
      <c r="AE1611" s="250"/>
      <c r="AF1611" s="268"/>
      <c r="AG1611" s="486"/>
      <c r="AH1611" s="486"/>
      <c r="AI1611" s="250"/>
      <c r="AJ1611" s="250"/>
      <c r="AK1611" s="250"/>
      <c r="AL1611" s="268"/>
      <c r="AM1611" s="486"/>
      <c r="AN1611" s="486"/>
      <c r="AO1611" s="250"/>
      <c r="AP1611" s="250"/>
      <c r="AQ1611" s="250"/>
      <c r="AR1611" s="415"/>
      <c r="AS1611" s="250"/>
      <c r="AT1611" s="250"/>
    </row>
    <row r="1612" spans="13:46" customFormat="1" ht="11.25" customHeight="1">
      <c r="M1612" s="514" t="s">
        <v>1697</v>
      </c>
      <c r="N1612" s="487" t="s">
        <v>660</v>
      </c>
      <c r="O1612" s="191"/>
      <c r="AC1612" s="250"/>
      <c r="AD1612" s="250"/>
      <c r="AE1612" s="250"/>
      <c r="AF1612" s="268"/>
      <c r="AG1612" s="486"/>
      <c r="AH1612" s="486"/>
      <c r="AI1612" s="250"/>
      <c r="AJ1612" s="250"/>
      <c r="AK1612" s="250"/>
      <c r="AL1612" s="243"/>
      <c r="AM1612" s="243"/>
      <c r="AN1612" s="243"/>
      <c r="AO1612" s="250"/>
      <c r="AP1612" s="250"/>
      <c r="AQ1612" s="250"/>
      <c r="AR1612" s="116"/>
      <c r="AS1612" s="250"/>
      <c r="AT1612" s="250"/>
    </row>
    <row r="1613" spans="13:46" customFormat="1" ht="11.25" customHeight="1">
      <c r="M1613" s="516"/>
      <c r="N1613" s="484"/>
      <c r="O1613" s="485"/>
      <c r="AC1613" s="250"/>
      <c r="AD1613" s="250"/>
      <c r="AE1613" s="250"/>
      <c r="AF1613" s="268"/>
      <c r="AG1613" s="486"/>
      <c r="AH1613" s="486"/>
      <c r="AI1613" s="250"/>
      <c r="AJ1613" s="250"/>
      <c r="AK1613" s="250"/>
      <c r="AL1613" s="268"/>
      <c r="AM1613" s="486"/>
      <c r="AN1613" s="486"/>
      <c r="AO1613" s="250"/>
      <c r="AP1613" s="250"/>
      <c r="AQ1613" s="250"/>
      <c r="AR1613" s="415"/>
      <c r="AS1613" s="250"/>
      <c r="AT1613" s="250"/>
    </row>
    <row r="1614" spans="13:46" customFormat="1" ht="11.25" customHeight="1">
      <c r="M1614" s="516"/>
      <c r="N1614" s="484"/>
      <c r="O1614" s="485"/>
      <c r="AC1614" s="250"/>
      <c r="AD1614" s="250"/>
      <c r="AE1614" s="250"/>
      <c r="AF1614" s="268"/>
      <c r="AG1614" s="486"/>
      <c r="AH1614" s="486"/>
      <c r="AI1614" s="250"/>
      <c r="AJ1614" s="250"/>
      <c r="AK1614" s="250"/>
      <c r="AL1614" s="268"/>
      <c r="AM1614" s="486"/>
      <c r="AN1614" s="486"/>
      <c r="AO1614" s="250"/>
      <c r="AP1614" s="250"/>
      <c r="AQ1614" s="250"/>
      <c r="AR1614" s="415"/>
      <c r="AS1614" s="250"/>
      <c r="AT1614" s="250"/>
    </row>
    <row r="1615" spans="13:46" customFormat="1" ht="11.25" customHeight="1">
      <c r="M1615" s="516"/>
      <c r="N1615" s="484"/>
      <c r="O1615" s="485"/>
      <c r="AC1615" s="250"/>
      <c r="AD1615" s="250"/>
      <c r="AE1615" s="250"/>
      <c r="AF1615" s="268"/>
      <c r="AG1615" s="486"/>
      <c r="AH1615" s="486"/>
      <c r="AI1615" s="250"/>
      <c r="AJ1615" s="250"/>
      <c r="AK1615" s="250"/>
      <c r="AL1615" s="268"/>
      <c r="AM1615" s="486"/>
      <c r="AN1615" s="486"/>
      <c r="AO1615" s="250"/>
      <c r="AP1615" s="250"/>
      <c r="AQ1615" s="250"/>
      <c r="AR1615" s="415"/>
      <c r="AS1615" s="250"/>
      <c r="AT1615" s="250"/>
    </row>
    <row r="1616" spans="13:46" customFormat="1" ht="11.25" customHeight="1">
      <c r="M1616" s="516"/>
      <c r="N1616" s="484"/>
      <c r="O1616" s="485"/>
      <c r="AC1616" s="250"/>
      <c r="AD1616" s="250"/>
      <c r="AE1616" s="250"/>
      <c r="AF1616" s="268"/>
      <c r="AG1616" s="486"/>
      <c r="AH1616" s="486"/>
      <c r="AI1616" s="250"/>
      <c r="AJ1616" s="250"/>
      <c r="AK1616" s="250"/>
      <c r="AL1616" s="268"/>
      <c r="AM1616" s="486"/>
      <c r="AN1616" s="486"/>
      <c r="AO1616" s="250"/>
      <c r="AP1616" s="250"/>
      <c r="AQ1616" s="250"/>
      <c r="AR1616" s="415"/>
      <c r="AS1616" s="250"/>
      <c r="AT1616" s="250"/>
    </row>
    <row r="1617" spans="13:46" customFormat="1" ht="11.25" customHeight="1">
      <c r="M1617" s="516"/>
      <c r="N1617" s="484"/>
      <c r="O1617" s="485"/>
      <c r="AC1617" s="250"/>
      <c r="AD1617" s="250"/>
      <c r="AE1617" s="250"/>
      <c r="AF1617" s="268"/>
      <c r="AG1617" s="486"/>
      <c r="AH1617" s="486"/>
      <c r="AI1617" s="250"/>
      <c r="AJ1617" s="250"/>
      <c r="AK1617" s="250"/>
      <c r="AL1617" s="268"/>
      <c r="AM1617" s="486"/>
      <c r="AN1617" s="486"/>
      <c r="AO1617" s="250"/>
      <c r="AP1617" s="250"/>
      <c r="AQ1617" s="250"/>
      <c r="AR1617" s="415"/>
      <c r="AS1617" s="250"/>
      <c r="AT1617" s="250"/>
    </row>
    <row r="1618" spans="13:46" customFormat="1" ht="11.25" customHeight="1">
      <c r="M1618" s="516"/>
      <c r="N1618" s="484"/>
      <c r="O1618" s="485"/>
      <c r="AC1618" s="250"/>
      <c r="AD1618" s="250"/>
      <c r="AE1618" s="250"/>
      <c r="AF1618" s="268"/>
      <c r="AG1618" s="486"/>
      <c r="AH1618" s="486"/>
      <c r="AI1618" s="250"/>
      <c r="AJ1618" s="250"/>
      <c r="AK1618" s="250"/>
      <c r="AL1618" s="268"/>
      <c r="AM1618" s="486"/>
      <c r="AN1618" s="486"/>
      <c r="AO1618" s="250"/>
      <c r="AP1618" s="250"/>
      <c r="AQ1618" s="250"/>
      <c r="AR1618" s="415"/>
      <c r="AS1618" s="250"/>
      <c r="AT1618" s="250"/>
    </row>
    <row r="1619" spans="13:46" customFormat="1" ht="11.25" customHeight="1">
      <c r="M1619" s="516"/>
      <c r="N1619" s="484"/>
      <c r="O1619" s="485"/>
      <c r="AC1619" s="250"/>
      <c r="AD1619" s="250"/>
      <c r="AE1619" s="250"/>
      <c r="AF1619" s="268"/>
      <c r="AG1619" s="486"/>
      <c r="AH1619" s="486"/>
      <c r="AI1619" s="250"/>
      <c r="AJ1619" s="250"/>
      <c r="AK1619" s="250"/>
      <c r="AL1619" s="268"/>
      <c r="AM1619" s="486"/>
      <c r="AN1619" s="486"/>
      <c r="AO1619" s="250"/>
      <c r="AP1619" s="250"/>
      <c r="AQ1619" s="250"/>
      <c r="AR1619" s="415"/>
      <c r="AS1619" s="250"/>
      <c r="AT1619" s="250"/>
    </row>
    <row r="1620" spans="13:46" customFormat="1" ht="11.25" customHeight="1">
      <c r="M1620" s="516"/>
      <c r="N1620" s="484"/>
      <c r="O1620" s="485"/>
      <c r="AC1620" s="250"/>
      <c r="AD1620" s="250"/>
      <c r="AE1620" s="250"/>
      <c r="AF1620" s="268"/>
      <c r="AG1620" s="486"/>
      <c r="AH1620" s="486"/>
      <c r="AI1620" s="250"/>
      <c r="AJ1620" s="250"/>
      <c r="AK1620" s="250"/>
      <c r="AL1620" s="268"/>
      <c r="AM1620" s="486"/>
      <c r="AN1620" s="486"/>
      <c r="AO1620" s="250"/>
      <c r="AP1620" s="250"/>
      <c r="AQ1620" s="250"/>
      <c r="AR1620" s="415"/>
      <c r="AS1620" s="250"/>
      <c r="AT1620" s="250"/>
    </row>
    <row r="1621" spans="13:46" customFormat="1" ht="11.25" customHeight="1">
      <c r="M1621" s="515" t="s">
        <v>1787</v>
      </c>
      <c r="N1621" s="465" t="s">
        <v>684</v>
      </c>
      <c r="O1621" s="191" t="s">
        <v>759</v>
      </c>
      <c r="AC1621" s="250"/>
      <c r="AD1621" s="250"/>
      <c r="AE1621" s="250"/>
      <c r="AF1621" s="268"/>
      <c r="AG1621" s="486"/>
      <c r="AH1621" s="486"/>
      <c r="AI1621" s="250"/>
      <c r="AJ1621" s="250"/>
      <c r="AK1621" s="250"/>
      <c r="AL1621" s="249">
        <f t="shared" ref="AL1621:AL1645" si="57">AM1621+AN1621</f>
        <v>0</v>
      </c>
      <c r="AM1621" s="198"/>
      <c r="AN1621" s="198"/>
      <c r="AO1621" s="250"/>
      <c r="AP1621" s="250"/>
      <c r="AQ1621" s="250"/>
      <c r="AR1621" s="415" t="s">
        <v>1340</v>
      </c>
      <c r="AS1621" s="250"/>
      <c r="AT1621" s="250"/>
    </row>
    <row r="1622" spans="13:46" customFormat="1" ht="11.25" customHeight="1">
      <c r="M1622" s="515" t="s">
        <v>1788</v>
      </c>
      <c r="N1622" s="466" t="s">
        <v>718</v>
      </c>
      <c r="O1622" s="191" t="s">
        <v>759</v>
      </c>
      <c r="AC1622" s="250"/>
      <c r="AD1622" s="250"/>
      <c r="AE1622" s="250"/>
      <c r="AF1622" s="268"/>
      <c r="AG1622" s="486"/>
      <c r="AH1622" s="486"/>
      <c r="AI1622" s="250"/>
      <c r="AJ1622" s="250"/>
      <c r="AK1622" s="250"/>
      <c r="AL1622" s="249">
        <f t="shared" si="57"/>
        <v>0</v>
      </c>
      <c r="AM1622" s="198"/>
      <c r="AN1622" s="198"/>
      <c r="AO1622" s="250"/>
      <c r="AP1622" s="250"/>
      <c r="AQ1622" s="250"/>
      <c r="AR1622" s="415" t="s">
        <v>1341</v>
      </c>
      <c r="AS1622" s="250"/>
      <c r="AT1622" s="250"/>
    </row>
    <row r="1623" spans="13:46" customFormat="1" ht="11.25" customHeight="1">
      <c r="M1623" s="515" t="s">
        <v>1789</v>
      </c>
      <c r="N1623" s="460" t="s">
        <v>722</v>
      </c>
      <c r="O1623" s="191" t="s">
        <v>759</v>
      </c>
      <c r="AC1623" s="250"/>
      <c r="AD1623" s="250"/>
      <c r="AE1623" s="250"/>
      <c r="AF1623" s="268"/>
      <c r="AG1623" s="486"/>
      <c r="AH1623" s="486"/>
      <c r="AI1623" s="250"/>
      <c r="AJ1623" s="250"/>
      <c r="AK1623" s="250"/>
      <c r="AL1623" s="249">
        <f t="shared" si="57"/>
        <v>0</v>
      </c>
      <c r="AM1623" s="184">
        <f>SUM(AM1624:AM1627)</f>
        <v>0</v>
      </c>
      <c r="AN1623" s="184">
        <f>SUM(AN1624:AN1627)</f>
        <v>0</v>
      </c>
      <c r="AO1623" s="250"/>
      <c r="AP1623" s="250"/>
      <c r="AQ1623" s="250"/>
      <c r="AR1623" s="415" t="s">
        <v>1342</v>
      </c>
      <c r="AS1623" s="250"/>
      <c r="AT1623" s="250"/>
    </row>
    <row r="1624" spans="13:46" customFormat="1" ht="11.25" customHeight="1">
      <c r="M1624" s="515" t="s">
        <v>1790</v>
      </c>
      <c r="N1624" s="467" t="s">
        <v>1316</v>
      </c>
      <c r="O1624" s="191" t="s">
        <v>759</v>
      </c>
      <c r="AC1624" s="250"/>
      <c r="AD1624" s="250"/>
      <c r="AE1624" s="250"/>
      <c r="AF1624" s="268"/>
      <c r="AG1624" s="486"/>
      <c r="AH1624" s="486"/>
      <c r="AI1624" s="250"/>
      <c r="AJ1624" s="250"/>
      <c r="AK1624" s="250"/>
      <c r="AL1624" s="249">
        <f t="shared" si="57"/>
        <v>0</v>
      </c>
      <c r="AM1624" s="198"/>
      <c r="AN1624" s="198"/>
      <c r="AO1624" s="250"/>
      <c r="AP1624" s="250"/>
      <c r="AQ1624" s="250"/>
      <c r="AR1624" s="415" t="s">
        <v>1343</v>
      </c>
      <c r="AS1624" s="250"/>
      <c r="AT1624" s="250"/>
    </row>
    <row r="1625" spans="13:46" customFormat="1" ht="11.25" customHeight="1">
      <c r="M1625" s="515" t="s">
        <v>1791</v>
      </c>
      <c r="N1625" s="467" t="s">
        <v>1317</v>
      </c>
      <c r="O1625" s="191" t="s">
        <v>759</v>
      </c>
      <c r="AC1625" s="250"/>
      <c r="AD1625" s="250"/>
      <c r="AE1625" s="250"/>
      <c r="AF1625" s="268"/>
      <c r="AG1625" s="486"/>
      <c r="AH1625" s="486"/>
      <c r="AI1625" s="250"/>
      <c r="AJ1625" s="250"/>
      <c r="AK1625" s="250"/>
      <c r="AL1625" s="249">
        <f t="shared" si="57"/>
        <v>0</v>
      </c>
      <c r="AM1625" s="198"/>
      <c r="AN1625" s="198"/>
      <c r="AO1625" s="250"/>
      <c r="AP1625" s="250"/>
      <c r="AQ1625" s="250"/>
      <c r="AR1625" s="415" t="s">
        <v>1344</v>
      </c>
      <c r="AS1625" s="250"/>
      <c r="AT1625" s="250"/>
    </row>
    <row r="1626" spans="13:46" customFormat="1" ht="11.25" customHeight="1">
      <c r="M1626" s="515" t="s">
        <v>1792</v>
      </c>
      <c r="N1626" s="467" t="s">
        <v>1318</v>
      </c>
      <c r="O1626" s="191" t="s">
        <v>759</v>
      </c>
      <c r="AC1626" s="250"/>
      <c r="AD1626" s="250"/>
      <c r="AE1626" s="250"/>
      <c r="AF1626" s="268"/>
      <c r="AG1626" s="486"/>
      <c r="AH1626" s="486"/>
      <c r="AI1626" s="250"/>
      <c r="AJ1626" s="250"/>
      <c r="AK1626" s="250"/>
      <c r="AL1626" s="249">
        <f t="shared" si="57"/>
        <v>0</v>
      </c>
      <c r="AM1626" s="198"/>
      <c r="AN1626" s="198"/>
      <c r="AO1626" s="250"/>
      <c r="AP1626" s="250"/>
      <c r="AQ1626" s="250"/>
      <c r="AR1626" s="415" t="s">
        <v>1345</v>
      </c>
      <c r="AS1626" s="250"/>
      <c r="AT1626" s="250"/>
    </row>
    <row r="1627" spans="13:46" customFormat="1" ht="11.25" customHeight="1">
      <c r="M1627" s="515" t="s">
        <v>1793</v>
      </c>
      <c r="N1627" s="467" t="s">
        <v>1319</v>
      </c>
      <c r="O1627" s="191" t="s">
        <v>759</v>
      </c>
      <c r="AC1627" s="250"/>
      <c r="AD1627" s="250"/>
      <c r="AE1627" s="250"/>
      <c r="AF1627" s="268"/>
      <c r="AG1627" s="486"/>
      <c r="AH1627" s="486"/>
      <c r="AI1627" s="250"/>
      <c r="AJ1627" s="250"/>
      <c r="AK1627" s="250"/>
      <c r="AL1627" s="249">
        <f t="shared" si="57"/>
        <v>0</v>
      </c>
      <c r="AM1627" s="198"/>
      <c r="AN1627" s="198"/>
      <c r="AO1627" s="250"/>
      <c r="AP1627" s="250"/>
      <c r="AQ1627" s="250"/>
      <c r="AR1627" s="415" t="s">
        <v>1346</v>
      </c>
      <c r="AS1627" s="250"/>
      <c r="AT1627" s="250"/>
    </row>
    <row r="1628" spans="13:46" customFormat="1" ht="11.25" customHeight="1">
      <c r="M1628" s="515" t="s">
        <v>1794</v>
      </c>
      <c r="N1628" s="461" t="s">
        <v>720</v>
      </c>
      <c r="O1628" s="191" t="s">
        <v>759</v>
      </c>
      <c r="AC1628" s="250"/>
      <c r="AD1628" s="250"/>
      <c r="AE1628" s="250"/>
      <c r="AF1628" s="268"/>
      <c r="AG1628" s="486"/>
      <c r="AH1628" s="486"/>
      <c r="AI1628" s="250"/>
      <c r="AJ1628" s="250"/>
      <c r="AK1628" s="250"/>
      <c r="AL1628" s="249">
        <f t="shared" si="57"/>
        <v>0</v>
      </c>
      <c r="AM1628" s="184">
        <f>SUM(AM1629:AM1634)</f>
        <v>0</v>
      </c>
      <c r="AN1628" s="184">
        <f>SUM(AN1629:AN1634)</f>
        <v>0</v>
      </c>
      <c r="AO1628" s="250"/>
      <c r="AP1628" s="250"/>
      <c r="AQ1628" s="250"/>
      <c r="AR1628" s="415" t="s">
        <v>1351</v>
      </c>
      <c r="AS1628" s="250"/>
      <c r="AT1628" s="250"/>
    </row>
    <row r="1629" spans="13:46" customFormat="1" ht="11.25" customHeight="1">
      <c r="M1629" s="515" t="s">
        <v>2057</v>
      </c>
      <c r="N1629" s="468" t="s">
        <v>1320</v>
      </c>
      <c r="O1629" s="191" t="s">
        <v>759</v>
      </c>
      <c r="AC1629" s="250"/>
      <c r="AD1629" s="250"/>
      <c r="AE1629" s="250"/>
      <c r="AF1629" s="268"/>
      <c r="AG1629" s="486"/>
      <c r="AH1629" s="486"/>
      <c r="AI1629" s="250"/>
      <c r="AJ1629" s="250"/>
      <c r="AK1629" s="250"/>
      <c r="AL1629" s="249">
        <f t="shared" si="57"/>
        <v>0</v>
      </c>
      <c r="AM1629" s="198"/>
      <c r="AN1629" s="198"/>
      <c r="AO1629" s="250"/>
      <c r="AP1629" s="250"/>
      <c r="AQ1629" s="250"/>
      <c r="AR1629" s="415" t="s">
        <v>2044</v>
      </c>
      <c r="AS1629" s="250"/>
      <c r="AT1629" s="250"/>
    </row>
    <row r="1630" spans="13:46" customFormat="1" ht="11.25" customHeight="1">
      <c r="M1630" s="515" t="s">
        <v>2038</v>
      </c>
      <c r="N1630" s="468" t="s">
        <v>1321</v>
      </c>
      <c r="O1630" s="191" t="s">
        <v>759</v>
      </c>
      <c r="AC1630" s="250"/>
      <c r="AD1630" s="250"/>
      <c r="AE1630" s="250"/>
      <c r="AF1630" s="268"/>
      <c r="AG1630" s="486"/>
      <c r="AH1630" s="486"/>
      <c r="AI1630" s="250"/>
      <c r="AJ1630" s="250"/>
      <c r="AK1630" s="250"/>
      <c r="AL1630" s="249">
        <f t="shared" si="57"/>
        <v>0</v>
      </c>
      <c r="AM1630" s="198"/>
      <c r="AN1630" s="198"/>
      <c r="AO1630" s="250"/>
      <c r="AP1630" s="250"/>
      <c r="AQ1630" s="250"/>
      <c r="AR1630" s="415" t="s">
        <v>2025</v>
      </c>
      <c r="AS1630" s="250"/>
      <c r="AT1630" s="250"/>
    </row>
    <row r="1631" spans="13:46" customFormat="1" ht="11.25" customHeight="1">
      <c r="M1631" s="515" t="s">
        <v>2019</v>
      </c>
      <c r="N1631" s="468" t="s">
        <v>1322</v>
      </c>
      <c r="O1631" s="191" t="s">
        <v>759</v>
      </c>
      <c r="AC1631" s="250"/>
      <c r="AD1631" s="250"/>
      <c r="AE1631" s="250"/>
      <c r="AF1631" s="268"/>
      <c r="AG1631" s="486"/>
      <c r="AH1631" s="486"/>
      <c r="AI1631" s="250"/>
      <c r="AJ1631" s="250"/>
      <c r="AK1631" s="250"/>
      <c r="AL1631" s="249">
        <f t="shared" si="57"/>
        <v>0</v>
      </c>
      <c r="AM1631" s="198"/>
      <c r="AN1631" s="198"/>
      <c r="AO1631" s="250"/>
      <c r="AP1631" s="250"/>
      <c r="AQ1631" s="250"/>
      <c r="AR1631" s="415" t="s">
        <v>2005</v>
      </c>
      <c r="AS1631" s="250"/>
      <c r="AT1631" s="250"/>
    </row>
    <row r="1632" spans="13:46" customFormat="1" ht="11.25" customHeight="1">
      <c r="M1632" s="515" t="s">
        <v>1795</v>
      </c>
      <c r="N1632" s="468" t="s">
        <v>1323</v>
      </c>
      <c r="O1632" s="191" t="s">
        <v>759</v>
      </c>
      <c r="AC1632" s="250"/>
      <c r="AD1632" s="250"/>
      <c r="AE1632" s="250"/>
      <c r="AF1632" s="268"/>
      <c r="AG1632" s="486"/>
      <c r="AH1632" s="486"/>
      <c r="AI1632" s="250"/>
      <c r="AJ1632" s="250"/>
      <c r="AK1632" s="250"/>
      <c r="AL1632" s="249">
        <f t="shared" si="57"/>
        <v>0</v>
      </c>
      <c r="AM1632" s="198"/>
      <c r="AN1632" s="198"/>
      <c r="AO1632" s="250"/>
      <c r="AP1632" s="250"/>
      <c r="AQ1632" s="250"/>
      <c r="AR1632" s="415" t="s">
        <v>1352</v>
      </c>
      <c r="AS1632" s="250"/>
      <c r="AT1632" s="250"/>
    </row>
    <row r="1633" spans="13:46" customFormat="1" ht="11.25" customHeight="1">
      <c r="M1633" s="515" t="s">
        <v>1796</v>
      </c>
      <c r="N1633" s="468" t="s">
        <v>1324</v>
      </c>
      <c r="O1633" s="191" t="s">
        <v>759</v>
      </c>
      <c r="AC1633" s="250"/>
      <c r="AD1633" s="250"/>
      <c r="AE1633" s="250"/>
      <c r="AF1633" s="268"/>
      <c r="AG1633" s="486"/>
      <c r="AH1633" s="486"/>
      <c r="AI1633" s="250"/>
      <c r="AJ1633" s="250"/>
      <c r="AK1633" s="250"/>
      <c r="AL1633" s="249">
        <f t="shared" si="57"/>
        <v>0</v>
      </c>
      <c r="AM1633" s="198"/>
      <c r="AN1633" s="198"/>
      <c r="AO1633" s="250"/>
      <c r="AP1633" s="250"/>
      <c r="AQ1633" s="250"/>
      <c r="AR1633" s="415" t="s">
        <v>1353</v>
      </c>
      <c r="AS1633" s="250"/>
      <c r="AT1633" s="250"/>
    </row>
    <row r="1634" spans="13:46" customFormat="1" ht="11.25" customHeight="1">
      <c r="M1634" s="515" t="s">
        <v>1797</v>
      </c>
      <c r="N1634" s="468" t="s">
        <v>1325</v>
      </c>
      <c r="O1634" s="191" t="s">
        <v>759</v>
      </c>
      <c r="AC1634" s="250"/>
      <c r="AD1634" s="250"/>
      <c r="AE1634" s="250"/>
      <c r="AF1634" s="268"/>
      <c r="AG1634" s="486"/>
      <c r="AH1634" s="486"/>
      <c r="AI1634" s="250"/>
      <c r="AJ1634" s="250"/>
      <c r="AK1634" s="250"/>
      <c r="AL1634" s="249">
        <f t="shared" si="57"/>
        <v>0</v>
      </c>
      <c r="AM1634" s="198"/>
      <c r="AN1634" s="198"/>
      <c r="AO1634" s="250"/>
      <c r="AP1634" s="250"/>
      <c r="AQ1634" s="250"/>
      <c r="AR1634" s="415" t="s">
        <v>1354</v>
      </c>
      <c r="AS1634" s="250"/>
      <c r="AT1634" s="250"/>
    </row>
    <row r="1635" spans="13:46" customFormat="1" ht="11.25" customHeight="1">
      <c r="M1635" s="515" t="s">
        <v>1798</v>
      </c>
      <c r="N1635" s="469" t="s">
        <v>721</v>
      </c>
      <c r="O1635" s="191" t="s">
        <v>759</v>
      </c>
      <c r="AC1635" s="250"/>
      <c r="AD1635" s="250"/>
      <c r="AE1635" s="250"/>
      <c r="AF1635" s="268"/>
      <c r="AG1635" s="486"/>
      <c r="AH1635" s="486"/>
      <c r="AI1635" s="250"/>
      <c r="AJ1635" s="250"/>
      <c r="AK1635" s="250"/>
      <c r="AL1635" s="249">
        <f t="shared" si="57"/>
        <v>0</v>
      </c>
      <c r="AM1635" s="198"/>
      <c r="AN1635" s="198"/>
      <c r="AO1635" s="250"/>
      <c r="AP1635" s="250"/>
      <c r="AQ1635" s="250"/>
      <c r="AR1635" s="415" t="s">
        <v>1355</v>
      </c>
      <c r="AS1635" s="250"/>
      <c r="AT1635" s="250"/>
    </row>
    <row r="1636" spans="13:46" customFormat="1" ht="11.25" customHeight="1">
      <c r="M1636" s="515" t="s">
        <v>1799</v>
      </c>
      <c r="N1636" s="462" t="s">
        <v>712</v>
      </c>
      <c r="O1636" s="191" t="s">
        <v>759</v>
      </c>
      <c r="AC1636" s="250"/>
      <c r="AD1636" s="250"/>
      <c r="AE1636" s="250"/>
      <c r="AF1636" s="268"/>
      <c r="AG1636" s="486"/>
      <c r="AH1636" s="486"/>
      <c r="AI1636" s="250"/>
      <c r="AJ1636" s="250"/>
      <c r="AK1636" s="250"/>
      <c r="AL1636" s="249">
        <f t="shared" si="57"/>
        <v>0</v>
      </c>
      <c r="AM1636" s="184">
        <f>SUM(AM1637:AM1645)</f>
        <v>0</v>
      </c>
      <c r="AN1636" s="184">
        <f>SUM(AN1637:AN1645)</f>
        <v>0</v>
      </c>
      <c r="AO1636" s="250"/>
      <c r="AP1636" s="250"/>
      <c r="AQ1636" s="250"/>
      <c r="AR1636" s="415" t="s">
        <v>1356</v>
      </c>
      <c r="AS1636" s="250"/>
      <c r="AT1636" s="250"/>
    </row>
    <row r="1637" spans="13:46" customFormat="1" ht="11.25" customHeight="1">
      <c r="M1637" s="515" t="s">
        <v>1800</v>
      </c>
      <c r="N1637" s="470" t="s">
        <v>1326</v>
      </c>
      <c r="O1637" s="191" t="s">
        <v>759</v>
      </c>
      <c r="AC1637" s="250"/>
      <c r="AD1637" s="250"/>
      <c r="AE1637" s="250"/>
      <c r="AF1637" s="268"/>
      <c r="AG1637" s="486"/>
      <c r="AH1637" s="486"/>
      <c r="AI1637" s="250"/>
      <c r="AJ1637" s="250"/>
      <c r="AK1637" s="250"/>
      <c r="AL1637" s="249">
        <f t="shared" si="57"/>
        <v>0</v>
      </c>
      <c r="AM1637" s="198"/>
      <c r="AN1637" s="198"/>
      <c r="AO1637" s="250"/>
      <c r="AP1637" s="250"/>
      <c r="AQ1637" s="250"/>
      <c r="AR1637" s="415" t="s">
        <v>1357</v>
      </c>
      <c r="AS1637" s="250"/>
      <c r="AT1637" s="250"/>
    </row>
    <row r="1638" spans="13:46" customFormat="1" ht="11.25" customHeight="1">
      <c r="M1638" s="515" t="s">
        <v>1801</v>
      </c>
      <c r="N1638" s="470" t="s">
        <v>1327</v>
      </c>
      <c r="O1638" s="191" t="s">
        <v>759</v>
      </c>
      <c r="AC1638" s="250"/>
      <c r="AD1638" s="250"/>
      <c r="AE1638" s="250"/>
      <c r="AF1638" s="268"/>
      <c r="AG1638" s="486"/>
      <c r="AH1638" s="486"/>
      <c r="AI1638" s="250"/>
      <c r="AJ1638" s="250"/>
      <c r="AK1638" s="250"/>
      <c r="AL1638" s="249">
        <f t="shared" si="57"/>
        <v>0</v>
      </c>
      <c r="AM1638" s="198"/>
      <c r="AN1638" s="198"/>
      <c r="AO1638" s="250"/>
      <c r="AP1638" s="250"/>
      <c r="AQ1638" s="250"/>
      <c r="AR1638" s="415" t="s">
        <v>1358</v>
      </c>
      <c r="AS1638" s="250"/>
      <c r="AT1638" s="250"/>
    </row>
    <row r="1639" spans="13:46" customFormat="1" ht="11.25" customHeight="1">
      <c r="M1639" s="515" t="s">
        <v>1802</v>
      </c>
      <c r="N1639" s="470" t="s">
        <v>1328</v>
      </c>
      <c r="O1639" s="191" t="s">
        <v>759</v>
      </c>
      <c r="AC1639" s="250"/>
      <c r="AD1639" s="250"/>
      <c r="AE1639" s="250"/>
      <c r="AF1639" s="268"/>
      <c r="AG1639" s="486"/>
      <c r="AH1639" s="486"/>
      <c r="AI1639" s="250"/>
      <c r="AJ1639" s="250"/>
      <c r="AK1639" s="250"/>
      <c r="AL1639" s="249">
        <f t="shared" si="57"/>
        <v>0</v>
      </c>
      <c r="AM1639" s="198"/>
      <c r="AN1639" s="198"/>
      <c r="AO1639" s="250"/>
      <c r="AP1639" s="250"/>
      <c r="AQ1639" s="250"/>
      <c r="AR1639" s="415" t="s">
        <v>1359</v>
      </c>
      <c r="AS1639" s="250"/>
      <c r="AT1639" s="250"/>
    </row>
    <row r="1640" spans="13:46" customFormat="1" ht="11.25" customHeight="1">
      <c r="M1640" s="515" t="s">
        <v>1803</v>
      </c>
      <c r="N1640" s="470" t="s">
        <v>1329</v>
      </c>
      <c r="O1640" s="191" t="s">
        <v>759</v>
      </c>
      <c r="AC1640" s="250"/>
      <c r="AD1640" s="250"/>
      <c r="AE1640" s="250"/>
      <c r="AF1640" s="268"/>
      <c r="AG1640" s="486"/>
      <c r="AH1640" s="486"/>
      <c r="AI1640" s="250"/>
      <c r="AJ1640" s="250"/>
      <c r="AK1640" s="250"/>
      <c r="AL1640" s="249">
        <f t="shared" si="57"/>
        <v>0</v>
      </c>
      <c r="AM1640" s="198"/>
      <c r="AN1640" s="198"/>
      <c r="AO1640" s="250"/>
      <c r="AP1640" s="250"/>
      <c r="AQ1640" s="250"/>
      <c r="AR1640" s="415" t="s">
        <v>1371</v>
      </c>
      <c r="AS1640" s="250"/>
      <c r="AT1640" s="250"/>
    </row>
    <row r="1641" spans="13:46" customFormat="1" ht="11.25" customHeight="1">
      <c r="M1641" s="515" t="s">
        <v>1804</v>
      </c>
      <c r="N1641" s="470" t="s">
        <v>1330</v>
      </c>
      <c r="O1641" s="191" t="s">
        <v>759</v>
      </c>
      <c r="AC1641" s="250"/>
      <c r="AD1641" s="250"/>
      <c r="AE1641" s="250"/>
      <c r="AF1641" s="268"/>
      <c r="AG1641" s="486"/>
      <c r="AH1641" s="486"/>
      <c r="AI1641" s="250"/>
      <c r="AJ1641" s="250"/>
      <c r="AK1641" s="250"/>
      <c r="AL1641" s="249">
        <f t="shared" si="57"/>
        <v>0</v>
      </c>
      <c r="AM1641" s="198"/>
      <c r="AN1641" s="198"/>
      <c r="AO1641" s="250"/>
      <c r="AP1641" s="250"/>
      <c r="AQ1641" s="250"/>
      <c r="AR1641" s="415" t="s">
        <v>1370</v>
      </c>
      <c r="AS1641" s="250"/>
      <c r="AT1641" s="250"/>
    </row>
    <row r="1642" spans="13:46" customFormat="1" ht="11.25" customHeight="1">
      <c r="M1642" s="515" t="s">
        <v>1805</v>
      </c>
      <c r="N1642" s="470" t="s">
        <v>1331</v>
      </c>
      <c r="O1642" s="191" t="s">
        <v>759</v>
      </c>
      <c r="AC1642" s="250"/>
      <c r="AD1642" s="250"/>
      <c r="AE1642" s="250"/>
      <c r="AF1642" s="268"/>
      <c r="AG1642" s="486"/>
      <c r="AH1642" s="486"/>
      <c r="AI1642" s="250"/>
      <c r="AJ1642" s="250"/>
      <c r="AK1642" s="250"/>
      <c r="AL1642" s="249">
        <f t="shared" si="57"/>
        <v>0</v>
      </c>
      <c r="AM1642" s="198"/>
      <c r="AN1642" s="198"/>
      <c r="AO1642" s="250"/>
      <c r="AP1642" s="250"/>
      <c r="AQ1642" s="250"/>
      <c r="AR1642" s="415" t="s">
        <v>1369</v>
      </c>
      <c r="AS1642" s="250"/>
      <c r="AT1642" s="250"/>
    </row>
    <row r="1643" spans="13:46" customFormat="1" ht="11.25" customHeight="1">
      <c r="M1643" s="515" t="s">
        <v>1806</v>
      </c>
      <c r="N1643" s="470" t="s">
        <v>1332</v>
      </c>
      <c r="O1643" s="191" t="s">
        <v>759</v>
      </c>
      <c r="AC1643" s="250"/>
      <c r="AD1643" s="250"/>
      <c r="AE1643" s="250"/>
      <c r="AF1643" s="268"/>
      <c r="AG1643" s="486"/>
      <c r="AH1643" s="486"/>
      <c r="AI1643" s="250"/>
      <c r="AJ1643" s="250"/>
      <c r="AK1643" s="250"/>
      <c r="AL1643" s="249">
        <f t="shared" si="57"/>
        <v>0</v>
      </c>
      <c r="AM1643" s="198"/>
      <c r="AN1643" s="198"/>
      <c r="AO1643" s="250"/>
      <c r="AP1643" s="250"/>
      <c r="AQ1643" s="250"/>
      <c r="AR1643" s="415" t="s">
        <v>1368</v>
      </c>
      <c r="AS1643" s="250"/>
      <c r="AT1643" s="250"/>
    </row>
    <row r="1644" spans="13:46" customFormat="1" ht="11.25" customHeight="1">
      <c r="M1644" s="515" t="s">
        <v>1807</v>
      </c>
      <c r="N1644" s="470" t="s">
        <v>1333</v>
      </c>
      <c r="O1644" s="191" t="s">
        <v>759</v>
      </c>
      <c r="AC1644" s="250"/>
      <c r="AD1644" s="250"/>
      <c r="AE1644" s="250"/>
      <c r="AF1644" s="268"/>
      <c r="AG1644" s="486"/>
      <c r="AH1644" s="486"/>
      <c r="AI1644" s="250"/>
      <c r="AJ1644" s="250"/>
      <c r="AK1644" s="250"/>
      <c r="AL1644" s="249">
        <f t="shared" si="57"/>
        <v>0</v>
      </c>
      <c r="AM1644" s="198"/>
      <c r="AN1644" s="198"/>
      <c r="AO1644" s="250"/>
      <c r="AP1644" s="250"/>
      <c r="AQ1644" s="250"/>
      <c r="AR1644" s="415" t="s">
        <v>1367</v>
      </c>
      <c r="AS1644" s="250"/>
      <c r="AT1644" s="250"/>
    </row>
    <row r="1645" spans="13:46" customFormat="1" ht="11.25" customHeight="1">
      <c r="M1645" s="515" t="s">
        <v>1808</v>
      </c>
      <c r="N1645" s="470" t="s">
        <v>1334</v>
      </c>
      <c r="O1645" s="191" t="s">
        <v>759</v>
      </c>
      <c r="AC1645" s="250"/>
      <c r="AD1645" s="250"/>
      <c r="AE1645" s="250"/>
      <c r="AF1645" s="268"/>
      <c r="AG1645" s="486"/>
      <c r="AH1645" s="486"/>
      <c r="AI1645" s="250"/>
      <c r="AJ1645" s="250"/>
      <c r="AK1645" s="250"/>
      <c r="AL1645" s="249">
        <f t="shared" si="57"/>
        <v>0</v>
      </c>
      <c r="AM1645" s="198"/>
      <c r="AN1645" s="198"/>
      <c r="AO1645" s="250"/>
      <c r="AP1645" s="250"/>
      <c r="AQ1645" s="250"/>
      <c r="AR1645" s="415" t="s">
        <v>1372</v>
      </c>
      <c r="AS1645" s="250"/>
      <c r="AT1645" s="250"/>
    </row>
    <row r="1646" spans="13:46" customFormat="1" ht="11.25" customHeight="1">
      <c r="M1646" s="516"/>
      <c r="N1646" s="484"/>
      <c r="O1646" s="485"/>
      <c r="AC1646" s="250"/>
      <c r="AD1646" s="250"/>
      <c r="AE1646" s="250"/>
      <c r="AF1646" s="268"/>
      <c r="AG1646" s="486"/>
      <c r="AH1646" s="486"/>
      <c r="AI1646" s="250"/>
      <c r="AJ1646" s="250"/>
      <c r="AK1646" s="250"/>
      <c r="AL1646" s="268"/>
      <c r="AM1646" s="486"/>
      <c r="AN1646" s="486"/>
      <c r="AO1646" s="250"/>
      <c r="AP1646" s="250"/>
      <c r="AQ1646" s="250"/>
      <c r="AR1646" s="415"/>
      <c r="AS1646" s="250"/>
      <c r="AT1646" s="250"/>
    </row>
    <row r="1647" spans="13:46" customFormat="1" ht="11.25" customHeight="1">
      <c r="M1647" s="516"/>
      <c r="N1647" s="484"/>
      <c r="O1647" s="485"/>
      <c r="AC1647" s="250"/>
      <c r="AD1647" s="250"/>
      <c r="AE1647" s="250"/>
      <c r="AF1647" s="268"/>
      <c r="AG1647" s="486"/>
      <c r="AH1647" s="486"/>
      <c r="AI1647" s="250"/>
      <c r="AJ1647" s="250"/>
      <c r="AK1647" s="250"/>
      <c r="AL1647" s="268"/>
      <c r="AM1647" s="486"/>
      <c r="AN1647" s="486"/>
      <c r="AO1647" s="250"/>
      <c r="AP1647" s="250"/>
      <c r="AQ1647" s="250"/>
      <c r="AR1647" s="415"/>
      <c r="AS1647" s="250"/>
      <c r="AT1647" s="250"/>
    </row>
    <row r="1648" spans="13:46" customFormat="1" ht="11.25" customHeight="1">
      <c r="M1648" s="515" t="s">
        <v>1809</v>
      </c>
      <c r="N1648" s="471" t="s">
        <v>1335</v>
      </c>
      <c r="O1648" s="191" t="s">
        <v>759</v>
      </c>
      <c r="AC1648" s="250"/>
      <c r="AD1648" s="250"/>
      <c r="AE1648" s="250"/>
      <c r="AF1648" s="268"/>
      <c r="AG1648" s="486"/>
      <c r="AH1648" s="486"/>
      <c r="AI1648" s="250"/>
      <c r="AJ1648" s="250"/>
      <c r="AK1648" s="250"/>
      <c r="AL1648" s="249">
        <f t="shared" ref="AL1648:AL1654" si="58">AM1648+AN1648</f>
        <v>0</v>
      </c>
      <c r="AM1648" s="198"/>
      <c r="AN1648" s="198"/>
      <c r="AO1648" s="250"/>
      <c r="AP1648" s="250"/>
      <c r="AQ1648" s="250"/>
      <c r="AR1648" s="415" t="s">
        <v>1373</v>
      </c>
      <c r="AS1648" s="250"/>
      <c r="AT1648" s="250"/>
    </row>
    <row r="1649" spans="13:46" customFormat="1" ht="11.25" customHeight="1">
      <c r="M1649" s="515" t="s">
        <v>1810</v>
      </c>
      <c r="N1649" s="472" t="s">
        <v>723</v>
      </c>
      <c r="O1649" s="191" t="s">
        <v>759</v>
      </c>
      <c r="AC1649" s="250"/>
      <c r="AD1649" s="250"/>
      <c r="AE1649" s="250"/>
      <c r="AF1649" s="268"/>
      <c r="AG1649" s="486"/>
      <c r="AH1649" s="486"/>
      <c r="AI1649" s="250"/>
      <c r="AJ1649" s="250"/>
      <c r="AK1649" s="250"/>
      <c r="AL1649" s="249">
        <f t="shared" si="58"/>
        <v>0</v>
      </c>
      <c r="AM1649" s="198"/>
      <c r="AN1649" s="198"/>
      <c r="AO1649" s="250"/>
      <c r="AP1649" s="250"/>
      <c r="AQ1649" s="250"/>
      <c r="AR1649" s="415" t="s">
        <v>1360</v>
      </c>
      <c r="AS1649" s="250"/>
      <c r="AT1649" s="250"/>
    </row>
    <row r="1650" spans="13:46" customFormat="1" ht="11.25" customHeight="1">
      <c r="M1650" s="515" t="s">
        <v>1811</v>
      </c>
      <c r="N1650" s="473" t="s">
        <v>749</v>
      </c>
      <c r="O1650" s="191" t="s">
        <v>759</v>
      </c>
      <c r="AC1650" s="250"/>
      <c r="AD1650" s="250"/>
      <c r="AE1650" s="250"/>
      <c r="AF1650" s="268"/>
      <c r="AG1650" s="486"/>
      <c r="AH1650" s="486"/>
      <c r="AI1650" s="250"/>
      <c r="AJ1650" s="250"/>
      <c r="AK1650" s="250"/>
      <c r="AL1650" s="249">
        <f t="shared" si="58"/>
        <v>0</v>
      </c>
      <c r="AM1650" s="198"/>
      <c r="AN1650" s="198"/>
      <c r="AO1650" s="250"/>
      <c r="AP1650" s="250"/>
      <c r="AQ1650" s="250"/>
      <c r="AR1650" s="415" t="s">
        <v>1361</v>
      </c>
      <c r="AS1650" s="250"/>
      <c r="AT1650" s="250"/>
    </row>
    <row r="1651" spans="13:46" customFormat="1" ht="11.25" customHeight="1">
      <c r="M1651" s="515" t="s">
        <v>1812</v>
      </c>
      <c r="N1651" s="474" t="s">
        <v>315</v>
      </c>
      <c r="O1651" s="191" t="s">
        <v>759</v>
      </c>
      <c r="AC1651" s="250"/>
      <c r="AD1651" s="250"/>
      <c r="AE1651" s="250"/>
      <c r="AF1651" s="268"/>
      <c r="AG1651" s="486"/>
      <c r="AH1651" s="486"/>
      <c r="AI1651" s="250"/>
      <c r="AJ1651" s="250"/>
      <c r="AK1651" s="250"/>
      <c r="AL1651" s="249">
        <f t="shared" si="58"/>
        <v>0</v>
      </c>
      <c r="AM1651" s="198"/>
      <c r="AN1651" s="198"/>
      <c r="AO1651" s="250"/>
      <c r="AP1651" s="250"/>
      <c r="AQ1651" s="250"/>
      <c r="AR1651" s="415" t="s">
        <v>1362</v>
      </c>
      <c r="AS1651" s="250"/>
      <c r="AT1651" s="250"/>
    </row>
    <row r="1652" spans="13:46" customFormat="1" ht="11.25" customHeight="1">
      <c r="M1652" s="515" t="s">
        <v>1813</v>
      </c>
      <c r="N1652" s="475" t="s">
        <v>316</v>
      </c>
      <c r="O1652" s="191" t="s">
        <v>759</v>
      </c>
      <c r="AC1652" s="250"/>
      <c r="AD1652" s="250"/>
      <c r="AE1652" s="250"/>
      <c r="AF1652" s="268"/>
      <c r="AG1652" s="486"/>
      <c r="AH1652" s="486"/>
      <c r="AI1652" s="250"/>
      <c r="AJ1652" s="250"/>
      <c r="AK1652" s="250"/>
      <c r="AL1652" s="249">
        <f t="shared" si="58"/>
        <v>0</v>
      </c>
      <c r="AM1652" s="198"/>
      <c r="AN1652" s="198"/>
      <c r="AO1652" s="250"/>
      <c r="AP1652" s="250"/>
      <c r="AQ1652" s="250"/>
      <c r="AR1652" s="415" t="s">
        <v>1364</v>
      </c>
      <c r="AS1652" s="250"/>
      <c r="AT1652" s="250"/>
    </row>
    <row r="1653" spans="13:46" customFormat="1" ht="11.25" customHeight="1">
      <c r="M1653" s="515" t="s">
        <v>1814</v>
      </c>
      <c r="N1653" s="476" t="s">
        <v>317</v>
      </c>
      <c r="O1653" s="191" t="s">
        <v>759</v>
      </c>
      <c r="AC1653" s="250"/>
      <c r="AD1653" s="250"/>
      <c r="AE1653" s="250"/>
      <c r="AF1653" s="268"/>
      <c r="AG1653" s="486"/>
      <c r="AH1653" s="486"/>
      <c r="AI1653" s="250"/>
      <c r="AJ1653" s="250"/>
      <c r="AK1653" s="250"/>
      <c r="AL1653" s="249">
        <f t="shared" si="58"/>
        <v>0</v>
      </c>
      <c r="AM1653" s="198"/>
      <c r="AN1653" s="198"/>
      <c r="AO1653" s="250"/>
      <c r="AP1653" s="250"/>
      <c r="AQ1653" s="250"/>
      <c r="AR1653" s="415" t="s">
        <v>1363</v>
      </c>
      <c r="AS1653" s="250"/>
      <c r="AT1653" s="250"/>
    </row>
    <row r="1654" spans="13:46" customFormat="1" ht="11.25" customHeight="1">
      <c r="M1654" s="515" t="s">
        <v>1815</v>
      </c>
      <c r="N1654" s="465" t="s">
        <v>318</v>
      </c>
      <c r="O1654" s="191" t="s">
        <v>759</v>
      </c>
      <c r="AC1654" s="250"/>
      <c r="AD1654" s="250"/>
      <c r="AE1654" s="250"/>
      <c r="AF1654" s="268"/>
      <c r="AG1654" s="486"/>
      <c r="AH1654" s="486"/>
      <c r="AI1654" s="250"/>
      <c r="AJ1654" s="250"/>
      <c r="AK1654" s="250"/>
      <c r="AL1654" s="249">
        <f t="shared" si="58"/>
        <v>0</v>
      </c>
      <c r="AM1654" s="198"/>
      <c r="AN1654" s="198"/>
      <c r="AO1654" s="250"/>
      <c r="AP1654" s="250"/>
      <c r="AQ1654" s="250"/>
      <c r="AR1654" s="415" t="s">
        <v>1365</v>
      </c>
      <c r="AS1654" s="250"/>
      <c r="AT1654" s="250"/>
    </row>
    <row r="1655" spans="13:46" customFormat="1" ht="11.25" customHeight="1">
      <c r="M1655" s="516"/>
      <c r="N1655" s="484"/>
      <c r="O1655" s="485"/>
      <c r="AC1655" s="250"/>
      <c r="AD1655" s="250"/>
      <c r="AE1655" s="250"/>
      <c r="AF1655" s="268"/>
      <c r="AG1655" s="486"/>
      <c r="AH1655" s="486"/>
      <c r="AI1655" s="250"/>
      <c r="AJ1655" s="250"/>
      <c r="AK1655" s="250"/>
      <c r="AL1655" s="268"/>
      <c r="AM1655" s="486"/>
      <c r="AN1655" s="486"/>
      <c r="AO1655" s="250"/>
      <c r="AP1655" s="250"/>
      <c r="AQ1655" s="250"/>
      <c r="AR1655" s="415"/>
      <c r="AS1655" s="250"/>
      <c r="AT1655" s="250"/>
    </row>
    <row r="1656" spans="13:46" customFormat="1" ht="11.25" customHeight="1">
      <c r="M1656" s="514" t="s">
        <v>1906</v>
      </c>
      <c r="N1656" s="487" t="s">
        <v>661</v>
      </c>
      <c r="O1656" s="191" t="s">
        <v>195</v>
      </c>
      <c r="AC1656" s="250"/>
      <c r="AD1656" s="250"/>
      <c r="AE1656" s="250"/>
      <c r="AF1656" s="265">
        <f>SUM(AF1657,AF1661:AF1666,AF1667,AF1672,AF1679,AF1680,AF1692:AF1698)</f>
        <v>0</v>
      </c>
      <c r="AG1656" s="265">
        <f>SUM(AG1657,AG1661:AG1666,AG1667,AG1672,AG1679,AG1680,AG1692:AG1698)</f>
        <v>0</v>
      </c>
      <c r="AH1656" s="265">
        <f>SUM(AH1657,AH1661:AH1666,AH1667,AH1672,AH1679,AH1680,AH1692:AH1698)</f>
        <v>0</v>
      </c>
      <c r="AI1656" s="250"/>
      <c r="AJ1656" s="250"/>
      <c r="AK1656" s="250"/>
      <c r="AL1656" s="265">
        <f>SUM(AL1657,AL1661:AL1666,AL1667,AL1672,AL1679,AL1680,AL1692:AL1698)</f>
        <v>0</v>
      </c>
      <c r="AM1656" s="265">
        <f>SUM(AM1657,AM1661:AM1666,AM1667,AM1672,AM1679,AM1680,AM1692:AM1698)</f>
        <v>0</v>
      </c>
      <c r="AN1656" s="265">
        <f>SUM(AN1657,AN1661:AN1666,AN1667,AN1672,AN1679,AN1680,AN1692:AN1698)</f>
        <v>0</v>
      </c>
      <c r="AO1656" s="250"/>
      <c r="AP1656" s="250"/>
      <c r="AQ1656" s="250"/>
      <c r="AR1656" s="116"/>
      <c r="AS1656" s="250"/>
      <c r="AT1656" s="250"/>
    </row>
    <row r="1657" spans="13:46" customFormat="1" ht="11.25" customHeight="1">
      <c r="M1657" s="516"/>
      <c r="N1657" s="484"/>
      <c r="O1657" s="485"/>
      <c r="AC1657" s="250"/>
      <c r="AD1657" s="250"/>
      <c r="AE1657" s="250"/>
      <c r="AF1657" s="268"/>
      <c r="AG1657" s="486"/>
      <c r="AH1657" s="486"/>
      <c r="AI1657" s="250"/>
      <c r="AJ1657" s="250"/>
      <c r="AK1657" s="250"/>
      <c r="AL1657" s="268"/>
      <c r="AM1657" s="486"/>
      <c r="AN1657" s="486"/>
      <c r="AO1657" s="250"/>
      <c r="AP1657" s="250"/>
      <c r="AQ1657" s="250"/>
      <c r="AR1657" s="415"/>
      <c r="AS1657" s="250"/>
      <c r="AT1657" s="250"/>
    </row>
    <row r="1658" spans="13:46" customFormat="1" ht="11.25" customHeight="1">
      <c r="M1658" s="516"/>
      <c r="N1658" s="484"/>
      <c r="O1658" s="485"/>
      <c r="AC1658" s="250"/>
      <c r="AD1658" s="250"/>
      <c r="AE1658" s="250"/>
      <c r="AF1658" s="243"/>
      <c r="AG1658" s="243"/>
      <c r="AH1658" s="243"/>
      <c r="AI1658" s="250"/>
      <c r="AJ1658" s="250"/>
      <c r="AK1658" s="250"/>
      <c r="AL1658" s="268"/>
      <c r="AM1658" s="486"/>
      <c r="AN1658" s="486"/>
      <c r="AO1658" s="250"/>
      <c r="AP1658" s="250"/>
      <c r="AQ1658" s="250"/>
      <c r="AR1658" s="415"/>
      <c r="AS1658" s="250"/>
      <c r="AT1658" s="250"/>
    </row>
    <row r="1659" spans="13:46" customFormat="1" ht="11.25" customHeight="1">
      <c r="M1659" s="516"/>
      <c r="N1659" s="484"/>
      <c r="O1659" s="485"/>
      <c r="AC1659" s="250"/>
      <c r="AD1659" s="250"/>
      <c r="AE1659" s="250"/>
      <c r="AF1659" s="243"/>
      <c r="AG1659" s="243"/>
      <c r="AH1659" s="243"/>
      <c r="AI1659" s="250"/>
      <c r="AJ1659" s="250"/>
      <c r="AK1659" s="250"/>
      <c r="AL1659" s="268"/>
      <c r="AM1659" s="486"/>
      <c r="AN1659" s="486"/>
      <c r="AO1659" s="250"/>
      <c r="AP1659" s="250"/>
      <c r="AQ1659" s="250"/>
      <c r="AR1659" s="415"/>
      <c r="AS1659" s="250"/>
      <c r="AT1659" s="250"/>
    </row>
    <row r="1660" spans="13:46" customFormat="1" ht="11.25" customHeight="1">
      <c r="M1660" s="516"/>
      <c r="N1660" s="484"/>
      <c r="O1660" s="485"/>
      <c r="AC1660" s="250"/>
      <c r="AD1660" s="250"/>
      <c r="AE1660" s="250"/>
      <c r="AF1660" s="243"/>
      <c r="AG1660" s="243"/>
      <c r="AH1660" s="243"/>
      <c r="AI1660" s="250"/>
      <c r="AJ1660" s="250"/>
      <c r="AK1660" s="250"/>
      <c r="AL1660" s="268"/>
      <c r="AM1660" s="486"/>
      <c r="AN1660" s="486"/>
      <c r="AO1660" s="250"/>
      <c r="AP1660" s="250"/>
      <c r="AQ1660" s="250"/>
      <c r="AR1660" s="415"/>
      <c r="AS1660" s="250"/>
      <c r="AT1660" s="250"/>
    </row>
    <row r="1661" spans="13:46" customFormat="1" ht="11.25" customHeight="1">
      <c r="M1661" s="516"/>
      <c r="N1661" s="484"/>
      <c r="O1661" s="485"/>
      <c r="AC1661" s="250"/>
      <c r="AD1661" s="250"/>
      <c r="AE1661" s="250"/>
      <c r="AF1661" s="243"/>
      <c r="AG1661" s="243"/>
      <c r="AH1661" s="243"/>
      <c r="AI1661" s="250"/>
      <c r="AJ1661" s="250"/>
      <c r="AK1661" s="250"/>
      <c r="AL1661" s="268"/>
      <c r="AM1661" s="486"/>
      <c r="AN1661" s="486"/>
      <c r="AO1661" s="250"/>
      <c r="AP1661" s="250"/>
      <c r="AQ1661" s="250"/>
      <c r="AR1661" s="415"/>
      <c r="AS1661" s="250"/>
      <c r="AT1661" s="250"/>
    </row>
    <row r="1662" spans="13:46" customFormat="1" ht="11.25" customHeight="1">
      <c r="M1662" s="516"/>
      <c r="N1662" s="484"/>
      <c r="O1662" s="485"/>
      <c r="AC1662" s="250"/>
      <c r="AD1662" s="250"/>
      <c r="AE1662" s="250"/>
      <c r="AF1662" s="243"/>
      <c r="AG1662" s="243"/>
      <c r="AH1662" s="243"/>
      <c r="AI1662" s="250"/>
      <c r="AJ1662" s="250"/>
      <c r="AK1662" s="250"/>
      <c r="AL1662" s="268"/>
      <c r="AM1662" s="486"/>
      <c r="AN1662" s="486"/>
      <c r="AO1662" s="250"/>
      <c r="AP1662" s="250"/>
      <c r="AQ1662" s="250"/>
      <c r="AR1662" s="415"/>
      <c r="AS1662" s="250"/>
      <c r="AT1662" s="250"/>
    </row>
    <row r="1663" spans="13:46" customFormat="1" ht="11.25" customHeight="1">
      <c r="M1663" s="516"/>
      <c r="N1663" s="484"/>
      <c r="O1663" s="485"/>
      <c r="AC1663" s="250"/>
      <c r="AD1663" s="250"/>
      <c r="AE1663" s="250"/>
      <c r="AF1663" s="243"/>
      <c r="AG1663" s="243"/>
      <c r="AH1663" s="243"/>
      <c r="AI1663" s="250"/>
      <c r="AJ1663" s="250"/>
      <c r="AK1663" s="250"/>
      <c r="AL1663" s="268"/>
      <c r="AM1663" s="486"/>
      <c r="AN1663" s="486"/>
      <c r="AO1663" s="250"/>
      <c r="AP1663" s="250"/>
      <c r="AQ1663" s="250"/>
      <c r="AR1663" s="415"/>
      <c r="AS1663" s="250"/>
      <c r="AT1663" s="250"/>
    </row>
    <row r="1664" spans="13:46" customFormat="1" ht="11.25" customHeight="1">
      <c r="M1664" s="516"/>
      <c r="N1664" s="484"/>
      <c r="O1664" s="485"/>
      <c r="AC1664" s="250"/>
      <c r="AD1664" s="250"/>
      <c r="AE1664" s="250"/>
      <c r="AF1664" s="243"/>
      <c r="AG1664" s="243"/>
      <c r="AH1664" s="243"/>
      <c r="AI1664" s="250"/>
      <c r="AJ1664" s="250"/>
      <c r="AK1664" s="250"/>
      <c r="AL1664" s="268"/>
      <c r="AM1664" s="486"/>
      <c r="AN1664" s="486"/>
      <c r="AO1664" s="250"/>
      <c r="AP1664" s="250"/>
      <c r="AQ1664" s="250"/>
      <c r="AR1664" s="415"/>
      <c r="AS1664" s="250"/>
      <c r="AT1664" s="250"/>
    </row>
    <row r="1665" spans="13:46" customFormat="1" ht="11.25" customHeight="1">
      <c r="M1665" s="515" t="s">
        <v>1907</v>
      </c>
      <c r="N1665" s="465" t="s">
        <v>684</v>
      </c>
      <c r="O1665" s="191" t="s">
        <v>195</v>
      </c>
      <c r="AC1665" s="250"/>
      <c r="AD1665" s="250"/>
      <c r="AE1665" s="250"/>
      <c r="AF1665" s="243"/>
      <c r="AG1665" s="243"/>
      <c r="AH1665" s="243"/>
      <c r="AI1665" s="250"/>
      <c r="AJ1665" s="250"/>
      <c r="AK1665" s="250"/>
      <c r="AL1665" s="249">
        <f t="shared" ref="AL1665:AL1689" si="59">AM1665+AN1665</f>
        <v>0</v>
      </c>
      <c r="AM1665" s="249">
        <f t="shared" ref="AM1665:AN1679" si="60">AM1577*AM1621/1000</f>
        <v>0</v>
      </c>
      <c r="AN1665" s="249">
        <f t="shared" si="60"/>
        <v>0</v>
      </c>
      <c r="AO1665" s="250"/>
      <c r="AP1665" s="250"/>
      <c r="AQ1665" s="250"/>
      <c r="AR1665" s="415" t="s">
        <v>1340</v>
      </c>
      <c r="AS1665" s="250"/>
      <c r="AT1665" s="250"/>
    </row>
    <row r="1666" spans="13:46" customFormat="1" ht="11.25" customHeight="1">
      <c r="M1666" s="515" t="s">
        <v>1908</v>
      </c>
      <c r="N1666" s="466" t="s">
        <v>718</v>
      </c>
      <c r="O1666" s="191" t="s">
        <v>195</v>
      </c>
      <c r="AC1666" s="250"/>
      <c r="AD1666" s="250"/>
      <c r="AE1666" s="250"/>
      <c r="AF1666" s="243"/>
      <c r="AG1666" s="243"/>
      <c r="AH1666" s="243"/>
      <c r="AI1666" s="250"/>
      <c r="AJ1666" s="250"/>
      <c r="AK1666" s="250"/>
      <c r="AL1666" s="249">
        <f t="shared" si="59"/>
        <v>0</v>
      </c>
      <c r="AM1666" s="249">
        <f t="shared" si="60"/>
        <v>0</v>
      </c>
      <c r="AN1666" s="249">
        <f t="shared" si="60"/>
        <v>0</v>
      </c>
      <c r="AO1666" s="250"/>
      <c r="AP1666" s="250"/>
      <c r="AQ1666" s="250"/>
      <c r="AR1666" s="415" t="s">
        <v>1341</v>
      </c>
      <c r="AS1666" s="250"/>
      <c r="AT1666" s="250"/>
    </row>
    <row r="1667" spans="13:46" customFormat="1" ht="11.25" customHeight="1">
      <c r="M1667" s="515" t="s">
        <v>1909</v>
      </c>
      <c r="N1667" s="460" t="s">
        <v>722</v>
      </c>
      <c r="O1667" s="191" t="s">
        <v>195</v>
      </c>
      <c r="AC1667" s="250"/>
      <c r="AD1667" s="250"/>
      <c r="AE1667" s="250"/>
      <c r="AF1667" s="243"/>
      <c r="AG1667" s="243"/>
      <c r="AH1667" s="243"/>
      <c r="AI1667" s="250"/>
      <c r="AJ1667" s="250"/>
      <c r="AK1667" s="250"/>
      <c r="AL1667" s="249">
        <f t="shared" si="59"/>
        <v>0</v>
      </c>
      <c r="AM1667" s="184">
        <f>SUM(AM1668:AM1671)</f>
        <v>0</v>
      </c>
      <c r="AN1667" s="184">
        <f>SUM(AN1668:AN1671)</f>
        <v>0</v>
      </c>
      <c r="AO1667" s="250"/>
      <c r="AP1667" s="250"/>
      <c r="AQ1667" s="250"/>
      <c r="AR1667" s="415" t="s">
        <v>1342</v>
      </c>
      <c r="AS1667" s="250"/>
      <c r="AT1667" s="250"/>
    </row>
    <row r="1668" spans="13:46" customFormat="1" ht="11.25" customHeight="1">
      <c r="M1668" s="515" t="s">
        <v>1910</v>
      </c>
      <c r="N1668" s="467" t="s">
        <v>1316</v>
      </c>
      <c r="O1668" s="191" t="s">
        <v>195</v>
      </c>
      <c r="AC1668" s="250"/>
      <c r="AD1668" s="250"/>
      <c r="AE1668" s="250"/>
      <c r="AF1668" s="243"/>
      <c r="AG1668" s="243"/>
      <c r="AH1668" s="243"/>
      <c r="AI1668" s="250"/>
      <c r="AJ1668" s="250"/>
      <c r="AK1668" s="250"/>
      <c r="AL1668" s="249">
        <f t="shared" si="59"/>
        <v>0</v>
      </c>
      <c r="AM1668" s="249">
        <f t="shared" si="60"/>
        <v>0</v>
      </c>
      <c r="AN1668" s="249">
        <f t="shared" si="60"/>
        <v>0</v>
      </c>
      <c r="AO1668" s="250"/>
      <c r="AP1668" s="250"/>
      <c r="AQ1668" s="250"/>
      <c r="AR1668" s="415" t="s">
        <v>1343</v>
      </c>
      <c r="AS1668" s="250"/>
      <c r="AT1668" s="250"/>
    </row>
    <row r="1669" spans="13:46" customFormat="1" ht="11.25" customHeight="1">
      <c r="M1669" s="515" t="s">
        <v>1911</v>
      </c>
      <c r="N1669" s="467" t="s">
        <v>1317</v>
      </c>
      <c r="O1669" s="191" t="s">
        <v>195</v>
      </c>
      <c r="AC1669" s="250"/>
      <c r="AD1669" s="250"/>
      <c r="AE1669" s="250"/>
      <c r="AF1669" s="243"/>
      <c r="AG1669" s="243"/>
      <c r="AH1669" s="243"/>
      <c r="AI1669" s="250"/>
      <c r="AJ1669" s="250"/>
      <c r="AK1669" s="250"/>
      <c r="AL1669" s="249">
        <f t="shared" si="59"/>
        <v>0</v>
      </c>
      <c r="AM1669" s="249">
        <f t="shared" si="60"/>
        <v>0</v>
      </c>
      <c r="AN1669" s="249">
        <f t="shared" si="60"/>
        <v>0</v>
      </c>
      <c r="AO1669" s="250"/>
      <c r="AP1669" s="250"/>
      <c r="AQ1669" s="250"/>
      <c r="AR1669" s="415" t="s">
        <v>1344</v>
      </c>
      <c r="AS1669" s="250"/>
      <c r="AT1669" s="250"/>
    </row>
    <row r="1670" spans="13:46" customFormat="1" ht="11.25" customHeight="1">
      <c r="M1670" s="515" t="s">
        <v>1912</v>
      </c>
      <c r="N1670" s="467" t="s">
        <v>1318</v>
      </c>
      <c r="O1670" s="191" t="s">
        <v>195</v>
      </c>
      <c r="AC1670" s="250"/>
      <c r="AD1670" s="250"/>
      <c r="AE1670" s="250"/>
      <c r="AF1670" s="243"/>
      <c r="AG1670" s="243"/>
      <c r="AH1670" s="243"/>
      <c r="AI1670" s="250"/>
      <c r="AJ1670" s="250"/>
      <c r="AK1670" s="250"/>
      <c r="AL1670" s="249">
        <f t="shared" si="59"/>
        <v>0</v>
      </c>
      <c r="AM1670" s="249">
        <f t="shared" si="60"/>
        <v>0</v>
      </c>
      <c r="AN1670" s="249">
        <f t="shared" si="60"/>
        <v>0</v>
      </c>
      <c r="AO1670" s="250"/>
      <c r="AP1670" s="250"/>
      <c r="AQ1670" s="250"/>
      <c r="AR1670" s="415" t="s">
        <v>1345</v>
      </c>
      <c r="AS1670" s="250"/>
      <c r="AT1670" s="250"/>
    </row>
    <row r="1671" spans="13:46" customFormat="1" ht="11.25" customHeight="1">
      <c r="M1671" s="515" t="s">
        <v>1913</v>
      </c>
      <c r="N1671" s="467" t="s">
        <v>1319</v>
      </c>
      <c r="O1671" s="191" t="s">
        <v>195</v>
      </c>
      <c r="AC1671" s="250"/>
      <c r="AD1671" s="250"/>
      <c r="AE1671" s="250"/>
      <c r="AF1671" s="243"/>
      <c r="AG1671" s="243"/>
      <c r="AH1671" s="243"/>
      <c r="AI1671" s="250"/>
      <c r="AJ1671" s="250"/>
      <c r="AK1671" s="250"/>
      <c r="AL1671" s="249">
        <f t="shared" si="59"/>
        <v>0</v>
      </c>
      <c r="AM1671" s="249">
        <f t="shared" si="60"/>
        <v>0</v>
      </c>
      <c r="AN1671" s="249">
        <f t="shared" si="60"/>
        <v>0</v>
      </c>
      <c r="AO1671" s="250"/>
      <c r="AP1671" s="250"/>
      <c r="AQ1671" s="250"/>
      <c r="AR1671" s="415" t="s">
        <v>1346</v>
      </c>
      <c r="AS1671" s="250"/>
      <c r="AT1671" s="250"/>
    </row>
    <row r="1672" spans="13:46" customFormat="1" ht="11.25" customHeight="1">
      <c r="M1672" s="515" t="s">
        <v>1914</v>
      </c>
      <c r="N1672" s="461" t="s">
        <v>720</v>
      </c>
      <c r="O1672" s="191" t="s">
        <v>195</v>
      </c>
      <c r="AC1672" s="250"/>
      <c r="AD1672" s="250"/>
      <c r="AE1672" s="250"/>
      <c r="AF1672" s="243"/>
      <c r="AG1672" s="243"/>
      <c r="AH1672" s="243"/>
      <c r="AI1672" s="250"/>
      <c r="AJ1672" s="250"/>
      <c r="AK1672" s="250"/>
      <c r="AL1672" s="249">
        <f t="shared" si="59"/>
        <v>0</v>
      </c>
      <c r="AM1672" s="184">
        <f>SUM(AM1673:AM1678)</f>
        <v>0</v>
      </c>
      <c r="AN1672" s="184">
        <f>SUM(AN1673:AN1678)</f>
        <v>0</v>
      </c>
      <c r="AO1672" s="250"/>
      <c r="AP1672" s="250"/>
      <c r="AQ1672" s="250"/>
      <c r="AR1672" s="415" t="s">
        <v>1351</v>
      </c>
      <c r="AS1672" s="250"/>
      <c r="AT1672" s="250"/>
    </row>
    <row r="1673" spans="13:46" customFormat="1" ht="11.25" customHeight="1">
      <c r="M1673" s="515" t="s">
        <v>2058</v>
      </c>
      <c r="N1673" s="468" t="s">
        <v>1320</v>
      </c>
      <c r="O1673" s="191" t="s">
        <v>195</v>
      </c>
      <c r="AC1673" s="250"/>
      <c r="AD1673" s="250"/>
      <c r="AE1673" s="250"/>
      <c r="AF1673" s="243"/>
      <c r="AG1673" s="243"/>
      <c r="AH1673" s="243"/>
      <c r="AI1673" s="250"/>
      <c r="AJ1673" s="250"/>
      <c r="AK1673" s="250"/>
      <c r="AL1673" s="249">
        <f t="shared" si="59"/>
        <v>0</v>
      </c>
      <c r="AM1673" s="249">
        <f t="shared" si="60"/>
        <v>0</v>
      </c>
      <c r="AN1673" s="249">
        <f t="shared" si="60"/>
        <v>0</v>
      </c>
      <c r="AO1673" s="250"/>
      <c r="AP1673" s="250"/>
      <c r="AQ1673" s="250"/>
      <c r="AR1673" s="415" t="s">
        <v>2044</v>
      </c>
      <c r="AS1673" s="250"/>
      <c r="AT1673" s="250"/>
    </row>
    <row r="1674" spans="13:46" customFormat="1" ht="11.25" customHeight="1">
      <c r="M1674" s="515" t="s">
        <v>2039</v>
      </c>
      <c r="N1674" s="468" t="s">
        <v>1321</v>
      </c>
      <c r="O1674" s="191" t="s">
        <v>195</v>
      </c>
      <c r="AC1674" s="250"/>
      <c r="AD1674" s="250"/>
      <c r="AE1674" s="250"/>
      <c r="AF1674" s="243"/>
      <c r="AG1674" s="243"/>
      <c r="AH1674" s="243"/>
      <c r="AI1674" s="250"/>
      <c r="AJ1674" s="250"/>
      <c r="AK1674" s="250"/>
      <c r="AL1674" s="249">
        <f t="shared" si="59"/>
        <v>0</v>
      </c>
      <c r="AM1674" s="249">
        <f t="shared" si="60"/>
        <v>0</v>
      </c>
      <c r="AN1674" s="249">
        <f t="shared" si="60"/>
        <v>0</v>
      </c>
      <c r="AO1674" s="250"/>
      <c r="AP1674" s="250"/>
      <c r="AQ1674" s="250"/>
      <c r="AR1674" s="415" t="s">
        <v>2025</v>
      </c>
      <c r="AS1674" s="250"/>
      <c r="AT1674" s="250"/>
    </row>
    <row r="1675" spans="13:46" customFormat="1" ht="11.25" customHeight="1">
      <c r="M1675" s="515" t="s">
        <v>2020</v>
      </c>
      <c r="N1675" s="468" t="s">
        <v>1322</v>
      </c>
      <c r="O1675" s="191" t="s">
        <v>195</v>
      </c>
      <c r="AC1675" s="250"/>
      <c r="AD1675" s="250"/>
      <c r="AE1675" s="250"/>
      <c r="AF1675" s="243"/>
      <c r="AG1675" s="243"/>
      <c r="AH1675" s="243"/>
      <c r="AI1675" s="250"/>
      <c r="AJ1675" s="250"/>
      <c r="AK1675" s="250"/>
      <c r="AL1675" s="249">
        <f t="shared" si="59"/>
        <v>0</v>
      </c>
      <c r="AM1675" s="249">
        <f t="shared" si="60"/>
        <v>0</v>
      </c>
      <c r="AN1675" s="249">
        <f t="shared" si="60"/>
        <v>0</v>
      </c>
      <c r="AO1675" s="250"/>
      <c r="AP1675" s="250"/>
      <c r="AQ1675" s="250"/>
      <c r="AR1675" s="415" t="s">
        <v>2005</v>
      </c>
      <c r="AS1675" s="250"/>
      <c r="AT1675" s="250"/>
    </row>
    <row r="1676" spans="13:46" customFormat="1" ht="11.25" customHeight="1">
      <c r="M1676" s="515" t="s">
        <v>1915</v>
      </c>
      <c r="N1676" s="468" t="s">
        <v>1323</v>
      </c>
      <c r="O1676" s="191" t="s">
        <v>195</v>
      </c>
      <c r="AC1676" s="250"/>
      <c r="AD1676" s="250"/>
      <c r="AE1676" s="250"/>
      <c r="AF1676" s="243"/>
      <c r="AG1676" s="243"/>
      <c r="AH1676" s="243"/>
      <c r="AI1676" s="250"/>
      <c r="AJ1676" s="250"/>
      <c r="AK1676" s="250"/>
      <c r="AL1676" s="249">
        <f t="shared" si="59"/>
        <v>0</v>
      </c>
      <c r="AM1676" s="249">
        <f t="shared" si="60"/>
        <v>0</v>
      </c>
      <c r="AN1676" s="249">
        <f t="shared" si="60"/>
        <v>0</v>
      </c>
      <c r="AO1676" s="250"/>
      <c r="AP1676" s="250"/>
      <c r="AQ1676" s="250"/>
      <c r="AR1676" s="415" t="s">
        <v>1352</v>
      </c>
      <c r="AS1676" s="250"/>
      <c r="AT1676" s="250"/>
    </row>
    <row r="1677" spans="13:46" customFormat="1" ht="11.25" customHeight="1">
      <c r="M1677" s="515" t="s">
        <v>1916</v>
      </c>
      <c r="N1677" s="468" t="s">
        <v>1324</v>
      </c>
      <c r="O1677" s="191" t="s">
        <v>195</v>
      </c>
      <c r="AC1677" s="250"/>
      <c r="AD1677" s="250"/>
      <c r="AE1677" s="250"/>
      <c r="AF1677" s="243"/>
      <c r="AG1677" s="243"/>
      <c r="AH1677" s="243"/>
      <c r="AI1677" s="250"/>
      <c r="AJ1677" s="250"/>
      <c r="AK1677" s="250"/>
      <c r="AL1677" s="249">
        <f t="shared" si="59"/>
        <v>0</v>
      </c>
      <c r="AM1677" s="249">
        <f t="shared" si="60"/>
        <v>0</v>
      </c>
      <c r="AN1677" s="249">
        <f t="shared" si="60"/>
        <v>0</v>
      </c>
      <c r="AO1677" s="250"/>
      <c r="AP1677" s="250"/>
      <c r="AQ1677" s="250"/>
      <c r="AR1677" s="415" t="s">
        <v>1353</v>
      </c>
      <c r="AS1677" s="250"/>
      <c r="AT1677" s="250"/>
    </row>
    <row r="1678" spans="13:46" customFormat="1" ht="11.25" customHeight="1">
      <c r="M1678" s="515" t="s">
        <v>1917</v>
      </c>
      <c r="N1678" s="468" t="s">
        <v>1325</v>
      </c>
      <c r="O1678" s="191" t="s">
        <v>195</v>
      </c>
      <c r="AC1678" s="250"/>
      <c r="AD1678" s="250"/>
      <c r="AE1678" s="250"/>
      <c r="AF1678" s="243"/>
      <c r="AG1678" s="243"/>
      <c r="AH1678" s="243"/>
      <c r="AI1678" s="250"/>
      <c r="AJ1678" s="250"/>
      <c r="AK1678" s="250"/>
      <c r="AL1678" s="249">
        <f t="shared" si="59"/>
        <v>0</v>
      </c>
      <c r="AM1678" s="249">
        <f t="shared" si="60"/>
        <v>0</v>
      </c>
      <c r="AN1678" s="249">
        <f t="shared" si="60"/>
        <v>0</v>
      </c>
      <c r="AO1678" s="250"/>
      <c r="AP1678" s="250"/>
      <c r="AQ1678" s="250"/>
      <c r="AR1678" s="415" t="s">
        <v>1354</v>
      </c>
      <c r="AS1678" s="250"/>
      <c r="AT1678" s="250"/>
    </row>
    <row r="1679" spans="13:46" customFormat="1" ht="11.25" customHeight="1">
      <c r="M1679" s="515" t="s">
        <v>1918</v>
      </c>
      <c r="N1679" s="469" t="s">
        <v>721</v>
      </c>
      <c r="O1679" s="191" t="s">
        <v>195</v>
      </c>
      <c r="AC1679" s="250"/>
      <c r="AD1679" s="250"/>
      <c r="AE1679" s="250"/>
      <c r="AF1679" s="243"/>
      <c r="AG1679" s="243"/>
      <c r="AH1679" s="243"/>
      <c r="AI1679" s="250"/>
      <c r="AJ1679" s="250"/>
      <c r="AK1679" s="250"/>
      <c r="AL1679" s="249">
        <f t="shared" si="59"/>
        <v>0</v>
      </c>
      <c r="AM1679" s="249">
        <f t="shared" si="60"/>
        <v>0</v>
      </c>
      <c r="AN1679" s="249">
        <f t="shared" si="60"/>
        <v>0</v>
      </c>
      <c r="AO1679" s="250"/>
      <c r="AP1679" s="250"/>
      <c r="AQ1679" s="250"/>
      <c r="AR1679" s="415" t="s">
        <v>1355</v>
      </c>
      <c r="AS1679" s="250"/>
      <c r="AT1679" s="250"/>
    </row>
    <row r="1680" spans="13:46" customFormat="1" ht="11.25" customHeight="1">
      <c r="M1680" s="515" t="s">
        <v>1919</v>
      </c>
      <c r="N1680" s="462" t="s">
        <v>712</v>
      </c>
      <c r="O1680" s="191" t="s">
        <v>195</v>
      </c>
      <c r="AC1680" s="250"/>
      <c r="AD1680" s="250"/>
      <c r="AE1680" s="250"/>
      <c r="AF1680" s="243"/>
      <c r="AG1680" s="243"/>
      <c r="AH1680" s="243"/>
      <c r="AI1680" s="250"/>
      <c r="AJ1680" s="250"/>
      <c r="AK1680" s="250"/>
      <c r="AL1680" s="249">
        <f t="shared" si="59"/>
        <v>0</v>
      </c>
      <c r="AM1680" s="184">
        <f>SUM(AM1681:AM1689)</f>
        <v>0</v>
      </c>
      <c r="AN1680" s="184">
        <f>SUM(AN1681:AN1689)</f>
        <v>0</v>
      </c>
      <c r="AO1680" s="250"/>
      <c r="AP1680" s="250"/>
      <c r="AQ1680" s="250"/>
      <c r="AR1680" s="415" t="s">
        <v>1356</v>
      </c>
      <c r="AS1680" s="250"/>
      <c r="AT1680" s="250"/>
    </row>
    <row r="1681" spans="13:46" customFormat="1" ht="11.25" customHeight="1">
      <c r="M1681" s="515" t="s">
        <v>1920</v>
      </c>
      <c r="N1681" s="470" t="s">
        <v>1326</v>
      </c>
      <c r="O1681" s="191" t="s">
        <v>195</v>
      </c>
      <c r="AC1681" s="250"/>
      <c r="AD1681" s="250"/>
      <c r="AE1681" s="250"/>
      <c r="AF1681" s="243"/>
      <c r="AG1681" s="243"/>
      <c r="AH1681" s="243"/>
      <c r="AI1681" s="250"/>
      <c r="AJ1681" s="250"/>
      <c r="AK1681" s="250"/>
      <c r="AL1681" s="249">
        <f t="shared" si="59"/>
        <v>0</v>
      </c>
      <c r="AM1681" s="249">
        <f t="shared" ref="AM1681:AN1689" si="61">AM1593*AM1637/1000</f>
        <v>0</v>
      </c>
      <c r="AN1681" s="249">
        <f t="shared" si="61"/>
        <v>0</v>
      </c>
      <c r="AO1681" s="250"/>
      <c r="AP1681" s="250"/>
      <c r="AQ1681" s="250"/>
      <c r="AR1681" s="415" t="s">
        <v>1357</v>
      </c>
      <c r="AS1681" s="250"/>
      <c r="AT1681" s="250"/>
    </row>
    <row r="1682" spans="13:46" customFormat="1" ht="11.25" customHeight="1">
      <c r="M1682" s="515" t="s">
        <v>1921</v>
      </c>
      <c r="N1682" s="470" t="s">
        <v>1327</v>
      </c>
      <c r="O1682" s="191" t="s">
        <v>195</v>
      </c>
      <c r="AC1682" s="250"/>
      <c r="AD1682" s="250"/>
      <c r="AE1682" s="250"/>
      <c r="AF1682" s="243"/>
      <c r="AG1682" s="243"/>
      <c r="AH1682" s="243"/>
      <c r="AI1682" s="250"/>
      <c r="AJ1682" s="250"/>
      <c r="AK1682" s="250"/>
      <c r="AL1682" s="249">
        <f t="shared" si="59"/>
        <v>0</v>
      </c>
      <c r="AM1682" s="249">
        <f t="shared" si="61"/>
        <v>0</v>
      </c>
      <c r="AN1682" s="249">
        <f t="shared" si="61"/>
        <v>0</v>
      </c>
      <c r="AO1682" s="250"/>
      <c r="AP1682" s="250"/>
      <c r="AQ1682" s="250"/>
      <c r="AR1682" s="415" t="s">
        <v>1358</v>
      </c>
      <c r="AS1682" s="250"/>
      <c r="AT1682" s="250"/>
    </row>
    <row r="1683" spans="13:46" customFormat="1" ht="11.25" customHeight="1">
      <c r="M1683" s="515" t="s">
        <v>1922</v>
      </c>
      <c r="N1683" s="470" t="s">
        <v>1328</v>
      </c>
      <c r="O1683" s="191" t="s">
        <v>195</v>
      </c>
      <c r="AC1683" s="250"/>
      <c r="AD1683" s="250"/>
      <c r="AE1683" s="250"/>
      <c r="AF1683" s="243"/>
      <c r="AG1683" s="243"/>
      <c r="AH1683" s="243"/>
      <c r="AI1683" s="250"/>
      <c r="AJ1683" s="250"/>
      <c r="AK1683" s="250"/>
      <c r="AL1683" s="249">
        <f t="shared" si="59"/>
        <v>0</v>
      </c>
      <c r="AM1683" s="249">
        <f t="shared" si="61"/>
        <v>0</v>
      </c>
      <c r="AN1683" s="249">
        <f t="shared" si="61"/>
        <v>0</v>
      </c>
      <c r="AO1683" s="250"/>
      <c r="AP1683" s="250"/>
      <c r="AQ1683" s="250"/>
      <c r="AR1683" s="415" t="s">
        <v>1359</v>
      </c>
      <c r="AS1683" s="250"/>
      <c r="AT1683" s="250"/>
    </row>
    <row r="1684" spans="13:46" customFormat="1" ht="11.25" customHeight="1">
      <c r="M1684" s="515" t="s">
        <v>1923</v>
      </c>
      <c r="N1684" s="470" t="s">
        <v>1329</v>
      </c>
      <c r="O1684" s="191" t="s">
        <v>195</v>
      </c>
      <c r="AC1684" s="250"/>
      <c r="AD1684" s="250"/>
      <c r="AE1684" s="250"/>
      <c r="AF1684" s="243"/>
      <c r="AG1684" s="243"/>
      <c r="AH1684" s="243"/>
      <c r="AI1684" s="250"/>
      <c r="AJ1684" s="250"/>
      <c r="AK1684" s="250"/>
      <c r="AL1684" s="249">
        <f t="shared" si="59"/>
        <v>0</v>
      </c>
      <c r="AM1684" s="249">
        <f t="shared" si="61"/>
        <v>0</v>
      </c>
      <c r="AN1684" s="249">
        <f t="shared" si="61"/>
        <v>0</v>
      </c>
      <c r="AO1684" s="250"/>
      <c r="AP1684" s="250"/>
      <c r="AQ1684" s="250"/>
      <c r="AR1684" s="415" t="s">
        <v>1371</v>
      </c>
      <c r="AS1684" s="250"/>
      <c r="AT1684" s="250"/>
    </row>
    <row r="1685" spans="13:46" customFormat="1" ht="11.25" customHeight="1">
      <c r="M1685" s="515" t="s">
        <v>1924</v>
      </c>
      <c r="N1685" s="470" t="s">
        <v>1330</v>
      </c>
      <c r="O1685" s="191" t="s">
        <v>195</v>
      </c>
      <c r="AC1685" s="250"/>
      <c r="AD1685" s="250"/>
      <c r="AE1685" s="250"/>
      <c r="AF1685" s="243"/>
      <c r="AG1685" s="243"/>
      <c r="AH1685" s="243"/>
      <c r="AI1685" s="250"/>
      <c r="AJ1685" s="250"/>
      <c r="AK1685" s="250"/>
      <c r="AL1685" s="249">
        <f t="shared" si="59"/>
        <v>0</v>
      </c>
      <c r="AM1685" s="249">
        <f t="shared" si="61"/>
        <v>0</v>
      </c>
      <c r="AN1685" s="249">
        <f t="shared" si="61"/>
        <v>0</v>
      </c>
      <c r="AO1685" s="250"/>
      <c r="AP1685" s="250"/>
      <c r="AQ1685" s="250"/>
      <c r="AR1685" s="415" t="s">
        <v>1370</v>
      </c>
      <c r="AS1685" s="250"/>
      <c r="AT1685" s="250"/>
    </row>
    <row r="1686" spans="13:46" customFormat="1" ht="11.25" customHeight="1">
      <c r="M1686" s="515" t="s">
        <v>1925</v>
      </c>
      <c r="N1686" s="470" t="s">
        <v>1331</v>
      </c>
      <c r="O1686" s="191" t="s">
        <v>195</v>
      </c>
      <c r="AC1686" s="250"/>
      <c r="AD1686" s="250"/>
      <c r="AE1686" s="250"/>
      <c r="AF1686" s="243"/>
      <c r="AG1686" s="243"/>
      <c r="AH1686" s="243"/>
      <c r="AI1686" s="250"/>
      <c r="AJ1686" s="250"/>
      <c r="AK1686" s="250"/>
      <c r="AL1686" s="249">
        <f t="shared" si="59"/>
        <v>0</v>
      </c>
      <c r="AM1686" s="249">
        <f t="shared" si="61"/>
        <v>0</v>
      </c>
      <c r="AN1686" s="249">
        <f t="shared" si="61"/>
        <v>0</v>
      </c>
      <c r="AO1686" s="250"/>
      <c r="AP1686" s="250"/>
      <c r="AQ1686" s="250"/>
      <c r="AR1686" s="415" t="s">
        <v>1369</v>
      </c>
      <c r="AS1686" s="250"/>
      <c r="AT1686" s="250"/>
    </row>
    <row r="1687" spans="13:46" customFormat="1" ht="11.25" customHeight="1">
      <c r="M1687" s="515" t="s">
        <v>1926</v>
      </c>
      <c r="N1687" s="470" t="s">
        <v>1332</v>
      </c>
      <c r="O1687" s="191" t="s">
        <v>195</v>
      </c>
      <c r="AC1687" s="250"/>
      <c r="AD1687" s="250"/>
      <c r="AE1687" s="250"/>
      <c r="AF1687" s="243"/>
      <c r="AG1687" s="243"/>
      <c r="AH1687" s="243"/>
      <c r="AI1687" s="250"/>
      <c r="AJ1687" s="250"/>
      <c r="AK1687" s="250"/>
      <c r="AL1687" s="249">
        <f t="shared" si="59"/>
        <v>0</v>
      </c>
      <c r="AM1687" s="249">
        <f t="shared" si="61"/>
        <v>0</v>
      </c>
      <c r="AN1687" s="249">
        <f t="shared" si="61"/>
        <v>0</v>
      </c>
      <c r="AO1687" s="250"/>
      <c r="AP1687" s="250"/>
      <c r="AQ1687" s="250"/>
      <c r="AR1687" s="415" t="s">
        <v>1368</v>
      </c>
      <c r="AS1687" s="250"/>
      <c r="AT1687" s="250"/>
    </row>
    <row r="1688" spans="13:46" customFormat="1" ht="11.25" customHeight="1">
      <c r="M1688" s="515" t="s">
        <v>1927</v>
      </c>
      <c r="N1688" s="470" t="s">
        <v>1333</v>
      </c>
      <c r="O1688" s="191" t="s">
        <v>195</v>
      </c>
      <c r="AC1688" s="250"/>
      <c r="AD1688" s="250"/>
      <c r="AE1688" s="250"/>
      <c r="AF1688" s="243"/>
      <c r="AG1688" s="243"/>
      <c r="AH1688" s="243"/>
      <c r="AI1688" s="250"/>
      <c r="AJ1688" s="250"/>
      <c r="AK1688" s="250"/>
      <c r="AL1688" s="249">
        <f t="shared" si="59"/>
        <v>0</v>
      </c>
      <c r="AM1688" s="249">
        <f t="shared" si="61"/>
        <v>0</v>
      </c>
      <c r="AN1688" s="249">
        <f t="shared" si="61"/>
        <v>0</v>
      </c>
      <c r="AO1688" s="250"/>
      <c r="AP1688" s="250"/>
      <c r="AQ1688" s="250"/>
      <c r="AR1688" s="415" t="s">
        <v>1367</v>
      </c>
      <c r="AS1688" s="250"/>
      <c r="AT1688" s="250"/>
    </row>
    <row r="1689" spans="13:46" customFormat="1" ht="11.25" customHeight="1">
      <c r="M1689" s="515" t="s">
        <v>1928</v>
      </c>
      <c r="N1689" s="470" t="s">
        <v>1334</v>
      </c>
      <c r="O1689" s="191" t="s">
        <v>195</v>
      </c>
      <c r="AC1689" s="250"/>
      <c r="AD1689" s="250"/>
      <c r="AE1689" s="250"/>
      <c r="AF1689" s="243"/>
      <c r="AG1689" s="243"/>
      <c r="AH1689" s="243"/>
      <c r="AI1689" s="250"/>
      <c r="AJ1689" s="250"/>
      <c r="AK1689" s="250"/>
      <c r="AL1689" s="249">
        <f t="shared" si="59"/>
        <v>0</v>
      </c>
      <c r="AM1689" s="249">
        <f t="shared" si="61"/>
        <v>0</v>
      </c>
      <c r="AN1689" s="249">
        <f t="shared" si="61"/>
        <v>0</v>
      </c>
      <c r="AO1689" s="250"/>
      <c r="AP1689" s="250"/>
      <c r="AQ1689" s="250"/>
      <c r="AR1689" s="415" t="s">
        <v>1372</v>
      </c>
      <c r="AS1689" s="250"/>
      <c r="AT1689" s="250"/>
    </row>
    <row r="1690" spans="13:46" customFormat="1" ht="11.25" customHeight="1">
      <c r="M1690" s="516"/>
      <c r="N1690" s="484"/>
      <c r="O1690" s="485"/>
      <c r="AC1690" s="250"/>
      <c r="AD1690" s="250"/>
      <c r="AE1690" s="250"/>
      <c r="AF1690" s="243"/>
      <c r="AG1690" s="243"/>
      <c r="AH1690" s="243"/>
      <c r="AI1690" s="250"/>
      <c r="AJ1690" s="250"/>
      <c r="AK1690" s="250"/>
      <c r="AL1690" s="268"/>
      <c r="AM1690" s="486"/>
      <c r="AN1690" s="486"/>
      <c r="AO1690" s="250"/>
      <c r="AP1690" s="250"/>
      <c r="AQ1690" s="250"/>
      <c r="AR1690" s="415"/>
      <c r="AS1690" s="250"/>
      <c r="AT1690" s="250"/>
    </row>
    <row r="1691" spans="13:46" customFormat="1" ht="11.25" customHeight="1">
      <c r="M1691" s="516"/>
      <c r="N1691" s="484"/>
      <c r="O1691" s="485"/>
      <c r="AC1691" s="250"/>
      <c r="AD1691" s="250"/>
      <c r="AE1691" s="250"/>
      <c r="AF1691" s="243"/>
      <c r="AG1691" s="243"/>
      <c r="AH1691" s="243"/>
      <c r="AI1691" s="250"/>
      <c r="AJ1691" s="250"/>
      <c r="AK1691" s="250"/>
      <c r="AL1691" s="268"/>
      <c r="AM1691" s="486"/>
      <c r="AN1691" s="486"/>
      <c r="AO1691" s="250"/>
      <c r="AP1691" s="250"/>
      <c r="AQ1691" s="250"/>
      <c r="AR1691" s="415"/>
      <c r="AS1691" s="250"/>
      <c r="AT1691" s="250"/>
    </row>
    <row r="1692" spans="13:46" customFormat="1" ht="11.25" customHeight="1">
      <c r="M1692" s="515" t="s">
        <v>1929</v>
      </c>
      <c r="N1692" s="471" t="s">
        <v>1335</v>
      </c>
      <c r="O1692" s="191" t="s">
        <v>195</v>
      </c>
      <c r="AC1692" s="250"/>
      <c r="AD1692" s="250"/>
      <c r="AE1692" s="250"/>
      <c r="AF1692" s="243"/>
      <c r="AG1692" s="243"/>
      <c r="AH1692" s="243"/>
      <c r="AI1692" s="250"/>
      <c r="AJ1692" s="250"/>
      <c r="AK1692" s="250"/>
      <c r="AL1692" s="249">
        <f t="shared" ref="AL1692:AL1698" si="62">AM1692+AN1692</f>
        <v>0</v>
      </c>
      <c r="AM1692" s="249">
        <f t="shared" ref="AM1692:AN1698" si="63">AM1604*AM1648/1000</f>
        <v>0</v>
      </c>
      <c r="AN1692" s="249">
        <f t="shared" si="63"/>
        <v>0</v>
      </c>
      <c r="AO1692" s="250"/>
      <c r="AP1692" s="250"/>
      <c r="AQ1692" s="250"/>
      <c r="AR1692" s="415" t="s">
        <v>1373</v>
      </c>
      <c r="AS1692" s="250"/>
      <c r="AT1692" s="250"/>
    </row>
    <row r="1693" spans="13:46" customFormat="1" ht="11.25" customHeight="1">
      <c r="M1693" s="515" t="s">
        <v>1930</v>
      </c>
      <c r="N1693" s="472" t="s">
        <v>723</v>
      </c>
      <c r="O1693" s="191" t="s">
        <v>195</v>
      </c>
      <c r="AC1693" s="250"/>
      <c r="AD1693" s="250"/>
      <c r="AE1693" s="250"/>
      <c r="AF1693" s="243"/>
      <c r="AG1693" s="243"/>
      <c r="AH1693" s="243"/>
      <c r="AI1693" s="250"/>
      <c r="AJ1693" s="250"/>
      <c r="AK1693" s="250"/>
      <c r="AL1693" s="249">
        <f t="shared" si="62"/>
        <v>0</v>
      </c>
      <c r="AM1693" s="249">
        <f t="shared" si="63"/>
        <v>0</v>
      </c>
      <c r="AN1693" s="249">
        <f t="shared" si="63"/>
        <v>0</v>
      </c>
      <c r="AO1693" s="250"/>
      <c r="AP1693" s="250"/>
      <c r="AQ1693" s="250"/>
      <c r="AR1693" s="415" t="s">
        <v>1360</v>
      </c>
      <c r="AS1693" s="250"/>
      <c r="AT1693" s="250"/>
    </row>
    <row r="1694" spans="13:46" customFormat="1" ht="11.25" customHeight="1">
      <c r="M1694" s="515" t="s">
        <v>1931</v>
      </c>
      <c r="N1694" s="473" t="s">
        <v>749</v>
      </c>
      <c r="O1694" s="191" t="s">
        <v>195</v>
      </c>
      <c r="AC1694" s="250"/>
      <c r="AD1694" s="250"/>
      <c r="AE1694" s="250"/>
      <c r="AF1694" s="243"/>
      <c r="AG1694" s="243"/>
      <c r="AH1694" s="243"/>
      <c r="AI1694" s="250"/>
      <c r="AJ1694" s="250"/>
      <c r="AK1694" s="250"/>
      <c r="AL1694" s="249">
        <f t="shared" si="62"/>
        <v>0</v>
      </c>
      <c r="AM1694" s="249">
        <f t="shared" si="63"/>
        <v>0</v>
      </c>
      <c r="AN1694" s="249">
        <f t="shared" si="63"/>
        <v>0</v>
      </c>
      <c r="AO1694" s="250"/>
      <c r="AP1694" s="250"/>
      <c r="AQ1694" s="250"/>
      <c r="AR1694" s="415" t="s">
        <v>1361</v>
      </c>
      <c r="AS1694" s="250"/>
      <c r="AT1694" s="250"/>
    </row>
    <row r="1695" spans="13:46" customFormat="1" ht="11.25" customHeight="1">
      <c r="M1695" s="515" t="s">
        <v>1932</v>
      </c>
      <c r="N1695" s="474" t="s">
        <v>315</v>
      </c>
      <c r="O1695" s="191" t="s">
        <v>195</v>
      </c>
      <c r="AC1695" s="250"/>
      <c r="AD1695" s="250"/>
      <c r="AE1695" s="250"/>
      <c r="AF1695" s="243"/>
      <c r="AG1695" s="243"/>
      <c r="AH1695" s="243"/>
      <c r="AI1695" s="250"/>
      <c r="AJ1695" s="250"/>
      <c r="AK1695" s="250"/>
      <c r="AL1695" s="249">
        <f t="shared" si="62"/>
        <v>0</v>
      </c>
      <c r="AM1695" s="249">
        <f t="shared" si="63"/>
        <v>0</v>
      </c>
      <c r="AN1695" s="249">
        <f t="shared" si="63"/>
        <v>0</v>
      </c>
      <c r="AO1695" s="250"/>
      <c r="AP1695" s="250"/>
      <c r="AQ1695" s="250"/>
      <c r="AR1695" s="415" t="s">
        <v>1362</v>
      </c>
      <c r="AS1695" s="250"/>
      <c r="AT1695" s="250"/>
    </row>
    <row r="1696" spans="13:46" customFormat="1" ht="11.25" customHeight="1">
      <c r="M1696" s="515" t="s">
        <v>1933</v>
      </c>
      <c r="N1696" s="475" t="s">
        <v>316</v>
      </c>
      <c r="O1696" s="191" t="s">
        <v>195</v>
      </c>
      <c r="AC1696" s="250"/>
      <c r="AD1696" s="250"/>
      <c r="AE1696" s="250"/>
      <c r="AF1696" s="243"/>
      <c r="AG1696" s="243"/>
      <c r="AH1696" s="243"/>
      <c r="AI1696" s="250"/>
      <c r="AJ1696" s="250"/>
      <c r="AK1696" s="250"/>
      <c r="AL1696" s="249">
        <f t="shared" si="62"/>
        <v>0</v>
      </c>
      <c r="AM1696" s="249">
        <f t="shared" si="63"/>
        <v>0</v>
      </c>
      <c r="AN1696" s="249">
        <f t="shared" si="63"/>
        <v>0</v>
      </c>
      <c r="AO1696" s="250"/>
      <c r="AP1696" s="250"/>
      <c r="AQ1696" s="250"/>
      <c r="AR1696" s="415" t="s">
        <v>1364</v>
      </c>
      <c r="AS1696" s="250"/>
      <c r="AT1696" s="250"/>
    </row>
    <row r="1697" spans="13:46" customFormat="1" ht="11.25" customHeight="1">
      <c r="M1697" s="515" t="s">
        <v>1934</v>
      </c>
      <c r="N1697" s="476" t="s">
        <v>317</v>
      </c>
      <c r="O1697" s="191" t="s">
        <v>195</v>
      </c>
      <c r="AC1697" s="250"/>
      <c r="AD1697" s="250"/>
      <c r="AE1697" s="250"/>
      <c r="AF1697" s="243"/>
      <c r="AG1697" s="243"/>
      <c r="AH1697" s="243"/>
      <c r="AI1697" s="250"/>
      <c r="AJ1697" s="250"/>
      <c r="AK1697" s="250"/>
      <c r="AL1697" s="249">
        <f t="shared" si="62"/>
        <v>0</v>
      </c>
      <c r="AM1697" s="249">
        <f t="shared" si="63"/>
        <v>0</v>
      </c>
      <c r="AN1697" s="249">
        <f t="shared" si="63"/>
        <v>0</v>
      </c>
      <c r="AO1697" s="250"/>
      <c r="AP1697" s="250"/>
      <c r="AQ1697" s="250"/>
      <c r="AR1697" s="415" t="s">
        <v>1363</v>
      </c>
      <c r="AS1697" s="250"/>
      <c r="AT1697" s="250"/>
    </row>
    <row r="1698" spans="13:46" customFormat="1" ht="11.25" customHeight="1">
      <c r="M1698" s="515" t="s">
        <v>1935</v>
      </c>
      <c r="N1698" s="465" t="s">
        <v>318</v>
      </c>
      <c r="O1698" s="191" t="s">
        <v>195</v>
      </c>
      <c r="AC1698" s="250"/>
      <c r="AD1698" s="250"/>
      <c r="AE1698" s="250"/>
      <c r="AF1698" s="243"/>
      <c r="AG1698" s="243"/>
      <c r="AH1698" s="243"/>
      <c r="AI1698" s="250"/>
      <c r="AJ1698" s="250"/>
      <c r="AK1698" s="250"/>
      <c r="AL1698" s="249">
        <f t="shared" si="62"/>
        <v>0</v>
      </c>
      <c r="AM1698" s="249">
        <f t="shared" si="63"/>
        <v>0</v>
      </c>
      <c r="AN1698" s="249">
        <f t="shared" si="63"/>
        <v>0</v>
      </c>
      <c r="AO1698" s="250"/>
      <c r="AP1698" s="250"/>
      <c r="AQ1698" s="250"/>
      <c r="AR1698" s="415" t="s">
        <v>1365</v>
      </c>
      <c r="AS1698" s="250"/>
      <c r="AT1698" s="250"/>
    </row>
    <row r="1699" spans="13:46" customFormat="1" ht="11.25" customHeight="1">
      <c r="M1699" s="516"/>
      <c r="N1699" s="484"/>
      <c r="O1699" s="485"/>
      <c r="AC1699" s="250"/>
      <c r="AD1699" s="250"/>
      <c r="AE1699" s="250"/>
      <c r="AF1699" s="243"/>
      <c r="AG1699" s="243"/>
      <c r="AH1699" s="243"/>
      <c r="AI1699" s="250"/>
      <c r="AJ1699" s="250"/>
      <c r="AK1699" s="250"/>
      <c r="AL1699" s="268"/>
      <c r="AM1699" s="486"/>
      <c r="AN1699" s="486"/>
      <c r="AO1699" s="250"/>
      <c r="AP1699" s="250"/>
      <c r="AQ1699" s="250"/>
      <c r="AR1699" s="415"/>
      <c r="AS1699" s="250"/>
      <c r="AT1699" s="250"/>
    </row>
    <row r="1700" spans="13:46" customFormat="1" ht="11.25" customHeight="1">
      <c r="M1700" s="514" t="s">
        <v>1699</v>
      </c>
      <c r="N1700" s="487" t="s">
        <v>662</v>
      </c>
      <c r="O1700" s="191"/>
      <c r="AC1700" s="250"/>
      <c r="AD1700" s="250"/>
      <c r="AE1700" s="250"/>
      <c r="AF1700" s="243"/>
      <c r="AG1700" s="243"/>
      <c r="AH1700" s="243"/>
      <c r="AI1700" s="250"/>
      <c r="AJ1700" s="250"/>
      <c r="AK1700" s="250"/>
      <c r="AL1700" s="243"/>
      <c r="AM1700" s="243"/>
      <c r="AN1700" s="243"/>
      <c r="AO1700" s="250"/>
      <c r="AP1700" s="250"/>
      <c r="AQ1700" s="250"/>
      <c r="AR1700" s="116"/>
      <c r="AS1700" s="250"/>
      <c r="AT1700" s="250"/>
    </row>
    <row r="1701" spans="13:46" customFormat="1" ht="11.25" customHeight="1">
      <c r="M1701" s="516"/>
      <c r="N1701" s="484"/>
      <c r="O1701" s="485"/>
      <c r="AC1701" s="250"/>
      <c r="AD1701" s="250"/>
      <c r="AE1701" s="250"/>
      <c r="AF1701" s="268"/>
      <c r="AG1701" s="486"/>
      <c r="AH1701" s="486"/>
      <c r="AI1701" s="250"/>
      <c r="AJ1701" s="250"/>
      <c r="AK1701" s="250"/>
      <c r="AL1701" s="268"/>
      <c r="AM1701" s="486"/>
      <c r="AN1701" s="486"/>
      <c r="AO1701" s="250"/>
      <c r="AP1701" s="250"/>
      <c r="AQ1701" s="250"/>
      <c r="AR1701" s="415"/>
      <c r="AS1701" s="250"/>
      <c r="AT1701" s="250"/>
    </row>
    <row r="1702" spans="13:46" customFormat="1" ht="11.25" customHeight="1">
      <c r="M1702" s="516"/>
      <c r="N1702" s="484"/>
      <c r="O1702" s="485"/>
      <c r="AC1702" s="250"/>
      <c r="AD1702" s="250"/>
      <c r="AE1702" s="250"/>
      <c r="AF1702" s="268"/>
      <c r="AG1702" s="486"/>
      <c r="AH1702" s="486"/>
      <c r="AI1702" s="250"/>
      <c r="AJ1702" s="250"/>
      <c r="AK1702" s="250"/>
      <c r="AL1702" s="268"/>
      <c r="AM1702" s="486"/>
      <c r="AN1702" s="486"/>
      <c r="AO1702" s="250"/>
      <c r="AP1702" s="250"/>
      <c r="AQ1702" s="250"/>
      <c r="AR1702" s="415"/>
      <c r="AS1702" s="250"/>
      <c r="AT1702" s="250"/>
    </row>
    <row r="1703" spans="13:46" customFormat="1" ht="11.25" customHeight="1">
      <c r="M1703" s="516"/>
      <c r="N1703" s="484"/>
      <c r="O1703" s="485"/>
      <c r="AC1703" s="250"/>
      <c r="AD1703" s="250"/>
      <c r="AE1703" s="250"/>
      <c r="AF1703" s="268"/>
      <c r="AG1703" s="486"/>
      <c r="AH1703" s="486"/>
      <c r="AI1703" s="250"/>
      <c r="AJ1703" s="250"/>
      <c r="AK1703" s="250"/>
      <c r="AL1703" s="268"/>
      <c r="AM1703" s="486"/>
      <c r="AN1703" s="486"/>
      <c r="AO1703" s="250"/>
      <c r="AP1703" s="250"/>
      <c r="AQ1703" s="250"/>
      <c r="AR1703" s="415"/>
      <c r="AS1703" s="250"/>
      <c r="AT1703" s="250"/>
    </row>
    <row r="1704" spans="13:46" customFormat="1" ht="11.25" customHeight="1">
      <c r="M1704" s="516"/>
      <c r="N1704" s="484"/>
      <c r="O1704" s="485"/>
      <c r="AC1704" s="250"/>
      <c r="AD1704" s="250"/>
      <c r="AE1704" s="250"/>
      <c r="AF1704" s="268"/>
      <c r="AG1704" s="486"/>
      <c r="AH1704" s="486"/>
      <c r="AI1704" s="250"/>
      <c r="AJ1704" s="250"/>
      <c r="AK1704" s="250"/>
      <c r="AL1704" s="268"/>
      <c r="AM1704" s="486"/>
      <c r="AN1704" s="486"/>
      <c r="AO1704" s="250"/>
      <c r="AP1704" s="250"/>
      <c r="AQ1704" s="250"/>
      <c r="AR1704" s="415"/>
      <c r="AS1704" s="250"/>
      <c r="AT1704" s="250"/>
    </row>
    <row r="1705" spans="13:46" customFormat="1" ht="11.25" customHeight="1">
      <c r="M1705" s="516"/>
      <c r="N1705" s="484"/>
      <c r="O1705" s="485"/>
      <c r="AC1705" s="250"/>
      <c r="AD1705" s="250"/>
      <c r="AE1705" s="250"/>
      <c r="AF1705" s="268"/>
      <c r="AG1705" s="486"/>
      <c r="AH1705" s="486"/>
      <c r="AI1705" s="250"/>
      <c r="AJ1705" s="250"/>
      <c r="AK1705" s="250"/>
      <c r="AL1705" s="268"/>
      <c r="AM1705" s="486"/>
      <c r="AN1705" s="486"/>
      <c r="AO1705" s="250"/>
      <c r="AP1705" s="250"/>
      <c r="AQ1705" s="250"/>
      <c r="AR1705" s="415"/>
      <c r="AS1705" s="250"/>
      <c r="AT1705" s="250"/>
    </row>
    <row r="1706" spans="13:46" customFormat="1" ht="11.25" customHeight="1">
      <c r="M1706" s="516"/>
      <c r="N1706" s="484"/>
      <c r="O1706" s="485"/>
      <c r="AC1706" s="250"/>
      <c r="AD1706" s="250"/>
      <c r="AE1706" s="250"/>
      <c r="AF1706" s="268"/>
      <c r="AG1706" s="486"/>
      <c r="AH1706" s="486"/>
      <c r="AI1706" s="250"/>
      <c r="AJ1706" s="250"/>
      <c r="AK1706" s="250"/>
      <c r="AL1706" s="268"/>
      <c r="AM1706" s="486"/>
      <c r="AN1706" s="486"/>
      <c r="AO1706" s="250"/>
      <c r="AP1706" s="250"/>
      <c r="AQ1706" s="250"/>
      <c r="AR1706" s="415"/>
      <c r="AS1706" s="250"/>
      <c r="AT1706" s="250"/>
    </row>
    <row r="1707" spans="13:46" customFormat="1" ht="11.25" customHeight="1">
      <c r="M1707" s="516"/>
      <c r="N1707" s="484"/>
      <c r="O1707" s="485"/>
      <c r="AC1707" s="250"/>
      <c r="AD1707" s="250"/>
      <c r="AE1707" s="250"/>
      <c r="AF1707" s="268"/>
      <c r="AG1707" s="486"/>
      <c r="AH1707" s="486"/>
      <c r="AI1707" s="250"/>
      <c r="AJ1707" s="250"/>
      <c r="AK1707" s="250"/>
      <c r="AL1707" s="268"/>
      <c r="AM1707" s="486"/>
      <c r="AN1707" s="486"/>
      <c r="AO1707" s="250"/>
      <c r="AP1707" s="250"/>
      <c r="AQ1707" s="250"/>
      <c r="AR1707" s="415"/>
      <c r="AS1707" s="250"/>
      <c r="AT1707" s="250"/>
    </row>
    <row r="1708" spans="13:46" customFormat="1" ht="11.25" customHeight="1">
      <c r="M1708" s="516"/>
      <c r="N1708" s="484"/>
      <c r="O1708" s="485"/>
      <c r="AC1708" s="250"/>
      <c r="AD1708" s="250"/>
      <c r="AE1708" s="250"/>
      <c r="AF1708" s="268"/>
      <c r="AG1708" s="486"/>
      <c r="AH1708" s="486"/>
      <c r="AI1708" s="250"/>
      <c r="AJ1708" s="250"/>
      <c r="AK1708" s="250"/>
      <c r="AL1708" s="268"/>
      <c r="AM1708" s="486"/>
      <c r="AN1708" s="486"/>
      <c r="AO1708" s="250"/>
      <c r="AP1708" s="250"/>
      <c r="AQ1708" s="250"/>
      <c r="AR1708" s="415"/>
      <c r="AS1708" s="250"/>
      <c r="AT1708" s="250"/>
    </row>
    <row r="1709" spans="13:46" customFormat="1" ht="11.25" customHeight="1">
      <c r="M1709" s="515" t="s">
        <v>1816</v>
      </c>
      <c r="N1709" s="465" t="s">
        <v>684</v>
      </c>
      <c r="O1709" s="191" t="s">
        <v>752</v>
      </c>
      <c r="AC1709" s="250"/>
      <c r="AD1709" s="250"/>
      <c r="AE1709" s="250"/>
      <c r="AF1709" s="268"/>
      <c r="AG1709" s="486"/>
      <c r="AH1709" s="486"/>
      <c r="AI1709" s="250"/>
      <c r="AJ1709" s="250"/>
      <c r="AK1709" s="250"/>
      <c r="AL1709" s="249">
        <f t="shared" ref="AL1709:AL1733" si="64">IF(AL1753=0,0,AL1797/AL1753*1000)</f>
        <v>0</v>
      </c>
      <c r="AM1709" s="198"/>
      <c r="AN1709" s="198"/>
      <c r="AO1709" s="250"/>
      <c r="AP1709" s="250"/>
      <c r="AQ1709" s="250"/>
      <c r="AR1709" s="415" t="s">
        <v>1340</v>
      </c>
      <c r="AS1709" s="250"/>
      <c r="AT1709" s="250"/>
    </row>
    <row r="1710" spans="13:46" customFormat="1" ht="11.25" customHeight="1">
      <c r="M1710" s="515" t="s">
        <v>1817</v>
      </c>
      <c r="N1710" s="466" t="s">
        <v>718</v>
      </c>
      <c r="O1710" s="191" t="s">
        <v>752</v>
      </c>
      <c r="AC1710" s="250"/>
      <c r="AD1710" s="250"/>
      <c r="AE1710" s="250"/>
      <c r="AF1710" s="268"/>
      <c r="AG1710" s="486"/>
      <c r="AH1710" s="486"/>
      <c r="AI1710" s="250"/>
      <c r="AJ1710" s="250"/>
      <c r="AK1710" s="250"/>
      <c r="AL1710" s="249">
        <f t="shared" si="64"/>
        <v>0</v>
      </c>
      <c r="AM1710" s="198"/>
      <c r="AN1710" s="198"/>
      <c r="AO1710" s="250"/>
      <c r="AP1710" s="250"/>
      <c r="AQ1710" s="250"/>
      <c r="AR1710" s="415" t="s">
        <v>1341</v>
      </c>
      <c r="AS1710" s="250"/>
      <c r="AT1710" s="250"/>
    </row>
    <row r="1711" spans="13:46" customFormat="1" ht="11.25" customHeight="1">
      <c r="M1711" s="515" t="s">
        <v>1818</v>
      </c>
      <c r="N1711" s="460" t="s">
        <v>722</v>
      </c>
      <c r="O1711" s="191" t="s">
        <v>752</v>
      </c>
      <c r="AC1711" s="250"/>
      <c r="AD1711" s="250"/>
      <c r="AE1711" s="250"/>
      <c r="AF1711" s="268"/>
      <c r="AG1711" s="486"/>
      <c r="AH1711" s="486"/>
      <c r="AI1711" s="250"/>
      <c r="AJ1711" s="250"/>
      <c r="AK1711" s="250"/>
      <c r="AL1711" s="249">
        <f t="shared" si="64"/>
        <v>0</v>
      </c>
      <c r="AM1711" s="249">
        <f>IF(AM1755=0,0,AM1799/AM1755*1000)</f>
        <v>0</v>
      </c>
      <c r="AN1711" s="249">
        <f>IF(AN1755=0,0,AN1799/AN1755*1000)</f>
        <v>0</v>
      </c>
      <c r="AO1711" s="250"/>
      <c r="AP1711" s="250"/>
      <c r="AQ1711" s="250"/>
      <c r="AR1711" s="415" t="s">
        <v>1342</v>
      </c>
      <c r="AS1711" s="250"/>
      <c r="AT1711" s="250"/>
    </row>
    <row r="1712" spans="13:46" customFormat="1" ht="11.25" customHeight="1">
      <c r="M1712" s="515" t="s">
        <v>1819</v>
      </c>
      <c r="N1712" s="467" t="s">
        <v>1316</v>
      </c>
      <c r="O1712" s="191" t="s">
        <v>752</v>
      </c>
      <c r="AC1712" s="250"/>
      <c r="AD1712" s="250"/>
      <c r="AE1712" s="250"/>
      <c r="AF1712" s="268"/>
      <c r="AG1712" s="486"/>
      <c r="AH1712" s="486"/>
      <c r="AI1712" s="250"/>
      <c r="AJ1712" s="250"/>
      <c r="AK1712" s="250"/>
      <c r="AL1712" s="249">
        <f t="shared" si="64"/>
        <v>0</v>
      </c>
      <c r="AM1712" s="198"/>
      <c r="AN1712" s="198"/>
      <c r="AO1712" s="250"/>
      <c r="AP1712" s="250"/>
      <c r="AQ1712" s="250"/>
      <c r="AR1712" s="415" t="s">
        <v>1343</v>
      </c>
      <c r="AS1712" s="250"/>
      <c r="AT1712" s="250"/>
    </row>
    <row r="1713" spans="13:46" customFormat="1" ht="11.25" customHeight="1">
      <c r="M1713" s="515" t="s">
        <v>1820</v>
      </c>
      <c r="N1713" s="467" t="s">
        <v>1317</v>
      </c>
      <c r="O1713" s="191" t="s">
        <v>752</v>
      </c>
      <c r="AC1713" s="250"/>
      <c r="AD1713" s="250"/>
      <c r="AE1713" s="250"/>
      <c r="AF1713" s="268"/>
      <c r="AG1713" s="486"/>
      <c r="AH1713" s="486"/>
      <c r="AI1713" s="250"/>
      <c r="AJ1713" s="250"/>
      <c r="AK1713" s="250"/>
      <c r="AL1713" s="249">
        <f t="shared" si="64"/>
        <v>0</v>
      </c>
      <c r="AM1713" s="198"/>
      <c r="AN1713" s="198"/>
      <c r="AO1713" s="250"/>
      <c r="AP1713" s="250"/>
      <c r="AQ1713" s="250"/>
      <c r="AR1713" s="415" t="s">
        <v>1344</v>
      </c>
      <c r="AS1713" s="250"/>
      <c r="AT1713" s="250"/>
    </row>
    <row r="1714" spans="13:46" customFormat="1" ht="11.25" customHeight="1">
      <c r="M1714" s="515" t="s">
        <v>1821</v>
      </c>
      <c r="N1714" s="467" t="s">
        <v>1318</v>
      </c>
      <c r="O1714" s="191" t="s">
        <v>752</v>
      </c>
      <c r="AC1714" s="250"/>
      <c r="AD1714" s="250"/>
      <c r="AE1714" s="250"/>
      <c r="AF1714" s="268"/>
      <c r="AG1714" s="486"/>
      <c r="AH1714" s="486"/>
      <c r="AI1714" s="250"/>
      <c r="AJ1714" s="250"/>
      <c r="AK1714" s="250"/>
      <c r="AL1714" s="249">
        <f t="shared" si="64"/>
        <v>0</v>
      </c>
      <c r="AM1714" s="198"/>
      <c r="AN1714" s="198"/>
      <c r="AO1714" s="250"/>
      <c r="AP1714" s="250"/>
      <c r="AQ1714" s="250"/>
      <c r="AR1714" s="415" t="s">
        <v>1345</v>
      </c>
      <c r="AS1714" s="250"/>
      <c r="AT1714" s="250"/>
    </row>
    <row r="1715" spans="13:46" customFormat="1" ht="11.25" customHeight="1">
      <c r="M1715" s="515" t="s">
        <v>1822</v>
      </c>
      <c r="N1715" s="467" t="s">
        <v>1319</v>
      </c>
      <c r="O1715" s="191" t="s">
        <v>752</v>
      </c>
      <c r="AC1715" s="250"/>
      <c r="AD1715" s="250"/>
      <c r="AE1715" s="250"/>
      <c r="AF1715" s="268"/>
      <c r="AG1715" s="486"/>
      <c r="AH1715" s="486"/>
      <c r="AI1715" s="250"/>
      <c r="AJ1715" s="250"/>
      <c r="AK1715" s="250"/>
      <c r="AL1715" s="249">
        <f t="shared" si="64"/>
        <v>0</v>
      </c>
      <c r="AM1715" s="198"/>
      <c r="AN1715" s="198"/>
      <c r="AO1715" s="250"/>
      <c r="AP1715" s="250"/>
      <c r="AQ1715" s="250"/>
      <c r="AR1715" s="415" t="s">
        <v>1346</v>
      </c>
      <c r="AS1715" s="250"/>
      <c r="AT1715" s="250"/>
    </row>
    <row r="1716" spans="13:46" customFormat="1" ht="11.25" customHeight="1">
      <c r="M1716" s="515" t="s">
        <v>1823</v>
      </c>
      <c r="N1716" s="461" t="s">
        <v>720</v>
      </c>
      <c r="O1716" s="191" t="s">
        <v>752</v>
      </c>
      <c r="AC1716" s="250"/>
      <c r="AD1716" s="250"/>
      <c r="AE1716" s="250"/>
      <c r="AF1716" s="268"/>
      <c r="AG1716" s="486"/>
      <c r="AH1716" s="486"/>
      <c r="AI1716" s="250"/>
      <c r="AJ1716" s="250"/>
      <c r="AK1716" s="250"/>
      <c r="AL1716" s="249">
        <f t="shared" si="64"/>
        <v>0</v>
      </c>
      <c r="AM1716" s="249">
        <f>IF(AM1760=0,0,AM1804/AM1760*1000)</f>
        <v>0</v>
      </c>
      <c r="AN1716" s="249">
        <f>IF(AN1760=0,0,AN1804/AN1760*1000)</f>
        <v>0</v>
      </c>
      <c r="AO1716" s="250"/>
      <c r="AP1716" s="250"/>
      <c r="AQ1716" s="250"/>
      <c r="AR1716" s="415" t="s">
        <v>1351</v>
      </c>
      <c r="AS1716" s="250"/>
      <c r="AT1716" s="250"/>
    </row>
    <row r="1717" spans="13:46" customFormat="1" ht="11.25" customHeight="1">
      <c r="M1717" s="515" t="s">
        <v>2059</v>
      </c>
      <c r="N1717" s="468" t="s">
        <v>1320</v>
      </c>
      <c r="O1717" s="191" t="s">
        <v>752</v>
      </c>
      <c r="AC1717" s="250"/>
      <c r="AD1717" s="250"/>
      <c r="AE1717" s="250"/>
      <c r="AF1717" s="268"/>
      <c r="AG1717" s="486"/>
      <c r="AH1717" s="486"/>
      <c r="AI1717" s="250"/>
      <c r="AJ1717" s="250"/>
      <c r="AK1717" s="250"/>
      <c r="AL1717" s="249">
        <f t="shared" si="64"/>
        <v>0</v>
      </c>
      <c r="AM1717" s="198"/>
      <c r="AN1717" s="198"/>
      <c r="AO1717" s="250"/>
      <c r="AP1717" s="250"/>
      <c r="AQ1717" s="250"/>
      <c r="AR1717" s="415" t="s">
        <v>2044</v>
      </c>
      <c r="AS1717" s="250"/>
      <c r="AT1717" s="250"/>
    </row>
    <row r="1718" spans="13:46" customFormat="1" ht="11.25" customHeight="1">
      <c r="M1718" s="515" t="s">
        <v>2040</v>
      </c>
      <c r="N1718" s="468" t="s">
        <v>1321</v>
      </c>
      <c r="O1718" s="191" t="s">
        <v>752</v>
      </c>
      <c r="AC1718" s="250"/>
      <c r="AD1718" s="250"/>
      <c r="AE1718" s="250"/>
      <c r="AF1718" s="268"/>
      <c r="AG1718" s="486"/>
      <c r="AH1718" s="486"/>
      <c r="AI1718" s="250"/>
      <c r="AJ1718" s="250"/>
      <c r="AK1718" s="250"/>
      <c r="AL1718" s="249">
        <f t="shared" si="64"/>
        <v>0</v>
      </c>
      <c r="AM1718" s="198"/>
      <c r="AN1718" s="198"/>
      <c r="AO1718" s="250"/>
      <c r="AP1718" s="250"/>
      <c r="AQ1718" s="250"/>
      <c r="AR1718" s="415" t="s">
        <v>2025</v>
      </c>
      <c r="AS1718" s="250"/>
      <c r="AT1718" s="250"/>
    </row>
    <row r="1719" spans="13:46" customFormat="1" ht="11.25" customHeight="1">
      <c r="M1719" s="515" t="s">
        <v>2021</v>
      </c>
      <c r="N1719" s="468" t="s">
        <v>1322</v>
      </c>
      <c r="O1719" s="191" t="s">
        <v>752</v>
      </c>
      <c r="AC1719" s="250"/>
      <c r="AD1719" s="250"/>
      <c r="AE1719" s="250"/>
      <c r="AF1719" s="268"/>
      <c r="AG1719" s="486"/>
      <c r="AH1719" s="486"/>
      <c r="AI1719" s="250"/>
      <c r="AJ1719" s="250"/>
      <c r="AK1719" s="250"/>
      <c r="AL1719" s="249">
        <f t="shared" si="64"/>
        <v>0</v>
      </c>
      <c r="AM1719" s="198"/>
      <c r="AN1719" s="198"/>
      <c r="AO1719" s="250"/>
      <c r="AP1719" s="250"/>
      <c r="AQ1719" s="250"/>
      <c r="AR1719" s="415" t="s">
        <v>2005</v>
      </c>
      <c r="AS1719" s="250"/>
      <c r="AT1719" s="250"/>
    </row>
    <row r="1720" spans="13:46" customFormat="1" ht="11.25" customHeight="1">
      <c r="M1720" s="515" t="s">
        <v>1824</v>
      </c>
      <c r="N1720" s="468" t="s">
        <v>1323</v>
      </c>
      <c r="O1720" s="191" t="s">
        <v>752</v>
      </c>
      <c r="AC1720" s="250"/>
      <c r="AD1720" s="250"/>
      <c r="AE1720" s="250"/>
      <c r="AF1720" s="268"/>
      <c r="AG1720" s="486"/>
      <c r="AH1720" s="486"/>
      <c r="AI1720" s="250"/>
      <c r="AJ1720" s="250"/>
      <c r="AK1720" s="250"/>
      <c r="AL1720" s="249">
        <f t="shared" si="64"/>
        <v>0</v>
      </c>
      <c r="AM1720" s="198"/>
      <c r="AN1720" s="198"/>
      <c r="AO1720" s="250"/>
      <c r="AP1720" s="250"/>
      <c r="AQ1720" s="250"/>
      <c r="AR1720" s="415" t="s">
        <v>1352</v>
      </c>
      <c r="AS1720" s="250"/>
      <c r="AT1720" s="250"/>
    </row>
    <row r="1721" spans="13:46" customFormat="1" ht="11.25" customHeight="1">
      <c r="M1721" s="515" t="s">
        <v>1825</v>
      </c>
      <c r="N1721" s="468" t="s">
        <v>1324</v>
      </c>
      <c r="O1721" s="191" t="s">
        <v>752</v>
      </c>
      <c r="AC1721" s="250"/>
      <c r="AD1721" s="250"/>
      <c r="AE1721" s="250"/>
      <c r="AF1721" s="268"/>
      <c r="AG1721" s="486"/>
      <c r="AH1721" s="486"/>
      <c r="AI1721" s="250"/>
      <c r="AJ1721" s="250"/>
      <c r="AK1721" s="250"/>
      <c r="AL1721" s="249">
        <f t="shared" si="64"/>
        <v>0</v>
      </c>
      <c r="AM1721" s="198"/>
      <c r="AN1721" s="198"/>
      <c r="AO1721" s="250"/>
      <c r="AP1721" s="250"/>
      <c r="AQ1721" s="250"/>
      <c r="AR1721" s="415" t="s">
        <v>1353</v>
      </c>
      <c r="AS1721" s="250"/>
      <c r="AT1721" s="250"/>
    </row>
    <row r="1722" spans="13:46" customFormat="1" ht="11.25" customHeight="1">
      <c r="M1722" s="515" t="s">
        <v>1826</v>
      </c>
      <c r="N1722" s="468" t="s">
        <v>1325</v>
      </c>
      <c r="O1722" s="191" t="s">
        <v>752</v>
      </c>
      <c r="AC1722" s="250"/>
      <c r="AD1722" s="250"/>
      <c r="AE1722" s="250"/>
      <c r="AF1722" s="268"/>
      <c r="AG1722" s="486"/>
      <c r="AH1722" s="486"/>
      <c r="AI1722" s="250"/>
      <c r="AJ1722" s="250"/>
      <c r="AK1722" s="250"/>
      <c r="AL1722" s="249">
        <f t="shared" si="64"/>
        <v>0</v>
      </c>
      <c r="AM1722" s="198"/>
      <c r="AN1722" s="198"/>
      <c r="AO1722" s="250"/>
      <c r="AP1722" s="250"/>
      <c r="AQ1722" s="250"/>
      <c r="AR1722" s="415" t="s">
        <v>1354</v>
      </c>
      <c r="AS1722" s="250"/>
      <c r="AT1722" s="250"/>
    </row>
    <row r="1723" spans="13:46" customFormat="1" ht="11.25" customHeight="1">
      <c r="M1723" s="515" t="s">
        <v>1827</v>
      </c>
      <c r="N1723" s="469" t="s">
        <v>721</v>
      </c>
      <c r="O1723" s="191" t="s">
        <v>752</v>
      </c>
      <c r="AC1723" s="250"/>
      <c r="AD1723" s="250"/>
      <c r="AE1723" s="250"/>
      <c r="AF1723" s="268"/>
      <c r="AG1723" s="486"/>
      <c r="AH1723" s="486"/>
      <c r="AI1723" s="250"/>
      <c r="AJ1723" s="250"/>
      <c r="AK1723" s="250"/>
      <c r="AL1723" s="249">
        <f t="shared" si="64"/>
        <v>0</v>
      </c>
      <c r="AM1723" s="198"/>
      <c r="AN1723" s="198"/>
      <c r="AO1723" s="250"/>
      <c r="AP1723" s="250"/>
      <c r="AQ1723" s="250"/>
      <c r="AR1723" s="415" t="s">
        <v>1355</v>
      </c>
      <c r="AS1723" s="250"/>
      <c r="AT1723" s="250"/>
    </row>
    <row r="1724" spans="13:46" customFormat="1" ht="11.25" customHeight="1">
      <c r="M1724" s="515" t="s">
        <v>1828</v>
      </c>
      <c r="N1724" s="462" t="s">
        <v>712</v>
      </c>
      <c r="O1724" s="191" t="s">
        <v>752</v>
      </c>
      <c r="AC1724" s="250"/>
      <c r="AD1724" s="250"/>
      <c r="AE1724" s="250"/>
      <c r="AF1724" s="268"/>
      <c r="AG1724" s="486"/>
      <c r="AH1724" s="486"/>
      <c r="AI1724" s="250"/>
      <c r="AJ1724" s="250"/>
      <c r="AK1724" s="250"/>
      <c r="AL1724" s="249">
        <f t="shared" si="64"/>
        <v>0</v>
      </c>
      <c r="AM1724" s="249">
        <f>IF(AM1768=0,0,AM1812/AM1768*1000)</f>
        <v>0</v>
      </c>
      <c r="AN1724" s="249">
        <f>IF(AN1768=0,0,AN1812/AN1768*1000)</f>
        <v>0</v>
      </c>
      <c r="AO1724" s="250"/>
      <c r="AP1724" s="250"/>
      <c r="AQ1724" s="250"/>
      <c r="AR1724" s="415" t="s">
        <v>1356</v>
      </c>
      <c r="AS1724" s="250"/>
      <c r="AT1724" s="250"/>
    </row>
    <row r="1725" spans="13:46" customFormat="1" ht="11.25" customHeight="1">
      <c r="M1725" s="515" t="s">
        <v>1829</v>
      </c>
      <c r="N1725" s="470" t="s">
        <v>1326</v>
      </c>
      <c r="O1725" s="191" t="s">
        <v>752</v>
      </c>
      <c r="AC1725" s="250"/>
      <c r="AD1725" s="250"/>
      <c r="AE1725" s="250"/>
      <c r="AF1725" s="268"/>
      <c r="AG1725" s="486"/>
      <c r="AH1725" s="486"/>
      <c r="AI1725" s="250"/>
      <c r="AJ1725" s="250"/>
      <c r="AK1725" s="250"/>
      <c r="AL1725" s="249">
        <f t="shared" si="64"/>
        <v>0</v>
      </c>
      <c r="AM1725" s="198"/>
      <c r="AN1725" s="198"/>
      <c r="AO1725" s="250"/>
      <c r="AP1725" s="250"/>
      <c r="AQ1725" s="250"/>
      <c r="AR1725" s="415" t="s">
        <v>1357</v>
      </c>
      <c r="AS1725" s="250"/>
      <c r="AT1725" s="250"/>
    </row>
    <row r="1726" spans="13:46" customFormat="1" ht="11.25" customHeight="1">
      <c r="M1726" s="515" t="s">
        <v>1830</v>
      </c>
      <c r="N1726" s="470" t="s">
        <v>1327</v>
      </c>
      <c r="O1726" s="191" t="s">
        <v>752</v>
      </c>
      <c r="AC1726" s="250"/>
      <c r="AD1726" s="250"/>
      <c r="AE1726" s="250"/>
      <c r="AF1726" s="268"/>
      <c r="AG1726" s="486"/>
      <c r="AH1726" s="486"/>
      <c r="AI1726" s="250"/>
      <c r="AJ1726" s="250"/>
      <c r="AK1726" s="250"/>
      <c r="AL1726" s="249">
        <f t="shared" si="64"/>
        <v>0</v>
      </c>
      <c r="AM1726" s="198"/>
      <c r="AN1726" s="198"/>
      <c r="AO1726" s="250"/>
      <c r="AP1726" s="250"/>
      <c r="AQ1726" s="250"/>
      <c r="AR1726" s="415" t="s">
        <v>1358</v>
      </c>
      <c r="AS1726" s="250"/>
      <c r="AT1726" s="250"/>
    </row>
    <row r="1727" spans="13:46" customFormat="1" ht="11.25" customHeight="1">
      <c r="M1727" s="515" t="s">
        <v>1831</v>
      </c>
      <c r="N1727" s="470" t="s">
        <v>1328</v>
      </c>
      <c r="O1727" s="191" t="s">
        <v>752</v>
      </c>
      <c r="AC1727" s="250"/>
      <c r="AD1727" s="250"/>
      <c r="AE1727" s="250"/>
      <c r="AF1727" s="268"/>
      <c r="AG1727" s="486"/>
      <c r="AH1727" s="486"/>
      <c r="AI1727" s="250"/>
      <c r="AJ1727" s="250"/>
      <c r="AK1727" s="250"/>
      <c r="AL1727" s="249">
        <f t="shared" si="64"/>
        <v>0</v>
      </c>
      <c r="AM1727" s="198"/>
      <c r="AN1727" s="198"/>
      <c r="AO1727" s="250"/>
      <c r="AP1727" s="250"/>
      <c r="AQ1727" s="250"/>
      <c r="AR1727" s="415" t="s">
        <v>1359</v>
      </c>
      <c r="AS1727" s="250"/>
      <c r="AT1727" s="250"/>
    </row>
    <row r="1728" spans="13:46" customFormat="1" ht="11.25" customHeight="1">
      <c r="M1728" s="515" t="s">
        <v>1832</v>
      </c>
      <c r="N1728" s="470" t="s">
        <v>1329</v>
      </c>
      <c r="O1728" s="191" t="s">
        <v>752</v>
      </c>
      <c r="AC1728" s="250"/>
      <c r="AD1728" s="250"/>
      <c r="AE1728" s="250"/>
      <c r="AF1728" s="268"/>
      <c r="AG1728" s="486"/>
      <c r="AH1728" s="486"/>
      <c r="AI1728" s="250"/>
      <c r="AJ1728" s="250"/>
      <c r="AK1728" s="250"/>
      <c r="AL1728" s="249">
        <f t="shared" si="64"/>
        <v>0</v>
      </c>
      <c r="AM1728" s="198"/>
      <c r="AN1728" s="198"/>
      <c r="AO1728" s="250"/>
      <c r="AP1728" s="250"/>
      <c r="AQ1728" s="250"/>
      <c r="AR1728" s="415" t="s">
        <v>1371</v>
      </c>
      <c r="AS1728" s="250"/>
      <c r="AT1728" s="250"/>
    </row>
    <row r="1729" spans="13:46" customFormat="1" ht="11.25" customHeight="1">
      <c r="M1729" s="515" t="s">
        <v>1833</v>
      </c>
      <c r="N1729" s="470" t="s">
        <v>1330</v>
      </c>
      <c r="O1729" s="191" t="s">
        <v>752</v>
      </c>
      <c r="AC1729" s="250"/>
      <c r="AD1729" s="250"/>
      <c r="AE1729" s="250"/>
      <c r="AF1729" s="268"/>
      <c r="AG1729" s="486"/>
      <c r="AH1729" s="486"/>
      <c r="AI1729" s="250"/>
      <c r="AJ1729" s="250"/>
      <c r="AK1729" s="250"/>
      <c r="AL1729" s="249">
        <f t="shared" si="64"/>
        <v>0</v>
      </c>
      <c r="AM1729" s="198"/>
      <c r="AN1729" s="198"/>
      <c r="AO1729" s="250"/>
      <c r="AP1729" s="250"/>
      <c r="AQ1729" s="250"/>
      <c r="AR1729" s="415" t="s">
        <v>1370</v>
      </c>
      <c r="AS1729" s="250"/>
      <c r="AT1729" s="250"/>
    </row>
    <row r="1730" spans="13:46" customFormat="1" ht="11.25" customHeight="1">
      <c r="M1730" s="515" t="s">
        <v>1834</v>
      </c>
      <c r="N1730" s="470" t="s">
        <v>1331</v>
      </c>
      <c r="O1730" s="191" t="s">
        <v>752</v>
      </c>
      <c r="AC1730" s="250"/>
      <c r="AD1730" s="250"/>
      <c r="AE1730" s="250"/>
      <c r="AF1730" s="268"/>
      <c r="AG1730" s="486"/>
      <c r="AH1730" s="486"/>
      <c r="AI1730" s="250"/>
      <c r="AJ1730" s="250"/>
      <c r="AK1730" s="250"/>
      <c r="AL1730" s="249">
        <f t="shared" si="64"/>
        <v>0</v>
      </c>
      <c r="AM1730" s="198"/>
      <c r="AN1730" s="198"/>
      <c r="AO1730" s="250"/>
      <c r="AP1730" s="250"/>
      <c r="AQ1730" s="250"/>
      <c r="AR1730" s="415" t="s">
        <v>1369</v>
      </c>
      <c r="AS1730" s="250"/>
      <c r="AT1730" s="250"/>
    </row>
    <row r="1731" spans="13:46" customFormat="1" ht="11.25" customHeight="1">
      <c r="M1731" s="515" t="s">
        <v>1835</v>
      </c>
      <c r="N1731" s="470" t="s">
        <v>1332</v>
      </c>
      <c r="O1731" s="191" t="s">
        <v>752</v>
      </c>
      <c r="AC1731" s="250"/>
      <c r="AD1731" s="250"/>
      <c r="AE1731" s="250"/>
      <c r="AF1731" s="268"/>
      <c r="AG1731" s="486"/>
      <c r="AH1731" s="486"/>
      <c r="AI1731" s="250"/>
      <c r="AJ1731" s="250"/>
      <c r="AK1731" s="250"/>
      <c r="AL1731" s="249">
        <f t="shared" si="64"/>
        <v>0</v>
      </c>
      <c r="AM1731" s="198"/>
      <c r="AN1731" s="198"/>
      <c r="AO1731" s="250"/>
      <c r="AP1731" s="250"/>
      <c r="AQ1731" s="250"/>
      <c r="AR1731" s="415" t="s">
        <v>1368</v>
      </c>
      <c r="AS1731" s="250"/>
      <c r="AT1731" s="250"/>
    </row>
    <row r="1732" spans="13:46" customFormat="1" ht="11.25" customHeight="1">
      <c r="M1732" s="515" t="s">
        <v>1836</v>
      </c>
      <c r="N1732" s="470" t="s">
        <v>1333</v>
      </c>
      <c r="O1732" s="191" t="s">
        <v>752</v>
      </c>
      <c r="AC1732" s="250"/>
      <c r="AD1732" s="250"/>
      <c r="AE1732" s="250"/>
      <c r="AF1732" s="268"/>
      <c r="AG1732" s="486"/>
      <c r="AH1732" s="486"/>
      <c r="AI1732" s="250"/>
      <c r="AJ1732" s="250"/>
      <c r="AK1732" s="250"/>
      <c r="AL1732" s="249">
        <f t="shared" si="64"/>
        <v>0</v>
      </c>
      <c r="AM1732" s="198"/>
      <c r="AN1732" s="198"/>
      <c r="AO1732" s="250"/>
      <c r="AP1732" s="250"/>
      <c r="AQ1732" s="250"/>
      <c r="AR1732" s="415" t="s">
        <v>1367</v>
      </c>
      <c r="AS1732" s="250"/>
      <c r="AT1732" s="250"/>
    </row>
    <row r="1733" spans="13:46" customFormat="1" ht="11.25" customHeight="1">
      <c r="M1733" s="515" t="s">
        <v>1837</v>
      </c>
      <c r="N1733" s="470" t="s">
        <v>1334</v>
      </c>
      <c r="O1733" s="191" t="s">
        <v>752</v>
      </c>
      <c r="AC1733" s="250"/>
      <c r="AD1733" s="250"/>
      <c r="AE1733" s="250"/>
      <c r="AF1733" s="268"/>
      <c r="AG1733" s="486"/>
      <c r="AH1733" s="486"/>
      <c r="AI1733" s="250"/>
      <c r="AJ1733" s="250"/>
      <c r="AK1733" s="250"/>
      <c r="AL1733" s="249">
        <f t="shared" si="64"/>
        <v>0</v>
      </c>
      <c r="AM1733" s="198"/>
      <c r="AN1733" s="198"/>
      <c r="AO1733" s="250"/>
      <c r="AP1733" s="250"/>
      <c r="AQ1733" s="250"/>
      <c r="AR1733" s="415" t="s">
        <v>1372</v>
      </c>
      <c r="AS1733" s="250"/>
      <c r="AT1733" s="250"/>
    </row>
    <row r="1734" spans="13:46" customFormat="1" ht="11.25" customHeight="1">
      <c r="M1734" s="516"/>
      <c r="N1734" s="484"/>
      <c r="O1734" s="485"/>
      <c r="AC1734" s="250"/>
      <c r="AD1734" s="250"/>
      <c r="AE1734" s="250"/>
      <c r="AF1734" s="268"/>
      <c r="AG1734" s="486"/>
      <c r="AH1734" s="486"/>
      <c r="AI1734" s="250"/>
      <c r="AJ1734" s="250"/>
      <c r="AK1734" s="250"/>
      <c r="AL1734" s="268"/>
      <c r="AM1734" s="486"/>
      <c r="AN1734" s="486"/>
      <c r="AO1734" s="250"/>
      <c r="AP1734" s="250"/>
      <c r="AQ1734" s="250"/>
      <c r="AR1734" s="415"/>
      <c r="AS1734" s="250"/>
      <c r="AT1734" s="250"/>
    </row>
    <row r="1735" spans="13:46" customFormat="1" ht="11.25" customHeight="1">
      <c r="M1735" s="516"/>
      <c r="N1735" s="484"/>
      <c r="O1735" s="485"/>
      <c r="AC1735" s="250"/>
      <c r="AD1735" s="250"/>
      <c r="AE1735" s="250"/>
      <c r="AF1735" s="268"/>
      <c r="AG1735" s="486"/>
      <c r="AH1735" s="486"/>
      <c r="AI1735" s="250"/>
      <c r="AJ1735" s="250"/>
      <c r="AK1735" s="250"/>
      <c r="AL1735" s="268"/>
      <c r="AM1735" s="486"/>
      <c r="AN1735" s="486"/>
      <c r="AO1735" s="250"/>
      <c r="AP1735" s="250"/>
      <c r="AQ1735" s="250"/>
      <c r="AR1735" s="415"/>
      <c r="AS1735" s="250"/>
      <c r="AT1735" s="250"/>
    </row>
    <row r="1736" spans="13:46" customFormat="1" ht="11.25" customHeight="1">
      <c r="M1736" s="515" t="s">
        <v>1838</v>
      </c>
      <c r="N1736" s="471" t="s">
        <v>1335</v>
      </c>
      <c r="O1736" s="191" t="s">
        <v>752</v>
      </c>
      <c r="AC1736" s="250"/>
      <c r="AD1736" s="250"/>
      <c r="AE1736" s="250"/>
      <c r="AF1736" s="268"/>
      <c r="AG1736" s="486"/>
      <c r="AH1736" s="486"/>
      <c r="AI1736" s="250"/>
      <c r="AJ1736" s="250"/>
      <c r="AK1736" s="250"/>
      <c r="AL1736" s="249">
        <f t="shared" ref="AL1736:AL1742" si="65">IF(AL1780=0,0,AL1824/AL1780*1000)</f>
        <v>0</v>
      </c>
      <c r="AM1736" s="198"/>
      <c r="AN1736" s="198"/>
      <c r="AO1736" s="250"/>
      <c r="AP1736" s="250"/>
      <c r="AQ1736" s="250"/>
      <c r="AR1736" s="415" t="s">
        <v>1373</v>
      </c>
      <c r="AS1736" s="250"/>
      <c r="AT1736" s="250"/>
    </row>
    <row r="1737" spans="13:46" customFormat="1" ht="11.25" customHeight="1">
      <c r="M1737" s="515" t="s">
        <v>1839</v>
      </c>
      <c r="N1737" s="472" t="s">
        <v>723</v>
      </c>
      <c r="O1737" s="191" t="s">
        <v>752</v>
      </c>
      <c r="AC1737" s="250"/>
      <c r="AD1737" s="250"/>
      <c r="AE1737" s="250"/>
      <c r="AF1737" s="268"/>
      <c r="AG1737" s="486"/>
      <c r="AH1737" s="486"/>
      <c r="AI1737" s="250"/>
      <c r="AJ1737" s="250"/>
      <c r="AK1737" s="250"/>
      <c r="AL1737" s="249">
        <f t="shared" si="65"/>
        <v>0</v>
      </c>
      <c r="AM1737" s="198"/>
      <c r="AN1737" s="198"/>
      <c r="AO1737" s="250"/>
      <c r="AP1737" s="250"/>
      <c r="AQ1737" s="250"/>
      <c r="AR1737" s="415" t="s">
        <v>1360</v>
      </c>
      <c r="AS1737" s="250"/>
      <c r="AT1737" s="250"/>
    </row>
    <row r="1738" spans="13:46" customFormat="1" ht="11.25" customHeight="1">
      <c r="M1738" s="515" t="s">
        <v>1840</v>
      </c>
      <c r="N1738" s="473" t="s">
        <v>749</v>
      </c>
      <c r="O1738" s="191" t="s">
        <v>752</v>
      </c>
      <c r="AC1738" s="250"/>
      <c r="AD1738" s="250"/>
      <c r="AE1738" s="250"/>
      <c r="AF1738" s="268"/>
      <c r="AG1738" s="486"/>
      <c r="AH1738" s="486"/>
      <c r="AI1738" s="250"/>
      <c r="AJ1738" s="250"/>
      <c r="AK1738" s="250"/>
      <c r="AL1738" s="249">
        <f t="shared" si="65"/>
        <v>0</v>
      </c>
      <c r="AM1738" s="198"/>
      <c r="AN1738" s="198"/>
      <c r="AO1738" s="250"/>
      <c r="AP1738" s="250"/>
      <c r="AQ1738" s="250"/>
      <c r="AR1738" s="415" t="s">
        <v>1361</v>
      </c>
      <c r="AS1738" s="250"/>
      <c r="AT1738" s="250"/>
    </row>
    <row r="1739" spans="13:46" customFormat="1" ht="11.25" customHeight="1">
      <c r="M1739" s="515" t="s">
        <v>1841</v>
      </c>
      <c r="N1739" s="474" t="s">
        <v>315</v>
      </c>
      <c r="O1739" s="191" t="s">
        <v>752</v>
      </c>
      <c r="AC1739" s="250"/>
      <c r="AD1739" s="250"/>
      <c r="AE1739" s="250"/>
      <c r="AF1739" s="268"/>
      <c r="AG1739" s="486"/>
      <c r="AH1739" s="486"/>
      <c r="AI1739" s="250"/>
      <c r="AJ1739" s="250"/>
      <c r="AK1739" s="250"/>
      <c r="AL1739" s="249">
        <f t="shared" si="65"/>
        <v>0</v>
      </c>
      <c r="AM1739" s="198"/>
      <c r="AN1739" s="198"/>
      <c r="AO1739" s="250"/>
      <c r="AP1739" s="250"/>
      <c r="AQ1739" s="250"/>
      <c r="AR1739" s="415" t="s">
        <v>1362</v>
      </c>
      <c r="AS1739" s="250"/>
      <c r="AT1739" s="250"/>
    </row>
    <row r="1740" spans="13:46" customFormat="1" ht="11.25" customHeight="1">
      <c r="M1740" s="515" t="s">
        <v>1842</v>
      </c>
      <c r="N1740" s="475" t="s">
        <v>316</v>
      </c>
      <c r="O1740" s="191" t="s">
        <v>752</v>
      </c>
      <c r="AC1740" s="250"/>
      <c r="AD1740" s="250"/>
      <c r="AE1740" s="250"/>
      <c r="AF1740" s="268"/>
      <c r="AG1740" s="486"/>
      <c r="AH1740" s="486"/>
      <c r="AI1740" s="250"/>
      <c r="AJ1740" s="250"/>
      <c r="AK1740" s="250"/>
      <c r="AL1740" s="249">
        <f t="shared" si="65"/>
        <v>0</v>
      </c>
      <c r="AM1740" s="198"/>
      <c r="AN1740" s="198"/>
      <c r="AO1740" s="250"/>
      <c r="AP1740" s="250"/>
      <c r="AQ1740" s="250"/>
      <c r="AR1740" s="415" t="s">
        <v>1364</v>
      </c>
      <c r="AS1740" s="250"/>
      <c r="AT1740" s="250"/>
    </row>
    <row r="1741" spans="13:46" customFormat="1" ht="11.25" customHeight="1">
      <c r="M1741" s="515" t="s">
        <v>1843</v>
      </c>
      <c r="N1741" s="476" t="s">
        <v>317</v>
      </c>
      <c r="O1741" s="191" t="s">
        <v>752</v>
      </c>
      <c r="AC1741" s="250"/>
      <c r="AD1741" s="250"/>
      <c r="AE1741" s="250"/>
      <c r="AF1741" s="268"/>
      <c r="AG1741" s="486"/>
      <c r="AH1741" s="486"/>
      <c r="AI1741" s="250"/>
      <c r="AJ1741" s="250"/>
      <c r="AK1741" s="250"/>
      <c r="AL1741" s="249">
        <f t="shared" si="65"/>
        <v>0</v>
      </c>
      <c r="AM1741" s="198"/>
      <c r="AN1741" s="198"/>
      <c r="AO1741" s="250"/>
      <c r="AP1741" s="250"/>
      <c r="AQ1741" s="250"/>
      <c r="AR1741" s="415" t="s">
        <v>1363</v>
      </c>
      <c r="AS1741" s="250"/>
      <c r="AT1741" s="250"/>
    </row>
    <row r="1742" spans="13:46" customFormat="1" ht="11.25" customHeight="1">
      <c r="M1742" s="515" t="s">
        <v>1844</v>
      </c>
      <c r="N1742" s="465" t="s">
        <v>318</v>
      </c>
      <c r="O1742" s="191" t="s">
        <v>752</v>
      </c>
      <c r="AC1742" s="250"/>
      <c r="AD1742" s="250"/>
      <c r="AE1742" s="250"/>
      <c r="AF1742" s="268"/>
      <c r="AG1742" s="486"/>
      <c r="AH1742" s="486"/>
      <c r="AI1742" s="250"/>
      <c r="AJ1742" s="250"/>
      <c r="AK1742" s="250"/>
      <c r="AL1742" s="249">
        <f t="shared" si="65"/>
        <v>0</v>
      </c>
      <c r="AM1742" s="198"/>
      <c r="AN1742" s="198"/>
      <c r="AO1742" s="250"/>
      <c r="AP1742" s="250"/>
      <c r="AQ1742" s="250"/>
      <c r="AR1742" s="415" t="s">
        <v>1365</v>
      </c>
      <c r="AS1742" s="250"/>
      <c r="AT1742" s="250"/>
    </row>
    <row r="1743" spans="13:46" customFormat="1" ht="11.25" customHeight="1">
      <c r="M1743" s="516"/>
      <c r="N1743" s="484"/>
      <c r="O1743" s="485"/>
      <c r="AC1743" s="250"/>
      <c r="AD1743" s="250"/>
      <c r="AE1743" s="250"/>
      <c r="AF1743" s="268"/>
      <c r="AG1743" s="486"/>
      <c r="AH1743" s="486"/>
      <c r="AI1743" s="250"/>
      <c r="AJ1743" s="250"/>
      <c r="AK1743" s="250"/>
      <c r="AL1743" s="268"/>
      <c r="AM1743" s="486"/>
      <c r="AN1743" s="486"/>
      <c r="AO1743" s="250"/>
      <c r="AP1743" s="250"/>
      <c r="AQ1743" s="250"/>
      <c r="AR1743" s="415"/>
      <c r="AS1743" s="250"/>
      <c r="AT1743" s="250"/>
    </row>
    <row r="1744" spans="13:46" customFormat="1" ht="11.25" customHeight="1">
      <c r="M1744" s="514" t="s">
        <v>1876</v>
      </c>
      <c r="N1744" s="487" t="s">
        <v>663</v>
      </c>
      <c r="O1744" s="191"/>
      <c r="AC1744" s="250"/>
      <c r="AD1744" s="250"/>
      <c r="AE1744" s="250"/>
      <c r="AF1744" s="268"/>
      <c r="AG1744" s="486"/>
      <c r="AH1744" s="486"/>
      <c r="AI1744" s="250"/>
      <c r="AJ1744" s="250"/>
      <c r="AK1744" s="250"/>
      <c r="AL1744" s="243"/>
      <c r="AM1744" s="243"/>
      <c r="AN1744" s="243"/>
      <c r="AO1744" s="250"/>
      <c r="AP1744" s="250"/>
      <c r="AQ1744" s="250"/>
      <c r="AR1744" s="116"/>
      <c r="AS1744" s="250"/>
      <c r="AT1744" s="250"/>
    </row>
    <row r="1745" spans="13:46" customFormat="1" ht="11.25" customHeight="1">
      <c r="M1745" s="516"/>
      <c r="N1745" s="484"/>
      <c r="O1745" s="485"/>
      <c r="AC1745" s="250"/>
      <c r="AD1745" s="250"/>
      <c r="AE1745" s="250"/>
      <c r="AF1745" s="268"/>
      <c r="AG1745" s="486"/>
      <c r="AH1745" s="486"/>
      <c r="AI1745" s="250"/>
      <c r="AJ1745" s="250"/>
      <c r="AK1745" s="250"/>
      <c r="AL1745" s="268"/>
      <c r="AM1745" s="486"/>
      <c r="AN1745" s="486"/>
      <c r="AO1745" s="250"/>
      <c r="AP1745" s="250"/>
      <c r="AQ1745" s="250"/>
      <c r="AR1745" s="415"/>
      <c r="AS1745" s="250"/>
      <c r="AT1745" s="250"/>
    </row>
    <row r="1746" spans="13:46" customFormat="1" ht="11.25" customHeight="1">
      <c r="M1746" s="516"/>
      <c r="N1746" s="484"/>
      <c r="O1746" s="485"/>
      <c r="AC1746" s="250"/>
      <c r="AD1746" s="250"/>
      <c r="AE1746" s="250"/>
      <c r="AF1746" s="268"/>
      <c r="AG1746" s="486"/>
      <c r="AH1746" s="486"/>
      <c r="AI1746" s="250"/>
      <c r="AJ1746" s="250"/>
      <c r="AK1746" s="250"/>
      <c r="AL1746" s="268"/>
      <c r="AM1746" s="486"/>
      <c r="AN1746" s="486"/>
      <c r="AO1746" s="250"/>
      <c r="AP1746" s="250"/>
      <c r="AQ1746" s="250"/>
      <c r="AR1746" s="415"/>
      <c r="AS1746" s="250"/>
      <c r="AT1746" s="250"/>
    </row>
    <row r="1747" spans="13:46" customFormat="1" ht="11.25" customHeight="1">
      <c r="M1747" s="516"/>
      <c r="N1747" s="484"/>
      <c r="O1747" s="485"/>
      <c r="AC1747" s="250"/>
      <c r="AD1747" s="250"/>
      <c r="AE1747" s="250"/>
      <c r="AF1747" s="268"/>
      <c r="AG1747" s="486"/>
      <c r="AH1747" s="486"/>
      <c r="AI1747" s="250"/>
      <c r="AJ1747" s="250"/>
      <c r="AK1747" s="250"/>
      <c r="AL1747" s="268"/>
      <c r="AM1747" s="486"/>
      <c r="AN1747" s="486"/>
      <c r="AO1747" s="250"/>
      <c r="AP1747" s="250"/>
      <c r="AQ1747" s="250"/>
      <c r="AR1747" s="415"/>
      <c r="AS1747" s="250"/>
      <c r="AT1747" s="250"/>
    </row>
    <row r="1748" spans="13:46" customFormat="1" ht="11.25" customHeight="1">
      <c r="M1748" s="516"/>
      <c r="N1748" s="484"/>
      <c r="O1748" s="485"/>
      <c r="AC1748" s="250"/>
      <c r="AD1748" s="250"/>
      <c r="AE1748" s="250"/>
      <c r="AF1748" s="268"/>
      <c r="AG1748" s="486"/>
      <c r="AH1748" s="486"/>
      <c r="AI1748" s="250"/>
      <c r="AJ1748" s="250"/>
      <c r="AK1748" s="250"/>
      <c r="AL1748" s="268"/>
      <c r="AM1748" s="486"/>
      <c r="AN1748" s="486"/>
      <c r="AO1748" s="250"/>
      <c r="AP1748" s="250"/>
      <c r="AQ1748" s="250"/>
      <c r="AR1748" s="415"/>
      <c r="AS1748" s="250"/>
      <c r="AT1748" s="250"/>
    </row>
    <row r="1749" spans="13:46" customFormat="1" ht="11.25" customHeight="1">
      <c r="M1749" s="516"/>
      <c r="N1749" s="484"/>
      <c r="O1749" s="485"/>
      <c r="AC1749" s="250"/>
      <c r="AD1749" s="250"/>
      <c r="AE1749" s="250"/>
      <c r="AF1749" s="268"/>
      <c r="AG1749" s="486"/>
      <c r="AH1749" s="486"/>
      <c r="AI1749" s="250"/>
      <c r="AJ1749" s="250"/>
      <c r="AK1749" s="250"/>
      <c r="AL1749" s="268"/>
      <c r="AM1749" s="486"/>
      <c r="AN1749" s="486"/>
      <c r="AO1749" s="250"/>
      <c r="AP1749" s="250"/>
      <c r="AQ1749" s="250"/>
      <c r="AR1749" s="415"/>
      <c r="AS1749" s="250"/>
      <c r="AT1749" s="250"/>
    </row>
    <row r="1750" spans="13:46" customFormat="1" ht="11.25" customHeight="1">
      <c r="M1750" s="516"/>
      <c r="N1750" s="484"/>
      <c r="O1750" s="485"/>
      <c r="AC1750" s="250"/>
      <c r="AD1750" s="250"/>
      <c r="AE1750" s="250"/>
      <c r="AF1750" s="268"/>
      <c r="AG1750" s="486"/>
      <c r="AH1750" s="486"/>
      <c r="AI1750" s="250"/>
      <c r="AJ1750" s="250"/>
      <c r="AK1750" s="250"/>
      <c r="AL1750" s="268"/>
      <c r="AM1750" s="486"/>
      <c r="AN1750" s="486"/>
      <c r="AO1750" s="250"/>
      <c r="AP1750" s="250"/>
      <c r="AQ1750" s="250"/>
      <c r="AR1750" s="415"/>
      <c r="AS1750" s="250"/>
      <c r="AT1750" s="250"/>
    </row>
    <row r="1751" spans="13:46" customFormat="1" ht="11.25" customHeight="1">
      <c r="M1751" s="516"/>
      <c r="N1751" s="484"/>
      <c r="O1751" s="485"/>
      <c r="AC1751" s="250"/>
      <c r="AD1751" s="250"/>
      <c r="AE1751" s="250"/>
      <c r="AF1751" s="268"/>
      <c r="AG1751" s="486"/>
      <c r="AH1751" s="486"/>
      <c r="AI1751" s="250"/>
      <c r="AJ1751" s="250"/>
      <c r="AK1751" s="250"/>
      <c r="AL1751" s="268"/>
      <c r="AM1751" s="486"/>
      <c r="AN1751" s="486"/>
      <c r="AO1751" s="250"/>
      <c r="AP1751" s="250"/>
      <c r="AQ1751" s="250"/>
      <c r="AR1751" s="415"/>
      <c r="AS1751" s="250"/>
      <c r="AT1751" s="250"/>
    </row>
    <row r="1752" spans="13:46" customFormat="1" ht="11.25" customHeight="1">
      <c r="M1752" s="516"/>
      <c r="N1752" s="484"/>
      <c r="O1752" s="485"/>
      <c r="AC1752" s="250"/>
      <c r="AD1752" s="250"/>
      <c r="AE1752" s="250"/>
      <c r="AF1752" s="268"/>
      <c r="AG1752" s="486"/>
      <c r="AH1752" s="486"/>
      <c r="AI1752" s="250"/>
      <c r="AJ1752" s="250"/>
      <c r="AK1752" s="250"/>
      <c r="AL1752" s="268"/>
      <c r="AM1752" s="486"/>
      <c r="AN1752" s="486"/>
      <c r="AO1752" s="250"/>
      <c r="AP1752" s="250"/>
      <c r="AQ1752" s="250"/>
      <c r="AR1752" s="415"/>
      <c r="AS1752" s="250"/>
      <c r="AT1752" s="250"/>
    </row>
    <row r="1753" spans="13:46" customFormat="1" ht="11.25" customHeight="1">
      <c r="M1753" s="515" t="s">
        <v>1877</v>
      </c>
      <c r="N1753" s="465" t="s">
        <v>684</v>
      </c>
      <c r="O1753" s="191" t="s">
        <v>759</v>
      </c>
      <c r="AC1753" s="250"/>
      <c r="AD1753" s="250"/>
      <c r="AE1753" s="250"/>
      <c r="AF1753" s="268"/>
      <c r="AG1753" s="486"/>
      <c r="AH1753" s="486"/>
      <c r="AI1753" s="250"/>
      <c r="AJ1753" s="250"/>
      <c r="AK1753" s="250"/>
      <c r="AL1753" s="249">
        <f t="shared" ref="AL1753:AL1777" si="66">AM1753+AN1753</f>
        <v>0</v>
      </c>
      <c r="AM1753" s="198"/>
      <c r="AN1753" s="198"/>
      <c r="AO1753" s="250"/>
      <c r="AP1753" s="250"/>
      <c r="AQ1753" s="250"/>
      <c r="AR1753" s="415" t="s">
        <v>1340</v>
      </c>
      <c r="AS1753" s="250"/>
      <c r="AT1753" s="250"/>
    </row>
    <row r="1754" spans="13:46" customFormat="1" ht="11.25" customHeight="1">
      <c r="M1754" s="515" t="s">
        <v>1878</v>
      </c>
      <c r="N1754" s="466" t="s">
        <v>718</v>
      </c>
      <c r="O1754" s="191" t="s">
        <v>759</v>
      </c>
      <c r="AC1754" s="250"/>
      <c r="AD1754" s="250"/>
      <c r="AE1754" s="250"/>
      <c r="AF1754" s="268"/>
      <c r="AG1754" s="486"/>
      <c r="AH1754" s="486"/>
      <c r="AI1754" s="250"/>
      <c r="AJ1754" s="250"/>
      <c r="AK1754" s="250"/>
      <c r="AL1754" s="249">
        <f t="shared" si="66"/>
        <v>0</v>
      </c>
      <c r="AM1754" s="198"/>
      <c r="AN1754" s="198"/>
      <c r="AO1754" s="250"/>
      <c r="AP1754" s="250"/>
      <c r="AQ1754" s="250"/>
      <c r="AR1754" s="415" t="s">
        <v>1341</v>
      </c>
      <c r="AS1754" s="250"/>
      <c r="AT1754" s="250"/>
    </row>
    <row r="1755" spans="13:46" customFormat="1" ht="11.25" customHeight="1">
      <c r="M1755" s="515" t="s">
        <v>1879</v>
      </c>
      <c r="N1755" s="460" t="s">
        <v>722</v>
      </c>
      <c r="O1755" s="191" t="s">
        <v>759</v>
      </c>
      <c r="AC1755" s="250"/>
      <c r="AD1755" s="250"/>
      <c r="AE1755" s="250"/>
      <c r="AF1755" s="268"/>
      <c r="AG1755" s="486"/>
      <c r="AH1755" s="486"/>
      <c r="AI1755" s="250"/>
      <c r="AJ1755" s="250"/>
      <c r="AK1755" s="250"/>
      <c r="AL1755" s="249">
        <f t="shared" si="66"/>
        <v>0</v>
      </c>
      <c r="AM1755" s="184">
        <f>SUM(AM1756:AM1759)</f>
        <v>0</v>
      </c>
      <c r="AN1755" s="184">
        <f>SUM(AN1756:AN1759)</f>
        <v>0</v>
      </c>
      <c r="AO1755" s="250"/>
      <c r="AP1755" s="250"/>
      <c r="AQ1755" s="250"/>
      <c r="AR1755" s="415" t="s">
        <v>1342</v>
      </c>
      <c r="AS1755" s="250"/>
      <c r="AT1755" s="250"/>
    </row>
    <row r="1756" spans="13:46" customFormat="1" ht="11.25" customHeight="1">
      <c r="M1756" s="515" t="s">
        <v>1880</v>
      </c>
      <c r="N1756" s="467" t="s">
        <v>1316</v>
      </c>
      <c r="O1756" s="191" t="s">
        <v>759</v>
      </c>
      <c r="AC1756" s="250"/>
      <c r="AD1756" s="250"/>
      <c r="AE1756" s="250"/>
      <c r="AF1756" s="268"/>
      <c r="AG1756" s="486"/>
      <c r="AH1756" s="486"/>
      <c r="AI1756" s="250"/>
      <c r="AJ1756" s="250"/>
      <c r="AK1756" s="250"/>
      <c r="AL1756" s="249">
        <f t="shared" si="66"/>
        <v>0</v>
      </c>
      <c r="AM1756" s="198"/>
      <c r="AN1756" s="198"/>
      <c r="AO1756" s="250"/>
      <c r="AP1756" s="250"/>
      <c r="AQ1756" s="250"/>
      <c r="AR1756" s="415" t="s">
        <v>1343</v>
      </c>
      <c r="AS1756" s="250"/>
      <c r="AT1756" s="250"/>
    </row>
    <row r="1757" spans="13:46" customFormat="1" ht="11.25" customHeight="1">
      <c r="M1757" s="515" t="s">
        <v>1881</v>
      </c>
      <c r="N1757" s="467" t="s">
        <v>1317</v>
      </c>
      <c r="O1757" s="191" t="s">
        <v>759</v>
      </c>
      <c r="AC1757" s="250"/>
      <c r="AD1757" s="250"/>
      <c r="AE1757" s="250"/>
      <c r="AF1757" s="268"/>
      <c r="AG1757" s="486"/>
      <c r="AH1757" s="486"/>
      <c r="AI1757" s="250"/>
      <c r="AJ1757" s="250"/>
      <c r="AK1757" s="250"/>
      <c r="AL1757" s="249">
        <f t="shared" si="66"/>
        <v>0</v>
      </c>
      <c r="AM1757" s="198"/>
      <c r="AN1757" s="198"/>
      <c r="AO1757" s="250"/>
      <c r="AP1757" s="250"/>
      <c r="AQ1757" s="250"/>
      <c r="AR1757" s="415" t="s">
        <v>1344</v>
      </c>
      <c r="AS1757" s="250"/>
      <c r="AT1757" s="250"/>
    </row>
    <row r="1758" spans="13:46" customFormat="1" ht="11.25" customHeight="1">
      <c r="M1758" s="515" t="s">
        <v>1882</v>
      </c>
      <c r="N1758" s="467" t="s">
        <v>1318</v>
      </c>
      <c r="O1758" s="191" t="s">
        <v>759</v>
      </c>
      <c r="AC1758" s="250"/>
      <c r="AD1758" s="250"/>
      <c r="AE1758" s="250"/>
      <c r="AF1758" s="268"/>
      <c r="AG1758" s="486"/>
      <c r="AH1758" s="486"/>
      <c r="AI1758" s="250"/>
      <c r="AJ1758" s="250"/>
      <c r="AK1758" s="250"/>
      <c r="AL1758" s="249">
        <f t="shared" si="66"/>
        <v>0</v>
      </c>
      <c r="AM1758" s="198"/>
      <c r="AN1758" s="198"/>
      <c r="AO1758" s="250"/>
      <c r="AP1758" s="250"/>
      <c r="AQ1758" s="250"/>
      <c r="AR1758" s="415" t="s">
        <v>1345</v>
      </c>
      <c r="AS1758" s="250"/>
      <c r="AT1758" s="250"/>
    </row>
    <row r="1759" spans="13:46" customFormat="1" ht="11.25" customHeight="1">
      <c r="M1759" s="515" t="s">
        <v>1883</v>
      </c>
      <c r="N1759" s="467" t="s">
        <v>1319</v>
      </c>
      <c r="O1759" s="191" t="s">
        <v>759</v>
      </c>
      <c r="AC1759" s="250"/>
      <c r="AD1759" s="250"/>
      <c r="AE1759" s="250"/>
      <c r="AF1759" s="268"/>
      <c r="AG1759" s="486"/>
      <c r="AH1759" s="486"/>
      <c r="AI1759" s="250"/>
      <c r="AJ1759" s="250"/>
      <c r="AK1759" s="250"/>
      <c r="AL1759" s="249">
        <f t="shared" si="66"/>
        <v>0</v>
      </c>
      <c r="AM1759" s="198"/>
      <c r="AN1759" s="198"/>
      <c r="AO1759" s="250"/>
      <c r="AP1759" s="250"/>
      <c r="AQ1759" s="250"/>
      <c r="AR1759" s="415" t="s">
        <v>1346</v>
      </c>
      <c r="AS1759" s="250"/>
      <c r="AT1759" s="250"/>
    </row>
    <row r="1760" spans="13:46" customFormat="1" ht="11.25" customHeight="1">
      <c r="M1760" s="515" t="s">
        <v>1884</v>
      </c>
      <c r="N1760" s="461" t="s">
        <v>720</v>
      </c>
      <c r="O1760" s="191" t="s">
        <v>759</v>
      </c>
      <c r="AC1760" s="250"/>
      <c r="AD1760" s="250"/>
      <c r="AE1760" s="250"/>
      <c r="AF1760" s="268"/>
      <c r="AG1760" s="486"/>
      <c r="AH1760" s="486"/>
      <c r="AI1760" s="250"/>
      <c r="AJ1760" s="250"/>
      <c r="AK1760" s="250"/>
      <c r="AL1760" s="249">
        <f t="shared" si="66"/>
        <v>0</v>
      </c>
      <c r="AM1760" s="184">
        <f>SUM(AM1761:AM1766)</f>
        <v>0</v>
      </c>
      <c r="AN1760" s="184">
        <f>SUM(AN1761:AN1766)</f>
        <v>0</v>
      </c>
      <c r="AO1760" s="250"/>
      <c r="AP1760" s="250"/>
      <c r="AQ1760" s="250"/>
      <c r="AR1760" s="415" t="s">
        <v>1351</v>
      </c>
      <c r="AS1760" s="250"/>
      <c r="AT1760" s="250"/>
    </row>
    <row r="1761" spans="13:46" customFormat="1" ht="11.25" customHeight="1">
      <c r="M1761" s="515" t="s">
        <v>2060</v>
      </c>
      <c r="N1761" s="468" t="s">
        <v>1320</v>
      </c>
      <c r="O1761" s="191" t="s">
        <v>759</v>
      </c>
      <c r="AC1761" s="250"/>
      <c r="AD1761" s="250"/>
      <c r="AE1761" s="250"/>
      <c r="AF1761" s="268"/>
      <c r="AG1761" s="486"/>
      <c r="AH1761" s="486"/>
      <c r="AI1761" s="250"/>
      <c r="AJ1761" s="250"/>
      <c r="AK1761" s="250"/>
      <c r="AL1761" s="249">
        <f t="shared" si="66"/>
        <v>0</v>
      </c>
      <c r="AM1761" s="198"/>
      <c r="AN1761" s="198"/>
      <c r="AO1761" s="250"/>
      <c r="AP1761" s="250"/>
      <c r="AQ1761" s="250"/>
      <c r="AR1761" s="415" t="s">
        <v>2044</v>
      </c>
      <c r="AS1761" s="250"/>
      <c r="AT1761" s="250"/>
    </row>
    <row r="1762" spans="13:46" customFormat="1" ht="11.25" customHeight="1">
      <c r="M1762" s="515" t="s">
        <v>2041</v>
      </c>
      <c r="N1762" s="468" t="s">
        <v>1321</v>
      </c>
      <c r="O1762" s="191" t="s">
        <v>759</v>
      </c>
      <c r="AC1762" s="250"/>
      <c r="AD1762" s="250"/>
      <c r="AE1762" s="250"/>
      <c r="AF1762" s="268"/>
      <c r="AG1762" s="486"/>
      <c r="AH1762" s="486"/>
      <c r="AI1762" s="250"/>
      <c r="AJ1762" s="250"/>
      <c r="AK1762" s="250"/>
      <c r="AL1762" s="249">
        <f t="shared" si="66"/>
        <v>0</v>
      </c>
      <c r="AM1762" s="198"/>
      <c r="AN1762" s="198"/>
      <c r="AO1762" s="250"/>
      <c r="AP1762" s="250"/>
      <c r="AQ1762" s="250"/>
      <c r="AR1762" s="415" t="s">
        <v>2025</v>
      </c>
      <c r="AS1762" s="250"/>
      <c r="AT1762" s="250"/>
    </row>
    <row r="1763" spans="13:46" customFormat="1" ht="11.25" customHeight="1">
      <c r="M1763" s="515" t="s">
        <v>2022</v>
      </c>
      <c r="N1763" s="468" t="s">
        <v>1322</v>
      </c>
      <c r="O1763" s="191" t="s">
        <v>759</v>
      </c>
      <c r="AC1763" s="250"/>
      <c r="AD1763" s="250"/>
      <c r="AE1763" s="250"/>
      <c r="AF1763" s="268"/>
      <c r="AG1763" s="486"/>
      <c r="AH1763" s="486"/>
      <c r="AI1763" s="250"/>
      <c r="AJ1763" s="250"/>
      <c r="AK1763" s="250"/>
      <c r="AL1763" s="249">
        <f t="shared" si="66"/>
        <v>0</v>
      </c>
      <c r="AM1763" s="198"/>
      <c r="AN1763" s="198"/>
      <c r="AO1763" s="250"/>
      <c r="AP1763" s="250"/>
      <c r="AQ1763" s="250"/>
      <c r="AR1763" s="415" t="s">
        <v>2005</v>
      </c>
      <c r="AS1763" s="250"/>
      <c r="AT1763" s="250"/>
    </row>
    <row r="1764" spans="13:46" customFormat="1" ht="11.25" customHeight="1">
      <c r="M1764" s="515" t="s">
        <v>1885</v>
      </c>
      <c r="N1764" s="468" t="s">
        <v>1323</v>
      </c>
      <c r="O1764" s="191" t="s">
        <v>759</v>
      </c>
      <c r="AC1764" s="250"/>
      <c r="AD1764" s="250"/>
      <c r="AE1764" s="250"/>
      <c r="AF1764" s="268"/>
      <c r="AG1764" s="486"/>
      <c r="AH1764" s="486"/>
      <c r="AI1764" s="250"/>
      <c r="AJ1764" s="250"/>
      <c r="AK1764" s="250"/>
      <c r="AL1764" s="249">
        <f t="shared" si="66"/>
        <v>0</v>
      </c>
      <c r="AM1764" s="198"/>
      <c r="AN1764" s="198"/>
      <c r="AO1764" s="250"/>
      <c r="AP1764" s="250"/>
      <c r="AQ1764" s="250"/>
      <c r="AR1764" s="415" t="s">
        <v>1352</v>
      </c>
      <c r="AS1764" s="250"/>
      <c r="AT1764" s="250"/>
    </row>
    <row r="1765" spans="13:46" customFormat="1" ht="11.25" customHeight="1">
      <c r="M1765" s="515" t="s">
        <v>1886</v>
      </c>
      <c r="N1765" s="468" t="s">
        <v>1324</v>
      </c>
      <c r="O1765" s="191" t="s">
        <v>759</v>
      </c>
      <c r="AC1765" s="250"/>
      <c r="AD1765" s="250"/>
      <c r="AE1765" s="250"/>
      <c r="AF1765" s="268"/>
      <c r="AG1765" s="486"/>
      <c r="AH1765" s="486"/>
      <c r="AI1765" s="250"/>
      <c r="AJ1765" s="250"/>
      <c r="AK1765" s="250"/>
      <c r="AL1765" s="249">
        <f t="shared" si="66"/>
        <v>0</v>
      </c>
      <c r="AM1765" s="198"/>
      <c r="AN1765" s="198"/>
      <c r="AO1765" s="250"/>
      <c r="AP1765" s="250"/>
      <c r="AQ1765" s="250"/>
      <c r="AR1765" s="415" t="s">
        <v>1353</v>
      </c>
      <c r="AS1765" s="250"/>
      <c r="AT1765" s="250"/>
    </row>
    <row r="1766" spans="13:46" customFormat="1" ht="11.25" customHeight="1">
      <c r="M1766" s="515" t="s">
        <v>1887</v>
      </c>
      <c r="N1766" s="468" t="s">
        <v>1325</v>
      </c>
      <c r="O1766" s="191" t="s">
        <v>759</v>
      </c>
      <c r="AC1766" s="250"/>
      <c r="AD1766" s="250"/>
      <c r="AE1766" s="250"/>
      <c r="AF1766" s="268"/>
      <c r="AG1766" s="486"/>
      <c r="AH1766" s="486"/>
      <c r="AI1766" s="250"/>
      <c r="AJ1766" s="250"/>
      <c r="AK1766" s="250"/>
      <c r="AL1766" s="249">
        <f t="shared" si="66"/>
        <v>0</v>
      </c>
      <c r="AM1766" s="198"/>
      <c r="AN1766" s="198"/>
      <c r="AO1766" s="250"/>
      <c r="AP1766" s="250"/>
      <c r="AQ1766" s="250"/>
      <c r="AR1766" s="415" t="s">
        <v>1354</v>
      </c>
      <c r="AS1766" s="250"/>
      <c r="AT1766" s="250"/>
    </row>
    <row r="1767" spans="13:46" customFormat="1" ht="11.25" customHeight="1">
      <c r="M1767" s="515" t="s">
        <v>1888</v>
      </c>
      <c r="N1767" s="469" t="s">
        <v>721</v>
      </c>
      <c r="O1767" s="191" t="s">
        <v>759</v>
      </c>
      <c r="AC1767" s="250"/>
      <c r="AD1767" s="250"/>
      <c r="AE1767" s="250"/>
      <c r="AF1767" s="268"/>
      <c r="AG1767" s="486"/>
      <c r="AH1767" s="486"/>
      <c r="AI1767" s="250"/>
      <c r="AJ1767" s="250"/>
      <c r="AK1767" s="250"/>
      <c r="AL1767" s="249">
        <f t="shared" si="66"/>
        <v>0</v>
      </c>
      <c r="AM1767" s="198"/>
      <c r="AN1767" s="198"/>
      <c r="AO1767" s="250"/>
      <c r="AP1767" s="250"/>
      <c r="AQ1767" s="250"/>
      <c r="AR1767" s="415" t="s">
        <v>1355</v>
      </c>
      <c r="AS1767" s="250"/>
      <c r="AT1767" s="250"/>
    </row>
    <row r="1768" spans="13:46" customFormat="1" ht="11.25" customHeight="1">
      <c r="M1768" s="515" t="s">
        <v>1889</v>
      </c>
      <c r="N1768" s="462" t="s">
        <v>712</v>
      </c>
      <c r="O1768" s="191" t="s">
        <v>759</v>
      </c>
      <c r="AC1768" s="250"/>
      <c r="AD1768" s="250"/>
      <c r="AE1768" s="250"/>
      <c r="AF1768" s="268"/>
      <c r="AG1768" s="486"/>
      <c r="AH1768" s="486"/>
      <c r="AI1768" s="250"/>
      <c r="AJ1768" s="250"/>
      <c r="AK1768" s="250"/>
      <c r="AL1768" s="249">
        <f t="shared" si="66"/>
        <v>0</v>
      </c>
      <c r="AM1768" s="184">
        <f>SUM(AM1769:AM1777)</f>
        <v>0</v>
      </c>
      <c r="AN1768" s="184">
        <f>SUM(AN1769:AN1777)</f>
        <v>0</v>
      </c>
      <c r="AO1768" s="250"/>
      <c r="AP1768" s="250"/>
      <c r="AQ1768" s="250"/>
      <c r="AR1768" s="415" t="s">
        <v>1356</v>
      </c>
      <c r="AS1768" s="250"/>
      <c r="AT1768" s="250"/>
    </row>
    <row r="1769" spans="13:46" customFormat="1" ht="11.25" customHeight="1">
      <c r="M1769" s="515" t="s">
        <v>1890</v>
      </c>
      <c r="N1769" s="470" t="s">
        <v>1326</v>
      </c>
      <c r="O1769" s="191" t="s">
        <v>759</v>
      </c>
      <c r="AC1769" s="250"/>
      <c r="AD1769" s="250"/>
      <c r="AE1769" s="250"/>
      <c r="AF1769" s="268"/>
      <c r="AG1769" s="486"/>
      <c r="AH1769" s="486"/>
      <c r="AI1769" s="250"/>
      <c r="AJ1769" s="250"/>
      <c r="AK1769" s="250"/>
      <c r="AL1769" s="249">
        <f t="shared" si="66"/>
        <v>0</v>
      </c>
      <c r="AM1769" s="198"/>
      <c r="AN1769" s="198"/>
      <c r="AO1769" s="250"/>
      <c r="AP1769" s="250"/>
      <c r="AQ1769" s="250"/>
      <c r="AR1769" s="415" t="s">
        <v>1357</v>
      </c>
      <c r="AS1769" s="250"/>
      <c r="AT1769" s="250"/>
    </row>
    <row r="1770" spans="13:46" customFormat="1" ht="11.25" customHeight="1">
      <c r="M1770" s="515" t="s">
        <v>1891</v>
      </c>
      <c r="N1770" s="470" t="s">
        <v>1327</v>
      </c>
      <c r="O1770" s="191" t="s">
        <v>759</v>
      </c>
      <c r="AC1770" s="250"/>
      <c r="AD1770" s="250"/>
      <c r="AE1770" s="250"/>
      <c r="AF1770" s="268"/>
      <c r="AG1770" s="486"/>
      <c r="AH1770" s="486"/>
      <c r="AI1770" s="250"/>
      <c r="AJ1770" s="250"/>
      <c r="AK1770" s="250"/>
      <c r="AL1770" s="249">
        <f t="shared" si="66"/>
        <v>0</v>
      </c>
      <c r="AM1770" s="198"/>
      <c r="AN1770" s="198"/>
      <c r="AO1770" s="250"/>
      <c r="AP1770" s="250"/>
      <c r="AQ1770" s="250"/>
      <c r="AR1770" s="415" t="s">
        <v>1358</v>
      </c>
      <c r="AS1770" s="250"/>
      <c r="AT1770" s="250"/>
    </row>
    <row r="1771" spans="13:46" customFormat="1" ht="11.25" customHeight="1">
      <c r="M1771" s="515" t="s">
        <v>1892</v>
      </c>
      <c r="N1771" s="470" t="s">
        <v>1328</v>
      </c>
      <c r="O1771" s="191" t="s">
        <v>759</v>
      </c>
      <c r="AC1771" s="250"/>
      <c r="AD1771" s="250"/>
      <c r="AE1771" s="250"/>
      <c r="AF1771" s="268"/>
      <c r="AG1771" s="486"/>
      <c r="AH1771" s="486"/>
      <c r="AI1771" s="250"/>
      <c r="AJ1771" s="250"/>
      <c r="AK1771" s="250"/>
      <c r="AL1771" s="249">
        <f t="shared" si="66"/>
        <v>0</v>
      </c>
      <c r="AM1771" s="198"/>
      <c r="AN1771" s="198"/>
      <c r="AO1771" s="250"/>
      <c r="AP1771" s="250"/>
      <c r="AQ1771" s="250"/>
      <c r="AR1771" s="415" t="s">
        <v>1359</v>
      </c>
      <c r="AS1771" s="250"/>
      <c r="AT1771" s="250"/>
    </row>
    <row r="1772" spans="13:46" customFormat="1" ht="11.25" customHeight="1">
      <c r="M1772" s="515" t="s">
        <v>1893</v>
      </c>
      <c r="N1772" s="470" t="s">
        <v>1329</v>
      </c>
      <c r="O1772" s="191" t="s">
        <v>759</v>
      </c>
      <c r="AC1772" s="250"/>
      <c r="AD1772" s="250"/>
      <c r="AE1772" s="250"/>
      <c r="AF1772" s="268"/>
      <c r="AG1772" s="486"/>
      <c r="AH1772" s="486"/>
      <c r="AI1772" s="250"/>
      <c r="AJ1772" s="250"/>
      <c r="AK1772" s="250"/>
      <c r="AL1772" s="249">
        <f t="shared" si="66"/>
        <v>0</v>
      </c>
      <c r="AM1772" s="198"/>
      <c r="AN1772" s="198"/>
      <c r="AO1772" s="250"/>
      <c r="AP1772" s="250"/>
      <c r="AQ1772" s="250"/>
      <c r="AR1772" s="415" t="s">
        <v>1371</v>
      </c>
      <c r="AS1772" s="250"/>
      <c r="AT1772" s="250"/>
    </row>
    <row r="1773" spans="13:46" customFormat="1" ht="11.25" customHeight="1">
      <c r="M1773" s="515" t="s">
        <v>1894</v>
      </c>
      <c r="N1773" s="470" t="s">
        <v>1330</v>
      </c>
      <c r="O1773" s="191" t="s">
        <v>759</v>
      </c>
      <c r="AC1773" s="250"/>
      <c r="AD1773" s="250"/>
      <c r="AE1773" s="250"/>
      <c r="AF1773" s="268"/>
      <c r="AG1773" s="486"/>
      <c r="AH1773" s="486"/>
      <c r="AI1773" s="250"/>
      <c r="AJ1773" s="250"/>
      <c r="AK1773" s="250"/>
      <c r="AL1773" s="249">
        <f t="shared" si="66"/>
        <v>0</v>
      </c>
      <c r="AM1773" s="198"/>
      <c r="AN1773" s="198"/>
      <c r="AO1773" s="250"/>
      <c r="AP1773" s="250"/>
      <c r="AQ1773" s="250"/>
      <c r="AR1773" s="415" t="s">
        <v>1370</v>
      </c>
      <c r="AS1773" s="250"/>
      <c r="AT1773" s="250"/>
    </row>
    <row r="1774" spans="13:46" customFormat="1" ht="11.25" customHeight="1">
      <c r="M1774" s="515" t="s">
        <v>1895</v>
      </c>
      <c r="N1774" s="470" t="s">
        <v>1331</v>
      </c>
      <c r="O1774" s="191" t="s">
        <v>759</v>
      </c>
      <c r="AC1774" s="250"/>
      <c r="AD1774" s="250"/>
      <c r="AE1774" s="250"/>
      <c r="AF1774" s="268"/>
      <c r="AG1774" s="486"/>
      <c r="AH1774" s="486"/>
      <c r="AI1774" s="250"/>
      <c r="AJ1774" s="250"/>
      <c r="AK1774" s="250"/>
      <c r="AL1774" s="249">
        <f t="shared" si="66"/>
        <v>0</v>
      </c>
      <c r="AM1774" s="198"/>
      <c r="AN1774" s="198"/>
      <c r="AO1774" s="250"/>
      <c r="AP1774" s="250"/>
      <c r="AQ1774" s="250"/>
      <c r="AR1774" s="415" t="s">
        <v>1369</v>
      </c>
      <c r="AS1774" s="250"/>
      <c r="AT1774" s="250"/>
    </row>
    <row r="1775" spans="13:46" customFormat="1" ht="11.25" customHeight="1">
      <c r="M1775" s="515" t="s">
        <v>1896</v>
      </c>
      <c r="N1775" s="470" t="s">
        <v>1332</v>
      </c>
      <c r="O1775" s="191" t="s">
        <v>759</v>
      </c>
      <c r="AC1775" s="250"/>
      <c r="AD1775" s="250"/>
      <c r="AE1775" s="250"/>
      <c r="AF1775" s="268"/>
      <c r="AG1775" s="486"/>
      <c r="AH1775" s="486"/>
      <c r="AI1775" s="250"/>
      <c r="AJ1775" s="250"/>
      <c r="AK1775" s="250"/>
      <c r="AL1775" s="249">
        <f t="shared" si="66"/>
        <v>0</v>
      </c>
      <c r="AM1775" s="198"/>
      <c r="AN1775" s="198"/>
      <c r="AO1775" s="250"/>
      <c r="AP1775" s="250"/>
      <c r="AQ1775" s="250"/>
      <c r="AR1775" s="415" t="s">
        <v>1368</v>
      </c>
      <c r="AS1775" s="250"/>
      <c r="AT1775" s="250"/>
    </row>
    <row r="1776" spans="13:46" customFormat="1" ht="11.25" customHeight="1">
      <c r="M1776" s="515" t="s">
        <v>1897</v>
      </c>
      <c r="N1776" s="470" t="s">
        <v>1333</v>
      </c>
      <c r="O1776" s="191" t="s">
        <v>759</v>
      </c>
      <c r="AC1776" s="250"/>
      <c r="AD1776" s="250"/>
      <c r="AE1776" s="250"/>
      <c r="AF1776" s="268"/>
      <c r="AG1776" s="486"/>
      <c r="AH1776" s="486"/>
      <c r="AI1776" s="250"/>
      <c r="AJ1776" s="250"/>
      <c r="AK1776" s="250"/>
      <c r="AL1776" s="249">
        <f t="shared" si="66"/>
        <v>0</v>
      </c>
      <c r="AM1776" s="198"/>
      <c r="AN1776" s="198"/>
      <c r="AO1776" s="250"/>
      <c r="AP1776" s="250"/>
      <c r="AQ1776" s="250"/>
      <c r="AR1776" s="415" t="s">
        <v>1367</v>
      </c>
      <c r="AS1776" s="250"/>
      <c r="AT1776" s="250"/>
    </row>
    <row r="1777" spans="13:46" customFormat="1" ht="11.25" customHeight="1">
      <c r="M1777" s="515" t="s">
        <v>1898</v>
      </c>
      <c r="N1777" s="470" t="s">
        <v>1334</v>
      </c>
      <c r="O1777" s="191" t="s">
        <v>759</v>
      </c>
      <c r="AC1777" s="250"/>
      <c r="AD1777" s="250"/>
      <c r="AE1777" s="250"/>
      <c r="AF1777" s="268"/>
      <c r="AG1777" s="486"/>
      <c r="AH1777" s="486"/>
      <c r="AI1777" s="250"/>
      <c r="AJ1777" s="250"/>
      <c r="AK1777" s="250"/>
      <c r="AL1777" s="249">
        <f t="shared" si="66"/>
        <v>0</v>
      </c>
      <c r="AM1777" s="198"/>
      <c r="AN1777" s="198"/>
      <c r="AO1777" s="250"/>
      <c r="AP1777" s="250"/>
      <c r="AQ1777" s="250"/>
      <c r="AR1777" s="415" t="s">
        <v>1372</v>
      </c>
      <c r="AS1777" s="250"/>
      <c r="AT1777" s="250"/>
    </row>
    <row r="1778" spans="13:46" customFormat="1" ht="11.25" customHeight="1">
      <c r="M1778" s="516"/>
      <c r="N1778" s="484"/>
      <c r="O1778" s="485"/>
      <c r="AC1778" s="250"/>
      <c r="AD1778" s="250"/>
      <c r="AE1778" s="250"/>
      <c r="AF1778" s="268"/>
      <c r="AG1778" s="486"/>
      <c r="AH1778" s="486"/>
      <c r="AI1778" s="250"/>
      <c r="AJ1778" s="250"/>
      <c r="AK1778" s="250"/>
      <c r="AL1778" s="268"/>
      <c r="AM1778" s="486"/>
      <c r="AN1778" s="486"/>
      <c r="AO1778" s="250"/>
      <c r="AP1778" s="250"/>
      <c r="AQ1778" s="250"/>
      <c r="AR1778" s="415"/>
      <c r="AS1778" s="250"/>
      <c r="AT1778" s="250"/>
    </row>
    <row r="1779" spans="13:46" customFormat="1" ht="11.25" customHeight="1">
      <c r="M1779" s="516"/>
      <c r="N1779" s="484"/>
      <c r="O1779" s="485"/>
      <c r="AC1779" s="250"/>
      <c r="AD1779" s="250"/>
      <c r="AE1779" s="250"/>
      <c r="AF1779" s="268"/>
      <c r="AG1779" s="486"/>
      <c r="AH1779" s="486"/>
      <c r="AI1779" s="250"/>
      <c r="AJ1779" s="250"/>
      <c r="AK1779" s="250"/>
      <c r="AL1779" s="268"/>
      <c r="AM1779" s="486"/>
      <c r="AN1779" s="486"/>
      <c r="AO1779" s="250"/>
      <c r="AP1779" s="250"/>
      <c r="AQ1779" s="250"/>
      <c r="AR1779" s="415"/>
      <c r="AS1779" s="250"/>
      <c r="AT1779" s="250"/>
    </row>
    <row r="1780" spans="13:46" customFormat="1" ht="11.25" customHeight="1">
      <c r="M1780" s="515" t="s">
        <v>1899</v>
      </c>
      <c r="N1780" s="471" t="s">
        <v>1335</v>
      </c>
      <c r="O1780" s="191" t="s">
        <v>759</v>
      </c>
      <c r="AC1780" s="250"/>
      <c r="AD1780" s="250"/>
      <c r="AE1780" s="250"/>
      <c r="AF1780" s="268"/>
      <c r="AG1780" s="486"/>
      <c r="AH1780" s="486"/>
      <c r="AI1780" s="250"/>
      <c r="AJ1780" s="250"/>
      <c r="AK1780" s="250"/>
      <c r="AL1780" s="249">
        <f t="shared" ref="AL1780:AL1786" si="67">AM1780+AN1780</f>
        <v>0</v>
      </c>
      <c r="AM1780" s="198"/>
      <c r="AN1780" s="198"/>
      <c r="AO1780" s="250"/>
      <c r="AP1780" s="250"/>
      <c r="AQ1780" s="250"/>
      <c r="AR1780" s="415" t="s">
        <v>1373</v>
      </c>
      <c r="AS1780" s="250"/>
      <c r="AT1780" s="250"/>
    </row>
    <row r="1781" spans="13:46" customFormat="1" ht="11.25" customHeight="1">
      <c r="M1781" s="515" t="s">
        <v>1900</v>
      </c>
      <c r="N1781" s="472" t="s">
        <v>723</v>
      </c>
      <c r="O1781" s="191" t="s">
        <v>759</v>
      </c>
      <c r="AC1781" s="250"/>
      <c r="AD1781" s="250"/>
      <c r="AE1781" s="250"/>
      <c r="AF1781" s="268"/>
      <c r="AG1781" s="486"/>
      <c r="AH1781" s="486"/>
      <c r="AI1781" s="250"/>
      <c r="AJ1781" s="250"/>
      <c r="AK1781" s="250"/>
      <c r="AL1781" s="249">
        <f t="shared" si="67"/>
        <v>0</v>
      </c>
      <c r="AM1781" s="198"/>
      <c r="AN1781" s="198"/>
      <c r="AO1781" s="250"/>
      <c r="AP1781" s="250"/>
      <c r="AQ1781" s="250"/>
      <c r="AR1781" s="415" t="s">
        <v>1360</v>
      </c>
      <c r="AS1781" s="250"/>
      <c r="AT1781" s="250"/>
    </row>
    <row r="1782" spans="13:46" customFormat="1" ht="11.25" customHeight="1">
      <c r="M1782" s="515" t="s">
        <v>1901</v>
      </c>
      <c r="N1782" s="473" t="s">
        <v>749</v>
      </c>
      <c r="O1782" s="191" t="s">
        <v>759</v>
      </c>
      <c r="AC1782" s="250"/>
      <c r="AD1782" s="250"/>
      <c r="AE1782" s="250"/>
      <c r="AF1782" s="268"/>
      <c r="AG1782" s="486"/>
      <c r="AH1782" s="486"/>
      <c r="AI1782" s="250"/>
      <c r="AJ1782" s="250"/>
      <c r="AK1782" s="250"/>
      <c r="AL1782" s="249">
        <f t="shared" si="67"/>
        <v>0</v>
      </c>
      <c r="AM1782" s="198"/>
      <c r="AN1782" s="198"/>
      <c r="AO1782" s="250"/>
      <c r="AP1782" s="250"/>
      <c r="AQ1782" s="250"/>
      <c r="AR1782" s="415" t="s">
        <v>1361</v>
      </c>
      <c r="AS1782" s="250"/>
      <c r="AT1782" s="250"/>
    </row>
    <row r="1783" spans="13:46" customFormat="1" ht="11.25" customHeight="1">
      <c r="M1783" s="515" t="s">
        <v>1902</v>
      </c>
      <c r="N1783" s="474" t="s">
        <v>315</v>
      </c>
      <c r="O1783" s="191" t="s">
        <v>759</v>
      </c>
      <c r="AC1783" s="250"/>
      <c r="AD1783" s="250"/>
      <c r="AE1783" s="250"/>
      <c r="AF1783" s="268"/>
      <c r="AG1783" s="486"/>
      <c r="AH1783" s="486"/>
      <c r="AI1783" s="250"/>
      <c r="AJ1783" s="250"/>
      <c r="AK1783" s="250"/>
      <c r="AL1783" s="249">
        <f t="shared" si="67"/>
        <v>0</v>
      </c>
      <c r="AM1783" s="198"/>
      <c r="AN1783" s="198"/>
      <c r="AO1783" s="250"/>
      <c r="AP1783" s="250"/>
      <c r="AQ1783" s="250"/>
      <c r="AR1783" s="415" t="s">
        <v>1362</v>
      </c>
      <c r="AS1783" s="250"/>
      <c r="AT1783" s="250"/>
    </row>
    <row r="1784" spans="13:46" customFormat="1" ht="11.25" customHeight="1">
      <c r="M1784" s="515" t="s">
        <v>1903</v>
      </c>
      <c r="N1784" s="475" t="s">
        <v>316</v>
      </c>
      <c r="O1784" s="191" t="s">
        <v>759</v>
      </c>
      <c r="AC1784" s="250"/>
      <c r="AD1784" s="250"/>
      <c r="AE1784" s="250"/>
      <c r="AF1784" s="268"/>
      <c r="AG1784" s="486"/>
      <c r="AH1784" s="486"/>
      <c r="AI1784" s="250"/>
      <c r="AJ1784" s="250"/>
      <c r="AK1784" s="250"/>
      <c r="AL1784" s="249">
        <f t="shared" si="67"/>
        <v>0</v>
      </c>
      <c r="AM1784" s="198"/>
      <c r="AN1784" s="198"/>
      <c r="AO1784" s="250"/>
      <c r="AP1784" s="250"/>
      <c r="AQ1784" s="250"/>
      <c r="AR1784" s="415" t="s">
        <v>1364</v>
      </c>
      <c r="AS1784" s="250"/>
      <c r="AT1784" s="250"/>
    </row>
    <row r="1785" spans="13:46" customFormat="1" ht="11.25" customHeight="1">
      <c r="M1785" s="515" t="s">
        <v>1904</v>
      </c>
      <c r="N1785" s="476" t="s">
        <v>317</v>
      </c>
      <c r="O1785" s="191" t="s">
        <v>759</v>
      </c>
      <c r="AC1785" s="250"/>
      <c r="AD1785" s="250"/>
      <c r="AE1785" s="250"/>
      <c r="AF1785" s="268"/>
      <c r="AG1785" s="486"/>
      <c r="AH1785" s="486"/>
      <c r="AI1785" s="250"/>
      <c r="AJ1785" s="250"/>
      <c r="AK1785" s="250"/>
      <c r="AL1785" s="249">
        <f t="shared" si="67"/>
        <v>0</v>
      </c>
      <c r="AM1785" s="198"/>
      <c r="AN1785" s="198"/>
      <c r="AO1785" s="250"/>
      <c r="AP1785" s="250"/>
      <c r="AQ1785" s="250"/>
      <c r="AR1785" s="415" t="s">
        <v>1363</v>
      </c>
      <c r="AS1785" s="250"/>
      <c r="AT1785" s="250"/>
    </row>
    <row r="1786" spans="13:46" customFormat="1" ht="11.25" customHeight="1">
      <c r="M1786" s="515" t="s">
        <v>1905</v>
      </c>
      <c r="N1786" s="465" t="s">
        <v>318</v>
      </c>
      <c r="O1786" s="191" t="s">
        <v>759</v>
      </c>
      <c r="AC1786" s="250"/>
      <c r="AD1786" s="250"/>
      <c r="AE1786" s="250"/>
      <c r="AF1786" s="268"/>
      <c r="AG1786" s="486"/>
      <c r="AH1786" s="486"/>
      <c r="AI1786" s="250"/>
      <c r="AJ1786" s="250"/>
      <c r="AK1786" s="250"/>
      <c r="AL1786" s="249">
        <f t="shared" si="67"/>
        <v>0</v>
      </c>
      <c r="AM1786" s="198"/>
      <c r="AN1786" s="198"/>
      <c r="AO1786" s="250"/>
      <c r="AP1786" s="250"/>
      <c r="AQ1786" s="250"/>
      <c r="AR1786" s="415" t="s">
        <v>1365</v>
      </c>
      <c r="AS1786" s="250"/>
      <c r="AT1786" s="250"/>
    </row>
    <row r="1787" spans="13:46" customFormat="1" ht="11.25" customHeight="1">
      <c r="M1787" s="516"/>
      <c r="N1787" s="484"/>
      <c r="O1787" s="485"/>
      <c r="AC1787" s="250"/>
      <c r="AD1787" s="250"/>
      <c r="AE1787" s="250"/>
      <c r="AF1787" s="268"/>
      <c r="AG1787" s="486"/>
      <c r="AH1787" s="486"/>
      <c r="AI1787" s="250"/>
      <c r="AJ1787" s="250"/>
      <c r="AK1787" s="250"/>
      <c r="AL1787" s="268"/>
      <c r="AM1787" s="486"/>
      <c r="AN1787" s="486"/>
      <c r="AO1787" s="250"/>
      <c r="AP1787" s="250"/>
      <c r="AQ1787" s="250"/>
      <c r="AR1787" s="415"/>
      <c r="AS1787" s="250"/>
      <c r="AT1787" s="250"/>
    </row>
    <row r="1788" spans="13:46" customFormat="1" ht="11.25" customHeight="1">
      <c r="M1788" s="514" t="s">
        <v>1846</v>
      </c>
      <c r="N1788" s="487" t="s">
        <v>664</v>
      </c>
      <c r="O1788" s="191" t="s">
        <v>195</v>
      </c>
      <c r="AC1788" s="250"/>
      <c r="AD1788" s="250"/>
      <c r="AE1788" s="250"/>
      <c r="AF1788" s="265">
        <f>SUM(AF1789,AF1793:AF1798,AF1799,AF1804,AF1811,AF1812,AF1824:AF1830)</f>
        <v>0</v>
      </c>
      <c r="AG1788" s="265">
        <f>SUM(AG1789,AG1793:AG1798,AG1799,AG1804,AG1811,AG1812,AG1824:AG1830)</f>
        <v>0</v>
      </c>
      <c r="AH1788" s="265">
        <f>SUM(AH1789,AH1793:AH1798,AH1799,AH1804,AH1811,AH1812,AH1824:AH1830)</f>
        <v>0</v>
      </c>
      <c r="AI1788" s="250"/>
      <c r="AJ1788" s="250"/>
      <c r="AK1788" s="250"/>
      <c r="AL1788" s="265">
        <f>SUM(AL1789,AL1793:AL1798,AL1799,AL1804,AL1811,AL1812,AL1824:AL1830)</f>
        <v>0</v>
      </c>
      <c r="AM1788" s="265">
        <f>SUM(AM1789,AM1793:AM1798,AM1799,AM1804,AM1811,AM1812,AM1824:AM1830)</f>
        <v>0</v>
      </c>
      <c r="AN1788" s="265">
        <f>SUM(AN1789,AN1793:AN1798,AN1799,AN1804,AN1811,AN1812,AN1824:AN1830)</f>
        <v>0</v>
      </c>
      <c r="AO1788" s="250"/>
      <c r="AP1788" s="250"/>
      <c r="AQ1788" s="250"/>
      <c r="AR1788" s="116"/>
      <c r="AS1788" s="250"/>
      <c r="AT1788" s="250"/>
    </row>
    <row r="1789" spans="13:46" customFormat="1" ht="11.25" customHeight="1">
      <c r="M1789" s="516"/>
      <c r="N1789" s="484"/>
      <c r="O1789" s="485"/>
      <c r="AC1789" s="250"/>
      <c r="AD1789" s="250"/>
      <c r="AE1789" s="250"/>
      <c r="AF1789" s="268"/>
      <c r="AG1789" s="486"/>
      <c r="AH1789" s="486"/>
      <c r="AI1789" s="250"/>
      <c r="AJ1789" s="250"/>
      <c r="AK1789" s="250"/>
      <c r="AL1789" s="268"/>
      <c r="AM1789" s="486"/>
      <c r="AN1789" s="486"/>
      <c r="AO1789" s="250"/>
      <c r="AP1789" s="250"/>
      <c r="AQ1789" s="250"/>
      <c r="AR1789" s="415"/>
      <c r="AS1789" s="250"/>
      <c r="AT1789" s="250"/>
    </row>
    <row r="1790" spans="13:46" customFormat="1" ht="11.25" customHeight="1">
      <c r="M1790" s="516"/>
      <c r="N1790" s="484"/>
      <c r="O1790" s="485"/>
      <c r="AC1790" s="250"/>
      <c r="AD1790" s="250"/>
      <c r="AE1790" s="250"/>
      <c r="AF1790" s="268"/>
      <c r="AG1790" s="486"/>
      <c r="AH1790" s="486"/>
      <c r="AI1790" s="250"/>
      <c r="AJ1790" s="250"/>
      <c r="AK1790" s="250"/>
      <c r="AL1790" s="268"/>
      <c r="AM1790" s="486"/>
      <c r="AN1790" s="486"/>
      <c r="AO1790" s="250"/>
      <c r="AP1790" s="250"/>
      <c r="AQ1790" s="250"/>
      <c r="AR1790" s="415"/>
      <c r="AS1790" s="250"/>
      <c r="AT1790" s="250"/>
    </row>
    <row r="1791" spans="13:46" customFormat="1" ht="11.25" customHeight="1">
      <c r="M1791" s="516"/>
      <c r="N1791" s="484"/>
      <c r="O1791" s="485"/>
      <c r="AC1791" s="250"/>
      <c r="AD1791" s="250"/>
      <c r="AE1791" s="250"/>
      <c r="AF1791" s="268"/>
      <c r="AG1791" s="486"/>
      <c r="AH1791" s="486"/>
      <c r="AI1791" s="250"/>
      <c r="AJ1791" s="250"/>
      <c r="AK1791" s="250"/>
      <c r="AL1791" s="268"/>
      <c r="AM1791" s="486"/>
      <c r="AN1791" s="486"/>
      <c r="AO1791" s="250"/>
      <c r="AP1791" s="250"/>
      <c r="AQ1791" s="250"/>
      <c r="AR1791" s="415"/>
      <c r="AS1791" s="250"/>
      <c r="AT1791" s="250"/>
    </row>
    <row r="1792" spans="13:46" customFormat="1" ht="11.25" customHeight="1">
      <c r="M1792" s="516"/>
      <c r="N1792" s="484"/>
      <c r="O1792" s="485"/>
      <c r="AC1792" s="250"/>
      <c r="AD1792" s="250"/>
      <c r="AE1792" s="250"/>
      <c r="AF1792" s="268"/>
      <c r="AG1792" s="486"/>
      <c r="AH1792" s="486"/>
      <c r="AI1792" s="250"/>
      <c r="AJ1792" s="250"/>
      <c r="AK1792" s="250"/>
      <c r="AL1792" s="268"/>
      <c r="AM1792" s="486"/>
      <c r="AN1792" s="486"/>
      <c r="AO1792" s="250"/>
      <c r="AP1792" s="250"/>
      <c r="AQ1792" s="250"/>
      <c r="AR1792" s="415"/>
      <c r="AS1792" s="250"/>
      <c r="AT1792" s="250"/>
    </row>
    <row r="1793" spans="13:46" customFormat="1" ht="11.25" customHeight="1">
      <c r="M1793" s="516"/>
      <c r="N1793" s="484"/>
      <c r="O1793" s="485"/>
      <c r="AC1793" s="250"/>
      <c r="AD1793" s="250"/>
      <c r="AE1793" s="250"/>
      <c r="AF1793" s="268"/>
      <c r="AG1793" s="486"/>
      <c r="AH1793" s="486"/>
      <c r="AI1793" s="250"/>
      <c r="AJ1793" s="250"/>
      <c r="AK1793" s="250"/>
      <c r="AL1793" s="268"/>
      <c r="AM1793" s="486"/>
      <c r="AN1793" s="486"/>
      <c r="AO1793" s="250"/>
      <c r="AP1793" s="250"/>
      <c r="AQ1793" s="250"/>
      <c r="AR1793" s="415"/>
      <c r="AS1793" s="250"/>
      <c r="AT1793" s="250"/>
    </row>
    <row r="1794" spans="13:46" customFormat="1" ht="11.25" customHeight="1">
      <c r="M1794" s="516"/>
      <c r="N1794" s="484"/>
      <c r="O1794" s="485"/>
      <c r="AC1794" s="250"/>
      <c r="AD1794" s="250"/>
      <c r="AE1794" s="250"/>
      <c r="AF1794" s="268"/>
      <c r="AG1794" s="486"/>
      <c r="AH1794" s="486"/>
      <c r="AI1794" s="250"/>
      <c r="AJ1794" s="250"/>
      <c r="AK1794" s="250"/>
      <c r="AL1794" s="268"/>
      <c r="AM1794" s="486"/>
      <c r="AN1794" s="486"/>
      <c r="AO1794" s="250"/>
      <c r="AP1794" s="250"/>
      <c r="AQ1794" s="250"/>
      <c r="AR1794" s="415"/>
      <c r="AS1794" s="250"/>
      <c r="AT1794" s="250"/>
    </row>
    <row r="1795" spans="13:46" customFormat="1" ht="11.25" customHeight="1">
      <c r="M1795" s="516"/>
      <c r="N1795" s="484"/>
      <c r="O1795" s="485"/>
      <c r="AC1795" s="250"/>
      <c r="AD1795" s="250"/>
      <c r="AE1795" s="250"/>
      <c r="AF1795" s="268"/>
      <c r="AG1795" s="486"/>
      <c r="AH1795" s="486"/>
      <c r="AI1795" s="250"/>
      <c r="AJ1795" s="250"/>
      <c r="AK1795" s="250"/>
      <c r="AL1795" s="268"/>
      <c r="AM1795" s="486"/>
      <c r="AN1795" s="486"/>
      <c r="AO1795" s="250"/>
      <c r="AP1795" s="250"/>
      <c r="AQ1795" s="250"/>
      <c r="AR1795" s="415"/>
      <c r="AS1795" s="250"/>
      <c r="AT1795" s="250"/>
    </row>
    <row r="1796" spans="13:46" customFormat="1" ht="11.25" customHeight="1">
      <c r="M1796" s="516"/>
      <c r="N1796" s="484"/>
      <c r="O1796" s="485"/>
      <c r="AC1796" s="250"/>
      <c r="AD1796" s="250"/>
      <c r="AE1796" s="250"/>
      <c r="AF1796" s="268"/>
      <c r="AG1796" s="486"/>
      <c r="AH1796" s="486"/>
      <c r="AI1796" s="250"/>
      <c r="AJ1796" s="250"/>
      <c r="AK1796" s="250"/>
      <c r="AL1796" s="268"/>
      <c r="AM1796" s="486"/>
      <c r="AN1796" s="486"/>
      <c r="AO1796" s="250"/>
      <c r="AP1796" s="250"/>
      <c r="AQ1796" s="250"/>
      <c r="AR1796" s="415"/>
      <c r="AS1796" s="250"/>
      <c r="AT1796" s="250"/>
    </row>
    <row r="1797" spans="13:46" customFormat="1" ht="11.25" customHeight="1">
      <c r="M1797" s="515" t="s">
        <v>1847</v>
      </c>
      <c r="N1797" s="465" t="s">
        <v>684</v>
      </c>
      <c r="O1797" s="191" t="s">
        <v>195</v>
      </c>
      <c r="AC1797" s="250"/>
      <c r="AD1797" s="250"/>
      <c r="AE1797" s="250"/>
      <c r="AF1797" s="268"/>
      <c r="AG1797" s="486"/>
      <c r="AH1797" s="486"/>
      <c r="AI1797" s="250"/>
      <c r="AJ1797" s="250"/>
      <c r="AK1797" s="250"/>
      <c r="AL1797" s="249">
        <f t="shared" ref="AL1797:AL1821" si="68">AM1797+AN1797</f>
        <v>0</v>
      </c>
      <c r="AM1797" s="249">
        <f t="shared" ref="AM1797:AN1811" si="69">AM1709*AM1753/1000</f>
        <v>0</v>
      </c>
      <c r="AN1797" s="249">
        <f t="shared" si="69"/>
        <v>0</v>
      </c>
      <c r="AO1797" s="250"/>
      <c r="AP1797" s="250"/>
      <c r="AQ1797" s="250"/>
      <c r="AR1797" s="415" t="s">
        <v>1340</v>
      </c>
      <c r="AS1797" s="250"/>
      <c r="AT1797" s="250"/>
    </row>
    <row r="1798" spans="13:46" customFormat="1" ht="11.25" customHeight="1">
      <c r="M1798" s="515" t="s">
        <v>1848</v>
      </c>
      <c r="N1798" s="466" t="s">
        <v>718</v>
      </c>
      <c r="O1798" s="191" t="s">
        <v>195</v>
      </c>
      <c r="AC1798" s="250"/>
      <c r="AD1798" s="250"/>
      <c r="AE1798" s="250"/>
      <c r="AF1798" s="268"/>
      <c r="AG1798" s="486"/>
      <c r="AH1798" s="486"/>
      <c r="AI1798" s="250"/>
      <c r="AJ1798" s="250"/>
      <c r="AK1798" s="250"/>
      <c r="AL1798" s="249">
        <f t="shared" si="68"/>
        <v>0</v>
      </c>
      <c r="AM1798" s="249">
        <f t="shared" si="69"/>
        <v>0</v>
      </c>
      <c r="AN1798" s="249">
        <f t="shared" si="69"/>
        <v>0</v>
      </c>
      <c r="AO1798" s="250"/>
      <c r="AP1798" s="250"/>
      <c r="AQ1798" s="250"/>
      <c r="AR1798" s="415" t="s">
        <v>1341</v>
      </c>
      <c r="AS1798" s="250"/>
      <c r="AT1798" s="250"/>
    </row>
    <row r="1799" spans="13:46" customFormat="1" ht="11.25" customHeight="1">
      <c r="M1799" s="515" t="s">
        <v>1849</v>
      </c>
      <c r="N1799" s="460" t="s">
        <v>722</v>
      </c>
      <c r="O1799" s="191" t="s">
        <v>195</v>
      </c>
      <c r="AC1799" s="250"/>
      <c r="AD1799" s="250"/>
      <c r="AE1799" s="250"/>
      <c r="AF1799" s="268"/>
      <c r="AG1799" s="486"/>
      <c r="AH1799" s="486"/>
      <c r="AI1799" s="250"/>
      <c r="AJ1799" s="250"/>
      <c r="AK1799" s="250"/>
      <c r="AL1799" s="249">
        <f t="shared" si="68"/>
        <v>0</v>
      </c>
      <c r="AM1799" s="184">
        <f>SUM(AM1800:AM1803)</f>
        <v>0</v>
      </c>
      <c r="AN1799" s="184">
        <f>SUM(AN1800:AN1803)</f>
        <v>0</v>
      </c>
      <c r="AO1799" s="250"/>
      <c r="AP1799" s="250"/>
      <c r="AQ1799" s="250"/>
      <c r="AR1799" s="415" t="s">
        <v>1342</v>
      </c>
      <c r="AS1799" s="250"/>
      <c r="AT1799" s="250"/>
    </row>
    <row r="1800" spans="13:46" customFormat="1" ht="11.25" customHeight="1">
      <c r="M1800" s="515" t="s">
        <v>1850</v>
      </c>
      <c r="N1800" s="467" t="s">
        <v>1316</v>
      </c>
      <c r="O1800" s="191" t="s">
        <v>195</v>
      </c>
      <c r="AC1800" s="250"/>
      <c r="AD1800" s="250"/>
      <c r="AE1800" s="250"/>
      <c r="AF1800" s="268"/>
      <c r="AG1800" s="486"/>
      <c r="AH1800" s="486"/>
      <c r="AI1800" s="250"/>
      <c r="AJ1800" s="250"/>
      <c r="AK1800" s="250"/>
      <c r="AL1800" s="249">
        <f t="shared" si="68"/>
        <v>0</v>
      </c>
      <c r="AM1800" s="249">
        <f t="shared" si="69"/>
        <v>0</v>
      </c>
      <c r="AN1800" s="249">
        <f t="shared" si="69"/>
        <v>0</v>
      </c>
      <c r="AO1800" s="250"/>
      <c r="AP1800" s="250"/>
      <c r="AQ1800" s="250"/>
      <c r="AR1800" s="415" t="s">
        <v>1343</v>
      </c>
      <c r="AS1800" s="250"/>
      <c r="AT1800" s="250"/>
    </row>
    <row r="1801" spans="13:46" customFormat="1" ht="11.25" customHeight="1">
      <c r="M1801" s="515" t="s">
        <v>1851</v>
      </c>
      <c r="N1801" s="467" t="s">
        <v>1317</v>
      </c>
      <c r="O1801" s="191" t="s">
        <v>195</v>
      </c>
      <c r="AC1801" s="250"/>
      <c r="AD1801" s="250"/>
      <c r="AE1801" s="250"/>
      <c r="AF1801" s="268"/>
      <c r="AG1801" s="486"/>
      <c r="AH1801" s="486"/>
      <c r="AI1801" s="250"/>
      <c r="AJ1801" s="250"/>
      <c r="AK1801" s="250"/>
      <c r="AL1801" s="249">
        <f t="shared" si="68"/>
        <v>0</v>
      </c>
      <c r="AM1801" s="249">
        <f t="shared" si="69"/>
        <v>0</v>
      </c>
      <c r="AN1801" s="249">
        <f t="shared" si="69"/>
        <v>0</v>
      </c>
      <c r="AO1801" s="250"/>
      <c r="AP1801" s="250"/>
      <c r="AQ1801" s="250"/>
      <c r="AR1801" s="415" t="s">
        <v>1344</v>
      </c>
      <c r="AS1801" s="250"/>
      <c r="AT1801" s="250"/>
    </row>
    <row r="1802" spans="13:46" customFormat="1" ht="11.25" customHeight="1">
      <c r="M1802" s="515" t="s">
        <v>1852</v>
      </c>
      <c r="N1802" s="467" t="s">
        <v>1318</v>
      </c>
      <c r="O1802" s="191" t="s">
        <v>195</v>
      </c>
      <c r="AC1802" s="250"/>
      <c r="AD1802" s="250"/>
      <c r="AE1802" s="250"/>
      <c r="AF1802" s="268"/>
      <c r="AG1802" s="486"/>
      <c r="AH1802" s="486"/>
      <c r="AI1802" s="250"/>
      <c r="AJ1802" s="250"/>
      <c r="AK1802" s="250"/>
      <c r="AL1802" s="249">
        <f t="shared" si="68"/>
        <v>0</v>
      </c>
      <c r="AM1802" s="249">
        <f t="shared" si="69"/>
        <v>0</v>
      </c>
      <c r="AN1802" s="249">
        <f t="shared" si="69"/>
        <v>0</v>
      </c>
      <c r="AO1802" s="250"/>
      <c r="AP1802" s="250"/>
      <c r="AQ1802" s="250"/>
      <c r="AR1802" s="415" t="s">
        <v>1345</v>
      </c>
      <c r="AS1802" s="250"/>
      <c r="AT1802" s="250"/>
    </row>
    <row r="1803" spans="13:46" customFormat="1" ht="11.25" customHeight="1">
      <c r="M1803" s="515" t="s">
        <v>1853</v>
      </c>
      <c r="N1803" s="467" t="s">
        <v>1319</v>
      </c>
      <c r="O1803" s="191" t="s">
        <v>195</v>
      </c>
      <c r="AC1803" s="250"/>
      <c r="AD1803" s="250"/>
      <c r="AE1803" s="250"/>
      <c r="AF1803" s="268"/>
      <c r="AG1803" s="486"/>
      <c r="AH1803" s="486"/>
      <c r="AI1803" s="250"/>
      <c r="AJ1803" s="250"/>
      <c r="AK1803" s="250"/>
      <c r="AL1803" s="249">
        <f t="shared" si="68"/>
        <v>0</v>
      </c>
      <c r="AM1803" s="249">
        <f t="shared" si="69"/>
        <v>0</v>
      </c>
      <c r="AN1803" s="249">
        <f t="shared" si="69"/>
        <v>0</v>
      </c>
      <c r="AO1803" s="250"/>
      <c r="AP1803" s="250"/>
      <c r="AQ1803" s="250"/>
      <c r="AR1803" s="415" t="s">
        <v>1346</v>
      </c>
      <c r="AS1803" s="250"/>
      <c r="AT1803" s="250"/>
    </row>
    <row r="1804" spans="13:46" customFormat="1" ht="11.25" customHeight="1">
      <c r="M1804" s="515" t="s">
        <v>1854</v>
      </c>
      <c r="N1804" s="461" t="s">
        <v>720</v>
      </c>
      <c r="O1804" s="191" t="s">
        <v>195</v>
      </c>
      <c r="AC1804" s="250"/>
      <c r="AD1804" s="250"/>
      <c r="AE1804" s="250"/>
      <c r="AF1804" s="268"/>
      <c r="AG1804" s="486"/>
      <c r="AH1804" s="486"/>
      <c r="AI1804" s="250"/>
      <c r="AJ1804" s="250"/>
      <c r="AK1804" s="250"/>
      <c r="AL1804" s="249">
        <f t="shared" si="68"/>
        <v>0</v>
      </c>
      <c r="AM1804" s="184">
        <f>SUM(AM1805:AM1810)</f>
        <v>0</v>
      </c>
      <c r="AN1804" s="184">
        <f>SUM(AN1805:AN1810)</f>
        <v>0</v>
      </c>
      <c r="AO1804" s="250"/>
      <c r="AP1804" s="250"/>
      <c r="AQ1804" s="250"/>
      <c r="AR1804" s="415" t="s">
        <v>1351</v>
      </c>
      <c r="AS1804" s="250"/>
      <c r="AT1804" s="250"/>
    </row>
    <row r="1805" spans="13:46" customFormat="1" ht="11.25" customHeight="1">
      <c r="M1805" s="515" t="s">
        <v>2061</v>
      </c>
      <c r="N1805" s="468" t="s">
        <v>1320</v>
      </c>
      <c r="O1805" s="191" t="s">
        <v>195</v>
      </c>
      <c r="AC1805" s="250"/>
      <c r="AD1805" s="250"/>
      <c r="AE1805" s="250"/>
      <c r="AF1805" s="268"/>
      <c r="AG1805" s="486"/>
      <c r="AH1805" s="486"/>
      <c r="AI1805" s="250"/>
      <c r="AJ1805" s="250"/>
      <c r="AK1805" s="250"/>
      <c r="AL1805" s="249">
        <f t="shared" si="68"/>
        <v>0</v>
      </c>
      <c r="AM1805" s="249">
        <f t="shared" si="69"/>
        <v>0</v>
      </c>
      <c r="AN1805" s="249">
        <f t="shared" si="69"/>
        <v>0</v>
      </c>
      <c r="AO1805" s="250"/>
      <c r="AP1805" s="250"/>
      <c r="AQ1805" s="250"/>
      <c r="AR1805" s="415" t="s">
        <v>2044</v>
      </c>
      <c r="AS1805" s="250"/>
      <c r="AT1805" s="250"/>
    </row>
    <row r="1806" spans="13:46" customFormat="1" ht="11.25" customHeight="1">
      <c r="M1806" s="515" t="s">
        <v>2042</v>
      </c>
      <c r="N1806" s="468" t="s">
        <v>1321</v>
      </c>
      <c r="O1806" s="191" t="s">
        <v>195</v>
      </c>
      <c r="AC1806" s="250"/>
      <c r="AD1806" s="250"/>
      <c r="AE1806" s="250"/>
      <c r="AF1806" s="268"/>
      <c r="AG1806" s="486"/>
      <c r="AH1806" s="486"/>
      <c r="AI1806" s="250"/>
      <c r="AJ1806" s="250"/>
      <c r="AK1806" s="250"/>
      <c r="AL1806" s="249">
        <f t="shared" si="68"/>
        <v>0</v>
      </c>
      <c r="AM1806" s="249">
        <f t="shared" si="69"/>
        <v>0</v>
      </c>
      <c r="AN1806" s="249">
        <f t="shared" si="69"/>
        <v>0</v>
      </c>
      <c r="AO1806" s="250"/>
      <c r="AP1806" s="250"/>
      <c r="AQ1806" s="250"/>
      <c r="AR1806" s="415" t="s">
        <v>2025</v>
      </c>
      <c r="AS1806" s="250"/>
      <c r="AT1806" s="250"/>
    </row>
    <row r="1807" spans="13:46" customFormat="1" ht="11.25" customHeight="1">
      <c r="M1807" s="515" t="s">
        <v>2023</v>
      </c>
      <c r="N1807" s="468" t="s">
        <v>1322</v>
      </c>
      <c r="O1807" s="191" t="s">
        <v>195</v>
      </c>
      <c r="AC1807" s="250"/>
      <c r="AD1807" s="250"/>
      <c r="AE1807" s="250"/>
      <c r="AF1807" s="268"/>
      <c r="AG1807" s="486"/>
      <c r="AH1807" s="486"/>
      <c r="AI1807" s="250"/>
      <c r="AJ1807" s="250"/>
      <c r="AK1807" s="250"/>
      <c r="AL1807" s="249">
        <f t="shared" si="68"/>
        <v>0</v>
      </c>
      <c r="AM1807" s="249">
        <f t="shared" si="69"/>
        <v>0</v>
      </c>
      <c r="AN1807" s="249">
        <f t="shared" si="69"/>
        <v>0</v>
      </c>
      <c r="AO1807" s="250"/>
      <c r="AP1807" s="250"/>
      <c r="AQ1807" s="250"/>
      <c r="AR1807" s="415" t="s">
        <v>2005</v>
      </c>
      <c r="AS1807" s="250"/>
      <c r="AT1807" s="250"/>
    </row>
    <row r="1808" spans="13:46" customFormat="1" ht="11.25" customHeight="1">
      <c r="M1808" s="515" t="s">
        <v>1855</v>
      </c>
      <c r="N1808" s="468" t="s">
        <v>1323</v>
      </c>
      <c r="O1808" s="191" t="s">
        <v>195</v>
      </c>
      <c r="AC1808" s="250"/>
      <c r="AD1808" s="250"/>
      <c r="AE1808" s="250"/>
      <c r="AF1808" s="268"/>
      <c r="AG1808" s="486"/>
      <c r="AH1808" s="486"/>
      <c r="AI1808" s="250"/>
      <c r="AJ1808" s="250"/>
      <c r="AK1808" s="250"/>
      <c r="AL1808" s="249">
        <f t="shared" si="68"/>
        <v>0</v>
      </c>
      <c r="AM1808" s="249">
        <f t="shared" si="69"/>
        <v>0</v>
      </c>
      <c r="AN1808" s="249">
        <f t="shared" si="69"/>
        <v>0</v>
      </c>
      <c r="AO1808" s="250"/>
      <c r="AP1808" s="250"/>
      <c r="AQ1808" s="250"/>
      <c r="AR1808" s="415" t="s">
        <v>1352</v>
      </c>
      <c r="AS1808" s="250"/>
      <c r="AT1808" s="250"/>
    </row>
    <row r="1809" spans="13:46" customFormat="1" ht="11.25" customHeight="1">
      <c r="M1809" s="515" t="s">
        <v>1856</v>
      </c>
      <c r="N1809" s="468" t="s">
        <v>1324</v>
      </c>
      <c r="O1809" s="191" t="s">
        <v>195</v>
      </c>
      <c r="AC1809" s="250"/>
      <c r="AD1809" s="250"/>
      <c r="AE1809" s="250"/>
      <c r="AF1809" s="268"/>
      <c r="AG1809" s="486"/>
      <c r="AH1809" s="486"/>
      <c r="AI1809" s="250"/>
      <c r="AJ1809" s="250"/>
      <c r="AK1809" s="250"/>
      <c r="AL1809" s="249">
        <f t="shared" si="68"/>
        <v>0</v>
      </c>
      <c r="AM1809" s="249">
        <f t="shared" si="69"/>
        <v>0</v>
      </c>
      <c r="AN1809" s="249">
        <f t="shared" si="69"/>
        <v>0</v>
      </c>
      <c r="AO1809" s="250"/>
      <c r="AP1809" s="250"/>
      <c r="AQ1809" s="250"/>
      <c r="AR1809" s="415" t="s">
        <v>1353</v>
      </c>
      <c r="AS1809" s="250"/>
      <c r="AT1809" s="250"/>
    </row>
    <row r="1810" spans="13:46" customFormat="1" ht="11.25" customHeight="1">
      <c r="M1810" s="515" t="s">
        <v>1857</v>
      </c>
      <c r="N1810" s="468" t="s">
        <v>1325</v>
      </c>
      <c r="O1810" s="191" t="s">
        <v>195</v>
      </c>
      <c r="AC1810" s="250"/>
      <c r="AD1810" s="250"/>
      <c r="AE1810" s="250"/>
      <c r="AF1810" s="268"/>
      <c r="AG1810" s="486"/>
      <c r="AH1810" s="486"/>
      <c r="AI1810" s="250"/>
      <c r="AJ1810" s="250"/>
      <c r="AK1810" s="250"/>
      <c r="AL1810" s="249">
        <f t="shared" si="68"/>
        <v>0</v>
      </c>
      <c r="AM1810" s="249">
        <f t="shared" si="69"/>
        <v>0</v>
      </c>
      <c r="AN1810" s="249">
        <f t="shared" si="69"/>
        <v>0</v>
      </c>
      <c r="AO1810" s="250"/>
      <c r="AP1810" s="250"/>
      <c r="AQ1810" s="250"/>
      <c r="AR1810" s="415" t="s">
        <v>1354</v>
      </c>
      <c r="AS1810" s="250"/>
      <c r="AT1810" s="250"/>
    </row>
    <row r="1811" spans="13:46" customFormat="1" ht="11.25" customHeight="1">
      <c r="M1811" s="515" t="s">
        <v>1858</v>
      </c>
      <c r="N1811" s="469" t="s">
        <v>721</v>
      </c>
      <c r="O1811" s="191" t="s">
        <v>195</v>
      </c>
      <c r="AC1811" s="250"/>
      <c r="AD1811" s="250"/>
      <c r="AE1811" s="250"/>
      <c r="AF1811" s="268"/>
      <c r="AG1811" s="486"/>
      <c r="AH1811" s="486"/>
      <c r="AI1811" s="250"/>
      <c r="AJ1811" s="250"/>
      <c r="AK1811" s="250"/>
      <c r="AL1811" s="249">
        <f t="shared" si="68"/>
        <v>0</v>
      </c>
      <c r="AM1811" s="249">
        <f t="shared" si="69"/>
        <v>0</v>
      </c>
      <c r="AN1811" s="249">
        <f t="shared" si="69"/>
        <v>0</v>
      </c>
      <c r="AO1811" s="250"/>
      <c r="AP1811" s="250"/>
      <c r="AQ1811" s="250"/>
      <c r="AR1811" s="415" t="s">
        <v>1355</v>
      </c>
      <c r="AS1811" s="250"/>
      <c r="AT1811" s="250"/>
    </row>
    <row r="1812" spans="13:46" customFormat="1" ht="11.25" customHeight="1">
      <c r="M1812" s="515" t="s">
        <v>1859</v>
      </c>
      <c r="N1812" s="462" t="s">
        <v>712</v>
      </c>
      <c r="O1812" s="191" t="s">
        <v>195</v>
      </c>
      <c r="AC1812" s="250"/>
      <c r="AD1812" s="250"/>
      <c r="AE1812" s="250"/>
      <c r="AF1812" s="268"/>
      <c r="AG1812" s="486"/>
      <c r="AH1812" s="486"/>
      <c r="AI1812" s="250"/>
      <c r="AJ1812" s="250"/>
      <c r="AK1812" s="250"/>
      <c r="AL1812" s="249">
        <f t="shared" si="68"/>
        <v>0</v>
      </c>
      <c r="AM1812" s="184">
        <f>SUM(AM1813:AM1821)</f>
        <v>0</v>
      </c>
      <c r="AN1812" s="184">
        <f>SUM(AN1813:AN1821)</f>
        <v>0</v>
      </c>
      <c r="AO1812" s="250"/>
      <c r="AP1812" s="250"/>
      <c r="AQ1812" s="250"/>
      <c r="AR1812" s="415" t="s">
        <v>1356</v>
      </c>
      <c r="AS1812" s="250"/>
      <c r="AT1812" s="250"/>
    </row>
    <row r="1813" spans="13:46" customFormat="1" ht="11.25" customHeight="1">
      <c r="M1813" s="515" t="s">
        <v>1860</v>
      </c>
      <c r="N1813" s="470" t="s">
        <v>1326</v>
      </c>
      <c r="O1813" s="191" t="s">
        <v>195</v>
      </c>
      <c r="AC1813" s="250"/>
      <c r="AD1813" s="250"/>
      <c r="AE1813" s="250"/>
      <c r="AF1813" s="268"/>
      <c r="AG1813" s="486"/>
      <c r="AH1813" s="486"/>
      <c r="AI1813" s="250"/>
      <c r="AJ1813" s="250"/>
      <c r="AK1813" s="250"/>
      <c r="AL1813" s="249">
        <f t="shared" si="68"/>
        <v>0</v>
      </c>
      <c r="AM1813" s="249">
        <f t="shared" ref="AM1813:AN1821" si="70">AM1725*AM1769/1000</f>
        <v>0</v>
      </c>
      <c r="AN1813" s="249">
        <f t="shared" si="70"/>
        <v>0</v>
      </c>
      <c r="AO1813" s="250"/>
      <c r="AP1813" s="250"/>
      <c r="AQ1813" s="250"/>
      <c r="AR1813" s="415" t="s">
        <v>1357</v>
      </c>
      <c r="AS1813" s="250"/>
      <c r="AT1813" s="250"/>
    </row>
    <row r="1814" spans="13:46" customFormat="1" ht="11.25" customHeight="1">
      <c r="M1814" s="515" t="s">
        <v>1861</v>
      </c>
      <c r="N1814" s="470" t="s">
        <v>1327</v>
      </c>
      <c r="O1814" s="191" t="s">
        <v>195</v>
      </c>
      <c r="AC1814" s="250"/>
      <c r="AD1814" s="250"/>
      <c r="AE1814" s="250"/>
      <c r="AF1814" s="268"/>
      <c r="AG1814" s="486"/>
      <c r="AH1814" s="486"/>
      <c r="AI1814" s="250"/>
      <c r="AJ1814" s="250"/>
      <c r="AK1814" s="250"/>
      <c r="AL1814" s="249">
        <f t="shared" si="68"/>
        <v>0</v>
      </c>
      <c r="AM1814" s="249">
        <f t="shared" si="70"/>
        <v>0</v>
      </c>
      <c r="AN1814" s="249">
        <f t="shared" si="70"/>
        <v>0</v>
      </c>
      <c r="AO1814" s="250"/>
      <c r="AP1814" s="250"/>
      <c r="AQ1814" s="250"/>
      <c r="AR1814" s="415" t="s">
        <v>1358</v>
      </c>
      <c r="AS1814" s="250"/>
      <c r="AT1814" s="250"/>
    </row>
    <row r="1815" spans="13:46" customFormat="1" ht="11.25" customHeight="1">
      <c r="M1815" s="515" t="s">
        <v>1862</v>
      </c>
      <c r="N1815" s="470" t="s">
        <v>1328</v>
      </c>
      <c r="O1815" s="191" t="s">
        <v>195</v>
      </c>
      <c r="AC1815" s="250"/>
      <c r="AD1815" s="250"/>
      <c r="AE1815" s="250"/>
      <c r="AF1815" s="268"/>
      <c r="AG1815" s="486"/>
      <c r="AH1815" s="486"/>
      <c r="AI1815" s="250"/>
      <c r="AJ1815" s="250"/>
      <c r="AK1815" s="250"/>
      <c r="AL1815" s="249">
        <f t="shared" si="68"/>
        <v>0</v>
      </c>
      <c r="AM1815" s="249">
        <f t="shared" si="70"/>
        <v>0</v>
      </c>
      <c r="AN1815" s="249">
        <f t="shared" si="70"/>
        <v>0</v>
      </c>
      <c r="AO1815" s="250"/>
      <c r="AP1815" s="250"/>
      <c r="AQ1815" s="250"/>
      <c r="AR1815" s="415" t="s">
        <v>1359</v>
      </c>
      <c r="AS1815" s="250"/>
      <c r="AT1815" s="250"/>
    </row>
    <row r="1816" spans="13:46" customFormat="1" ht="11.25" customHeight="1">
      <c r="M1816" s="515" t="s">
        <v>1863</v>
      </c>
      <c r="N1816" s="470" t="s">
        <v>1329</v>
      </c>
      <c r="O1816" s="191" t="s">
        <v>195</v>
      </c>
      <c r="AC1816" s="250"/>
      <c r="AD1816" s="250"/>
      <c r="AE1816" s="250"/>
      <c r="AF1816" s="268"/>
      <c r="AG1816" s="486"/>
      <c r="AH1816" s="486"/>
      <c r="AI1816" s="250"/>
      <c r="AJ1816" s="250"/>
      <c r="AK1816" s="250"/>
      <c r="AL1816" s="249">
        <f t="shared" si="68"/>
        <v>0</v>
      </c>
      <c r="AM1816" s="249">
        <f t="shared" si="70"/>
        <v>0</v>
      </c>
      <c r="AN1816" s="249">
        <f t="shared" si="70"/>
        <v>0</v>
      </c>
      <c r="AO1816" s="250"/>
      <c r="AP1816" s="250"/>
      <c r="AQ1816" s="250"/>
      <c r="AR1816" s="415" t="s">
        <v>1371</v>
      </c>
      <c r="AS1816" s="250"/>
      <c r="AT1816" s="250"/>
    </row>
    <row r="1817" spans="13:46" customFormat="1" ht="11.25" customHeight="1">
      <c r="M1817" s="515" t="s">
        <v>1864</v>
      </c>
      <c r="N1817" s="470" t="s">
        <v>1330</v>
      </c>
      <c r="O1817" s="191" t="s">
        <v>195</v>
      </c>
      <c r="AC1817" s="250"/>
      <c r="AD1817" s="250"/>
      <c r="AE1817" s="250"/>
      <c r="AF1817" s="268"/>
      <c r="AG1817" s="486"/>
      <c r="AH1817" s="486"/>
      <c r="AI1817" s="250"/>
      <c r="AJ1817" s="250"/>
      <c r="AK1817" s="250"/>
      <c r="AL1817" s="249">
        <f t="shared" si="68"/>
        <v>0</v>
      </c>
      <c r="AM1817" s="249">
        <f t="shared" si="70"/>
        <v>0</v>
      </c>
      <c r="AN1817" s="249">
        <f t="shared" si="70"/>
        <v>0</v>
      </c>
      <c r="AO1817" s="250"/>
      <c r="AP1817" s="250"/>
      <c r="AQ1817" s="250"/>
      <c r="AR1817" s="415" t="s">
        <v>1370</v>
      </c>
      <c r="AS1817" s="250"/>
      <c r="AT1817" s="250"/>
    </row>
    <row r="1818" spans="13:46" customFormat="1" ht="11.25" customHeight="1">
      <c r="M1818" s="515" t="s">
        <v>1865</v>
      </c>
      <c r="N1818" s="470" t="s">
        <v>1331</v>
      </c>
      <c r="O1818" s="191" t="s">
        <v>195</v>
      </c>
      <c r="AC1818" s="250"/>
      <c r="AD1818" s="250"/>
      <c r="AE1818" s="250"/>
      <c r="AF1818" s="268"/>
      <c r="AG1818" s="486"/>
      <c r="AH1818" s="486"/>
      <c r="AI1818" s="250"/>
      <c r="AJ1818" s="250"/>
      <c r="AK1818" s="250"/>
      <c r="AL1818" s="249">
        <f t="shared" si="68"/>
        <v>0</v>
      </c>
      <c r="AM1818" s="249">
        <f t="shared" si="70"/>
        <v>0</v>
      </c>
      <c r="AN1818" s="249">
        <f t="shared" si="70"/>
        <v>0</v>
      </c>
      <c r="AO1818" s="250"/>
      <c r="AP1818" s="250"/>
      <c r="AQ1818" s="250"/>
      <c r="AR1818" s="415" t="s">
        <v>1369</v>
      </c>
      <c r="AS1818" s="250"/>
      <c r="AT1818" s="250"/>
    </row>
    <row r="1819" spans="13:46" customFormat="1" ht="11.25" customHeight="1">
      <c r="M1819" s="515" t="s">
        <v>1866</v>
      </c>
      <c r="N1819" s="470" t="s">
        <v>1332</v>
      </c>
      <c r="O1819" s="191" t="s">
        <v>195</v>
      </c>
      <c r="AC1819" s="250"/>
      <c r="AD1819" s="250"/>
      <c r="AE1819" s="250"/>
      <c r="AF1819" s="268"/>
      <c r="AG1819" s="486"/>
      <c r="AH1819" s="486"/>
      <c r="AI1819" s="250"/>
      <c r="AJ1819" s="250"/>
      <c r="AK1819" s="250"/>
      <c r="AL1819" s="249">
        <f t="shared" si="68"/>
        <v>0</v>
      </c>
      <c r="AM1819" s="249">
        <f t="shared" si="70"/>
        <v>0</v>
      </c>
      <c r="AN1819" s="249">
        <f t="shared" si="70"/>
        <v>0</v>
      </c>
      <c r="AO1819" s="250"/>
      <c r="AP1819" s="250"/>
      <c r="AQ1819" s="250"/>
      <c r="AR1819" s="415" t="s">
        <v>1368</v>
      </c>
      <c r="AS1819" s="250"/>
      <c r="AT1819" s="250"/>
    </row>
    <row r="1820" spans="13:46" customFormat="1" ht="11.25" customHeight="1">
      <c r="M1820" s="515" t="s">
        <v>1867</v>
      </c>
      <c r="N1820" s="470" t="s">
        <v>1333</v>
      </c>
      <c r="O1820" s="191" t="s">
        <v>195</v>
      </c>
      <c r="AC1820" s="250"/>
      <c r="AD1820" s="250"/>
      <c r="AE1820" s="250"/>
      <c r="AF1820" s="268"/>
      <c r="AG1820" s="486"/>
      <c r="AH1820" s="486"/>
      <c r="AI1820" s="250"/>
      <c r="AJ1820" s="250"/>
      <c r="AK1820" s="250"/>
      <c r="AL1820" s="249">
        <f t="shared" si="68"/>
        <v>0</v>
      </c>
      <c r="AM1820" s="249">
        <f t="shared" si="70"/>
        <v>0</v>
      </c>
      <c r="AN1820" s="249">
        <f t="shared" si="70"/>
        <v>0</v>
      </c>
      <c r="AO1820" s="250"/>
      <c r="AP1820" s="250"/>
      <c r="AQ1820" s="250"/>
      <c r="AR1820" s="415" t="s">
        <v>1367</v>
      </c>
      <c r="AS1820" s="250"/>
      <c r="AT1820" s="250"/>
    </row>
    <row r="1821" spans="13:46" customFormat="1" ht="11.25" customHeight="1">
      <c r="M1821" s="515" t="s">
        <v>1868</v>
      </c>
      <c r="N1821" s="470" t="s">
        <v>1334</v>
      </c>
      <c r="O1821" s="191" t="s">
        <v>195</v>
      </c>
      <c r="AC1821" s="250"/>
      <c r="AD1821" s="250"/>
      <c r="AE1821" s="250"/>
      <c r="AF1821" s="268"/>
      <c r="AG1821" s="486"/>
      <c r="AH1821" s="486"/>
      <c r="AI1821" s="250"/>
      <c r="AJ1821" s="250"/>
      <c r="AK1821" s="250"/>
      <c r="AL1821" s="249">
        <f t="shared" si="68"/>
        <v>0</v>
      </c>
      <c r="AM1821" s="249">
        <f t="shared" si="70"/>
        <v>0</v>
      </c>
      <c r="AN1821" s="249">
        <f t="shared" si="70"/>
        <v>0</v>
      </c>
      <c r="AO1821" s="250"/>
      <c r="AP1821" s="250"/>
      <c r="AQ1821" s="250"/>
      <c r="AR1821" s="415" t="s">
        <v>1372</v>
      </c>
      <c r="AS1821" s="250"/>
      <c r="AT1821" s="250"/>
    </row>
    <row r="1822" spans="13:46" customFormat="1" ht="11.25" customHeight="1">
      <c r="M1822" s="516"/>
      <c r="N1822" s="484"/>
      <c r="O1822" s="485"/>
      <c r="AC1822" s="250"/>
      <c r="AD1822" s="250"/>
      <c r="AE1822" s="250"/>
      <c r="AF1822" s="268"/>
      <c r="AG1822" s="486"/>
      <c r="AH1822" s="486"/>
      <c r="AI1822" s="250"/>
      <c r="AJ1822" s="250"/>
      <c r="AK1822" s="250"/>
      <c r="AL1822" s="268"/>
      <c r="AM1822" s="486"/>
      <c r="AN1822" s="486"/>
      <c r="AO1822" s="250"/>
      <c r="AP1822" s="250"/>
      <c r="AQ1822" s="250"/>
      <c r="AR1822" s="415"/>
      <c r="AS1822" s="250"/>
      <c r="AT1822" s="250"/>
    </row>
    <row r="1823" spans="13:46" customFormat="1" ht="11.25" customHeight="1">
      <c r="M1823" s="516"/>
      <c r="N1823" s="484"/>
      <c r="O1823" s="485"/>
      <c r="AC1823" s="250"/>
      <c r="AD1823" s="250"/>
      <c r="AE1823" s="250"/>
      <c r="AF1823" s="268"/>
      <c r="AG1823" s="486"/>
      <c r="AH1823" s="486"/>
      <c r="AI1823" s="250"/>
      <c r="AJ1823" s="250"/>
      <c r="AK1823" s="250"/>
      <c r="AL1823" s="268"/>
      <c r="AM1823" s="486"/>
      <c r="AN1823" s="486"/>
      <c r="AO1823" s="250"/>
      <c r="AP1823" s="250"/>
      <c r="AQ1823" s="250"/>
      <c r="AR1823" s="415"/>
      <c r="AS1823" s="250"/>
      <c r="AT1823" s="250"/>
    </row>
    <row r="1824" spans="13:46" customFormat="1" ht="11.25" customHeight="1">
      <c r="M1824" s="515" t="s">
        <v>1869</v>
      </c>
      <c r="N1824" s="471" t="s">
        <v>1335</v>
      </c>
      <c r="O1824" s="191" t="s">
        <v>195</v>
      </c>
      <c r="AC1824" s="250"/>
      <c r="AD1824" s="250"/>
      <c r="AE1824" s="250"/>
      <c r="AF1824" s="268"/>
      <c r="AG1824" s="486"/>
      <c r="AH1824" s="486"/>
      <c r="AI1824" s="250"/>
      <c r="AJ1824" s="250"/>
      <c r="AK1824" s="250"/>
      <c r="AL1824" s="249">
        <f t="shared" ref="AL1824:AL1830" si="71">AM1824+AN1824</f>
        <v>0</v>
      </c>
      <c r="AM1824" s="249">
        <f t="shared" ref="AM1824:AN1830" si="72">AM1736*AM1780/1000</f>
        <v>0</v>
      </c>
      <c r="AN1824" s="249">
        <f t="shared" si="72"/>
        <v>0</v>
      </c>
      <c r="AO1824" s="250"/>
      <c r="AP1824" s="250"/>
      <c r="AQ1824" s="250"/>
      <c r="AR1824" s="415" t="s">
        <v>1373</v>
      </c>
      <c r="AS1824" s="250"/>
      <c r="AT1824" s="250"/>
    </row>
    <row r="1825" spans="13:46" customFormat="1" ht="11.25" customHeight="1">
      <c r="M1825" s="515" t="s">
        <v>1870</v>
      </c>
      <c r="N1825" s="472" t="s">
        <v>723</v>
      </c>
      <c r="O1825" s="191" t="s">
        <v>195</v>
      </c>
      <c r="AC1825" s="250"/>
      <c r="AD1825" s="250"/>
      <c r="AE1825" s="250"/>
      <c r="AF1825" s="268"/>
      <c r="AG1825" s="486"/>
      <c r="AH1825" s="486"/>
      <c r="AI1825" s="250"/>
      <c r="AJ1825" s="250"/>
      <c r="AK1825" s="250"/>
      <c r="AL1825" s="249">
        <f t="shared" si="71"/>
        <v>0</v>
      </c>
      <c r="AM1825" s="249">
        <f t="shared" si="72"/>
        <v>0</v>
      </c>
      <c r="AN1825" s="249">
        <f t="shared" si="72"/>
        <v>0</v>
      </c>
      <c r="AO1825" s="250"/>
      <c r="AP1825" s="250"/>
      <c r="AQ1825" s="250"/>
      <c r="AR1825" s="415" t="s">
        <v>1360</v>
      </c>
      <c r="AS1825" s="250"/>
      <c r="AT1825" s="250"/>
    </row>
    <row r="1826" spans="13:46" customFormat="1" ht="11.25" customHeight="1">
      <c r="M1826" s="515" t="s">
        <v>1871</v>
      </c>
      <c r="N1826" s="473" t="s">
        <v>749</v>
      </c>
      <c r="O1826" s="191" t="s">
        <v>195</v>
      </c>
      <c r="AC1826" s="250"/>
      <c r="AD1826" s="250"/>
      <c r="AE1826" s="250"/>
      <c r="AF1826" s="268"/>
      <c r="AG1826" s="486"/>
      <c r="AH1826" s="486"/>
      <c r="AI1826" s="250"/>
      <c r="AJ1826" s="250"/>
      <c r="AK1826" s="250"/>
      <c r="AL1826" s="249">
        <f t="shared" si="71"/>
        <v>0</v>
      </c>
      <c r="AM1826" s="249">
        <f t="shared" si="72"/>
        <v>0</v>
      </c>
      <c r="AN1826" s="249">
        <f t="shared" si="72"/>
        <v>0</v>
      </c>
      <c r="AO1826" s="250"/>
      <c r="AP1826" s="250"/>
      <c r="AQ1826" s="250"/>
      <c r="AR1826" s="415" t="s">
        <v>1361</v>
      </c>
      <c r="AS1826" s="250"/>
      <c r="AT1826" s="250"/>
    </row>
    <row r="1827" spans="13:46" customFormat="1" ht="11.25" customHeight="1">
      <c r="M1827" s="515" t="s">
        <v>1872</v>
      </c>
      <c r="N1827" s="474" t="s">
        <v>315</v>
      </c>
      <c r="O1827" s="191" t="s">
        <v>195</v>
      </c>
      <c r="AC1827" s="250"/>
      <c r="AD1827" s="250"/>
      <c r="AE1827" s="250"/>
      <c r="AF1827" s="268"/>
      <c r="AG1827" s="486"/>
      <c r="AH1827" s="486"/>
      <c r="AI1827" s="250"/>
      <c r="AJ1827" s="250"/>
      <c r="AK1827" s="250"/>
      <c r="AL1827" s="249">
        <f t="shared" si="71"/>
        <v>0</v>
      </c>
      <c r="AM1827" s="249">
        <f t="shared" si="72"/>
        <v>0</v>
      </c>
      <c r="AN1827" s="249">
        <f t="shared" si="72"/>
        <v>0</v>
      </c>
      <c r="AO1827" s="250"/>
      <c r="AP1827" s="250"/>
      <c r="AQ1827" s="250"/>
      <c r="AR1827" s="415" t="s">
        <v>1362</v>
      </c>
      <c r="AS1827" s="250"/>
      <c r="AT1827" s="250"/>
    </row>
    <row r="1828" spans="13:46" customFormat="1" ht="11.25" customHeight="1">
      <c r="M1828" s="515" t="s">
        <v>1873</v>
      </c>
      <c r="N1828" s="475" t="s">
        <v>316</v>
      </c>
      <c r="O1828" s="191" t="s">
        <v>195</v>
      </c>
      <c r="AC1828" s="250"/>
      <c r="AD1828" s="250"/>
      <c r="AE1828" s="250"/>
      <c r="AF1828" s="268"/>
      <c r="AG1828" s="486"/>
      <c r="AH1828" s="486"/>
      <c r="AI1828" s="250"/>
      <c r="AJ1828" s="250"/>
      <c r="AK1828" s="250"/>
      <c r="AL1828" s="249">
        <f t="shared" si="71"/>
        <v>0</v>
      </c>
      <c r="AM1828" s="249">
        <f t="shared" si="72"/>
        <v>0</v>
      </c>
      <c r="AN1828" s="249">
        <f t="shared" si="72"/>
        <v>0</v>
      </c>
      <c r="AO1828" s="250"/>
      <c r="AP1828" s="250"/>
      <c r="AQ1828" s="250"/>
      <c r="AR1828" s="415" t="s">
        <v>1364</v>
      </c>
      <c r="AS1828" s="250"/>
      <c r="AT1828" s="250"/>
    </row>
    <row r="1829" spans="13:46" customFormat="1" ht="11.25" customHeight="1">
      <c r="M1829" s="515" t="s">
        <v>1874</v>
      </c>
      <c r="N1829" s="476" t="s">
        <v>317</v>
      </c>
      <c r="O1829" s="191" t="s">
        <v>195</v>
      </c>
      <c r="AC1829" s="250"/>
      <c r="AD1829" s="250"/>
      <c r="AE1829" s="250"/>
      <c r="AF1829" s="268"/>
      <c r="AG1829" s="486"/>
      <c r="AH1829" s="486"/>
      <c r="AI1829" s="250"/>
      <c r="AJ1829" s="250"/>
      <c r="AK1829" s="250"/>
      <c r="AL1829" s="249">
        <f t="shared" si="71"/>
        <v>0</v>
      </c>
      <c r="AM1829" s="249">
        <f t="shared" si="72"/>
        <v>0</v>
      </c>
      <c r="AN1829" s="249">
        <f t="shared" si="72"/>
        <v>0</v>
      </c>
      <c r="AO1829" s="250"/>
      <c r="AP1829" s="250"/>
      <c r="AQ1829" s="250"/>
      <c r="AR1829" s="415" t="s">
        <v>1363</v>
      </c>
      <c r="AS1829" s="250"/>
      <c r="AT1829" s="250"/>
    </row>
    <row r="1830" spans="13:46" customFormat="1" ht="11.25" customHeight="1">
      <c r="M1830" s="515" t="s">
        <v>1875</v>
      </c>
      <c r="N1830" s="465" t="s">
        <v>318</v>
      </c>
      <c r="O1830" s="191" t="s">
        <v>195</v>
      </c>
      <c r="AC1830" s="250"/>
      <c r="AD1830" s="250"/>
      <c r="AE1830" s="250"/>
      <c r="AF1830" s="268"/>
      <c r="AG1830" s="486"/>
      <c r="AH1830" s="486"/>
      <c r="AI1830" s="250"/>
      <c r="AJ1830" s="250"/>
      <c r="AK1830" s="250"/>
      <c r="AL1830" s="249">
        <f t="shared" si="71"/>
        <v>0</v>
      </c>
      <c r="AM1830" s="249">
        <f t="shared" si="72"/>
        <v>0</v>
      </c>
      <c r="AN1830" s="249">
        <f t="shared" si="72"/>
        <v>0</v>
      </c>
      <c r="AO1830" s="250"/>
      <c r="AP1830" s="250"/>
      <c r="AQ1830" s="250"/>
      <c r="AR1830" s="415" t="s">
        <v>1365</v>
      </c>
      <c r="AS1830" s="250"/>
      <c r="AT1830" s="250"/>
    </row>
    <row r="1831" spans="13:46" customFormat="1" ht="11.25" customHeight="1">
      <c r="M1831" s="516"/>
      <c r="N1831" s="484"/>
      <c r="O1831" s="485"/>
      <c r="AC1831" s="250"/>
      <c r="AD1831" s="250"/>
      <c r="AE1831" s="250"/>
      <c r="AF1831" s="268"/>
      <c r="AG1831" s="486"/>
      <c r="AH1831" s="486"/>
      <c r="AI1831" s="250"/>
      <c r="AJ1831" s="250"/>
      <c r="AK1831" s="250"/>
      <c r="AL1831" s="268"/>
      <c r="AM1831" s="486"/>
      <c r="AN1831" s="486"/>
      <c r="AO1831" s="250"/>
      <c r="AP1831" s="250"/>
      <c r="AQ1831" s="250"/>
      <c r="AR1831" s="415"/>
      <c r="AS1831" s="250"/>
      <c r="AT1831" s="250"/>
    </row>
    <row r="1832" spans="13:46" customFormat="1" ht="11.25" customHeight="1">
      <c r="M1832" s="517"/>
      <c r="N1832" s="484"/>
      <c r="O1832" s="485"/>
      <c r="AC1832" s="250"/>
      <c r="AD1832" s="250"/>
      <c r="AE1832" s="250"/>
      <c r="AF1832" s="268"/>
      <c r="AG1832" s="486"/>
      <c r="AH1832" s="486"/>
      <c r="AI1832" s="250"/>
      <c r="AJ1832" s="250"/>
      <c r="AK1832" s="250"/>
      <c r="AL1832" s="268"/>
      <c r="AM1832" s="486"/>
      <c r="AN1832" s="486"/>
      <c r="AO1832" s="250"/>
      <c r="AP1832" s="250"/>
      <c r="AQ1832" s="250"/>
      <c r="AR1832" s="116"/>
      <c r="AS1832" s="250"/>
      <c r="AT1832" s="250"/>
    </row>
    <row r="1833" spans="13:46" customFormat="1" ht="11.25" customHeight="1">
      <c r="M1833" s="514"/>
      <c r="N1833" s="487" t="s">
        <v>665</v>
      </c>
      <c r="O1833" s="191"/>
      <c r="AC1833" s="250"/>
      <c r="AD1833" s="250"/>
      <c r="AE1833" s="250"/>
      <c r="AF1833" s="268"/>
      <c r="AG1833" s="486"/>
      <c r="AH1833" s="486"/>
      <c r="AI1833" s="250"/>
      <c r="AJ1833" s="250"/>
      <c r="AK1833" s="250"/>
      <c r="AL1833" s="243"/>
      <c r="AM1833" s="243"/>
      <c r="AN1833" s="243"/>
      <c r="AO1833" s="250"/>
      <c r="AP1833" s="250"/>
      <c r="AQ1833" s="250"/>
      <c r="AR1833" s="116"/>
      <c r="AS1833" s="250"/>
      <c r="AT1833" s="250"/>
    </row>
    <row r="1834" spans="13:46" customFormat="1" ht="11.25" customHeight="1">
      <c r="M1834" s="517"/>
      <c r="N1834" s="484"/>
      <c r="O1834" s="485"/>
      <c r="AC1834" s="250"/>
      <c r="AD1834" s="250"/>
      <c r="AE1834" s="250"/>
      <c r="AF1834" s="268"/>
      <c r="AG1834" s="486"/>
      <c r="AH1834" s="486"/>
      <c r="AI1834" s="250"/>
      <c r="AJ1834" s="250"/>
      <c r="AK1834" s="250"/>
      <c r="AL1834" s="268"/>
      <c r="AM1834" s="486"/>
      <c r="AN1834" s="486"/>
      <c r="AO1834" s="250"/>
      <c r="AP1834" s="250"/>
      <c r="AQ1834" s="250"/>
      <c r="AR1834" s="116"/>
      <c r="AS1834" s="250"/>
      <c r="AT1834" s="250"/>
    </row>
    <row r="1835" spans="13:46" customFormat="1" ht="11.25" customHeight="1">
      <c r="M1835" s="521" t="s">
        <v>319</v>
      </c>
      <c r="N1835" s="483" t="s">
        <v>666</v>
      </c>
      <c r="O1835" s="191" t="s">
        <v>667</v>
      </c>
      <c r="AC1835" s="250"/>
      <c r="AD1835" s="250"/>
      <c r="AE1835" s="250"/>
      <c r="AF1835" s="268"/>
      <c r="AG1835" s="486"/>
      <c r="AH1835" s="486"/>
      <c r="AI1835" s="250"/>
      <c r="AJ1835" s="250"/>
      <c r="AK1835" s="250"/>
      <c r="AL1835" s="249">
        <f>AM1835+AN1835</f>
        <v>0</v>
      </c>
      <c r="AM1835" s="249">
        <f>AM1839+AM1845+AM1851+AM1857</f>
        <v>0</v>
      </c>
      <c r="AN1835" s="249">
        <f>AN1839+AN1845+AN1851+AN1857</f>
        <v>0</v>
      </c>
      <c r="AO1835" s="250"/>
      <c r="AP1835" s="250"/>
      <c r="AQ1835" s="250"/>
      <c r="AR1835" s="415" t="s">
        <v>1382</v>
      </c>
      <c r="AS1835" s="250"/>
      <c r="AT1835" s="250"/>
    </row>
    <row r="1836" spans="13:46" customFormat="1" ht="11.25" customHeight="1" collapsed="1">
      <c r="M1836" s="521" t="s">
        <v>320</v>
      </c>
      <c r="N1836" s="483" t="s">
        <v>668</v>
      </c>
      <c r="O1836" s="191" t="s">
        <v>669</v>
      </c>
      <c r="AC1836" s="250"/>
      <c r="AD1836" s="250"/>
      <c r="AE1836" s="250"/>
      <c r="AF1836" s="268"/>
      <c r="AG1836" s="486"/>
      <c r="AH1836" s="486"/>
      <c r="AI1836" s="250"/>
      <c r="AJ1836" s="250"/>
      <c r="AK1836" s="250"/>
      <c r="AL1836" s="249">
        <f>AM1836+AN1836</f>
        <v>0</v>
      </c>
      <c r="AM1836" s="249">
        <f>AM1842+AM1848+AM1854+AM1860</f>
        <v>0</v>
      </c>
      <c r="AN1836" s="249">
        <f>AN1842+AN1848+AN1854+AN1860</f>
        <v>0</v>
      </c>
      <c r="AO1836" s="250"/>
      <c r="AP1836" s="250"/>
      <c r="AQ1836" s="250"/>
      <c r="AR1836" s="415" t="s">
        <v>1383</v>
      </c>
      <c r="AS1836" s="250"/>
      <c r="AT1836" s="250"/>
    </row>
    <row r="1837" spans="13:46" customFormat="1" ht="11.25" customHeight="1">
      <c r="M1837" s="521" t="s">
        <v>612</v>
      </c>
      <c r="N1837" s="483" t="s">
        <v>334</v>
      </c>
      <c r="O1837" s="191" t="s">
        <v>195</v>
      </c>
      <c r="AC1837" s="250"/>
      <c r="AD1837" s="250"/>
      <c r="AE1837" s="250"/>
      <c r="AF1837" s="268"/>
      <c r="AG1837" s="486"/>
      <c r="AH1837" s="486"/>
      <c r="AI1837" s="250"/>
      <c r="AJ1837" s="250"/>
      <c r="AK1837" s="250"/>
      <c r="AL1837" s="249">
        <f>AM1837+AN1837</f>
        <v>0</v>
      </c>
      <c r="AM1837" s="249">
        <f>AM1838*AM1839</f>
        <v>0</v>
      </c>
      <c r="AN1837" s="249">
        <f>AN1838*AN1839</f>
        <v>0</v>
      </c>
      <c r="AO1837" s="250"/>
      <c r="AP1837" s="250"/>
      <c r="AQ1837" s="250"/>
      <c r="AR1837" s="415" t="s">
        <v>1382</v>
      </c>
      <c r="AS1837" s="250"/>
      <c r="AT1837" s="250"/>
    </row>
    <row r="1838" spans="13:46" customFormat="1" ht="11.25" customHeight="1">
      <c r="M1838" s="522" t="str">
        <f>M1837 &amp; ".1"</f>
        <v>4.13.1.1.1</v>
      </c>
      <c r="N1838" s="489" t="s">
        <v>670</v>
      </c>
      <c r="O1838" s="191" t="s">
        <v>313</v>
      </c>
      <c r="AC1838" s="250"/>
      <c r="AD1838" s="250"/>
      <c r="AE1838" s="250"/>
      <c r="AF1838" s="268"/>
      <c r="AG1838" s="486"/>
      <c r="AH1838" s="486"/>
      <c r="AI1838" s="250"/>
      <c r="AJ1838" s="250"/>
      <c r="AK1838" s="250"/>
      <c r="AL1838" s="249">
        <f>IF(AL1839=0,0,AL1837/AL1839)</f>
        <v>0</v>
      </c>
      <c r="AM1838" s="247"/>
      <c r="AN1838" s="247"/>
      <c r="AO1838" s="250"/>
      <c r="AP1838" s="250"/>
      <c r="AQ1838" s="250"/>
      <c r="AR1838" s="415" t="s">
        <v>1382</v>
      </c>
      <c r="AS1838" s="250"/>
      <c r="AT1838" s="250"/>
    </row>
    <row r="1839" spans="13:46" customFormat="1" ht="11.25" customHeight="1">
      <c r="M1839" s="522" t="str">
        <f>M1837 &amp; ".2"</f>
        <v>4.13.1.1.2</v>
      </c>
      <c r="N1839" s="489" t="s">
        <v>666</v>
      </c>
      <c r="O1839" s="191" t="s">
        <v>667</v>
      </c>
      <c r="AC1839" s="250"/>
      <c r="AD1839" s="250"/>
      <c r="AE1839" s="250"/>
      <c r="AF1839" s="268"/>
      <c r="AG1839" s="486"/>
      <c r="AH1839" s="486"/>
      <c r="AI1839" s="250"/>
      <c r="AJ1839" s="250"/>
      <c r="AK1839" s="250"/>
      <c r="AL1839" s="249">
        <f>AM1839+AN1839</f>
        <v>0</v>
      </c>
      <c r="AM1839" s="247"/>
      <c r="AN1839" s="247"/>
      <c r="AO1839" s="250"/>
      <c r="AP1839" s="250"/>
      <c r="AQ1839" s="250"/>
      <c r="AR1839" s="415" t="s">
        <v>1382</v>
      </c>
      <c r="AS1839" s="250"/>
      <c r="AT1839" s="250"/>
    </row>
    <row r="1840" spans="13:46" customFormat="1" ht="11.25" customHeight="1" collapsed="1">
      <c r="M1840" s="521" t="s">
        <v>613</v>
      </c>
      <c r="N1840" s="483" t="s">
        <v>338</v>
      </c>
      <c r="O1840" s="191" t="s">
        <v>195</v>
      </c>
      <c r="AC1840" s="250"/>
      <c r="AD1840" s="250"/>
      <c r="AE1840" s="250"/>
      <c r="AF1840" s="268"/>
      <c r="AG1840" s="486"/>
      <c r="AH1840" s="486"/>
      <c r="AI1840" s="250"/>
      <c r="AJ1840" s="250"/>
      <c r="AK1840" s="250"/>
      <c r="AL1840" s="249">
        <f>AM1840+AN1840</f>
        <v>0</v>
      </c>
      <c r="AM1840" s="249">
        <f>AM1841*AM1842</f>
        <v>0</v>
      </c>
      <c r="AN1840" s="249">
        <f>AN1841*AN1842</f>
        <v>0</v>
      </c>
      <c r="AO1840" s="250"/>
      <c r="AP1840" s="250"/>
      <c r="AQ1840" s="250"/>
      <c r="AR1840" s="415" t="s">
        <v>1383</v>
      </c>
      <c r="AS1840" s="250"/>
      <c r="AT1840" s="250"/>
    </row>
    <row r="1841" spans="13:46" customFormat="1" ht="11.25" customHeight="1">
      <c r="M1841" s="522" t="str">
        <f>M1840 &amp; ".1"</f>
        <v>4.13.1.2.1</v>
      </c>
      <c r="N1841" s="489" t="s">
        <v>671</v>
      </c>
      <c r="O1841" s="191" t="s">
        <v>314</v>
      </c>
      <c r="AC1841" s="250"/>
      <c r="AD1841" s="250"/>
      <c r="AE1841" s="250"/>
      <c r="AF1841" s="268"/>
      <c r="AG1841" s="486"/>
      <c r="AH1841" s="486"/>
      <c r="AI1841" s="250"/>
      <c r="AJ1841" s="250"/>
      <c r="AK1841" s="250"/>
      <c r="AL1841" s="249">
        <f>IF(AL1842=0,0,AL1840/AL1842)</f>
        <v>0</v>
      </c>
      <c r="AM1841" s="247"/>
      <c r="AN1841" s="247"/>
      <c r="AO1841" s="250"/>
      <c r="AP1841" s="250"/>
      <c r="AQ1841" s="250"/>
      <c r="AR1841" s="415" t="s">
        <v>1383</v>
      </c>
      <c r="AS1841" s="250"/>
      <c r="AT1841" s="250"/>
    </row>
    <row r="1842" spans="13:46" customFormat="1" ht="11.25" customHeight="1">
      <c r="M1842" s="522" t="str">
        <f>M1840 &amp; ".2"</f>
        <v>4.13.1.2.2</v>
      </c>
      <c r="N1842" s="489" t="s">
        <v>672</v>
      </c>
      <c r="O1842" s="191" t="s">
        <v>669</v>
      </c>
      <c r="AC1842" s="250"/>
      <c r="AD1842" s="250"/>
      <c r="AE1842" s="250"/>
      <c r="AF1842" s="268"/>
      <c r="AG1842" s="486"/>
      <c r="AH1842" s="486"/>
      <c r="AI1842" s="250"/>
      <c r="AJ1842" s="250"/>
      <c r="AK1842" s="250"/>
      <c r="AL1842" s="249">
        <f>AM1842+AN1842</f>
        <v>0</v>
      </c>
      <c r="AM1842" s="247"/>
      <c r="AN1842" s="247"/>
      <c r="AO1842" s="250"/>
      <c r="AP1842" s="250"/>
      <c r="AQ1842" s="250"/>
      <c r="AR1842" s="415" t="s">
        <v>1383</v>
      </c>
      <c r="AS1842" s="250"/>
      <c r="AT1842" s="250"/>
    </row>
    <row r="1843" spans="13:46" customFormat="1" ht="11.25" customHeight="1">
      <c r="M1843" s="521" t="s">
        <v>614</v>
      </c>
      <c r="N1843" s="483" t="s">
        <v>342</v>
      </c>
      <c r="O1843" s="191" t="s">
        <v>195</v>
      </c>
      <c r="AC1843" s="250"/>
      <c r="AD1843" s="250"/>
      <c r="AE1843" s="250"/>
      <c r="AF1843" s="268"/>
      <c r="AG1843" s="486"/>
      <c r="AH1843" s="486"/>
      <c r="AI1843" s="250"/>
      <c r="AJ1843" s="250"/>
      <c r="AK1843" s="250"/>
      <c r="AL1843" s="249">
        <f>AM1843+AN1843</f>
        <v>0</v>
      </c>
      <c r="AM1843" s="249">
        <f>AM1844*AM1845</f>
        <v>0</v>
      </c>
      <c r="AN1843" s="249">
        <f>AN1844*AN1845</f>
        <v>0</v>
      </c>
      <c r="AO1843" s="250"/>
      <c r="AP1843" s="250"/>
      <c r="AQ1843" s="250"/>
      <c r="AR1843" s="415" t="s">
        <v>1382</v>
      </c>
      <c r="AS1843" s="250"/>
      <c r="AT1843" s="250"/>
    </row>
    <row r="1844" spans="13:46" customFormat="1" ht="11.25" customHeight="1" collapsed="1">
      <c r="M1844" s="522" t="str">
        <f>M1843 &amp; ".1"</f>
        <v>4.13.2.1.1</v>
      </c>
      <c r="N1844" s="489" t="s">
        <v>670</v>
      </c>
      <c r="O1844" s="191" t="s">
        <v>313</v>
      </c>
      <c r="AC1844" s="250"/>
      <c r="AD1844" s="250"/>
      <c r="AE1844" s="250"/>
      <c r="AF1844" s="268"/>
      <c r="AG1844" s="486"/>
      <c r="AH1844" s="486"/>
      <c r="AI1844" s="250"/>
      <c r="AJ1844" s="250"/>
      <c r="AK1844" s="250"/>
      <c r="AL1844" s="249">
        <f>IF(AL1845=0,0,AL1843/AL1845)</f>
        <v>0</v>
      </c>
      <c r="AM1844" s="247"/>
      <c r="AN1844" s="247"/>
      <c r="AO1844" s="250"/>
      <c r="AP1844" s="250"/>
      <c r="AQ1844" s="250"/>
      <c r="AR1844" s="415" t="s">
        <v>1382</v>
      </c>
      <c r="AS1844" s="250"/>
      <c r="AT1844" s="250"/>
    </row>
    <row r="1845" spans="13:46" customFormat="1" ht="11.25" customHeight="1">
      <c r="M1845" s="522" t="str">
        <f>M1843 &amp; ".2"</f>
        <v>4.13.2.1.2</v>
      </c>
      <c r="N1845" s="489" t="s">
        <v>666</v>
      </c>
      <c r="O1845" s="191" t="s">
        <v>667</v>
      </c>
      <c r="AC1845" s="250"/>
      <c r="AD1845" s="250"/>
      <c r="AE1845" s="250"/>
      <c r="AF1845" s="268"/>
      <c r="AG1845" s="486"/>
      <c r="AH1845" s="486"/>
      <c r="AI1845" s="250"/>
      <c r="AJ1845" s="250"/>
      <c r="AK1845" s="250"/>
      <c r="AL1845" s="249">
        <f>AM1845+AN1845</f>
        <v>0</v>
      </c>
      <c r="AM1845" s="247"/>
      <c r="AN1845" s="247"/>
      <c r="AO1845" s="250"/>
      <c r="AP1845" s="250"/>
      <c r="AQ1845" s="250"/>
      <c r="AR1845" s="415" t="s">
        <v>1382</v>
      </c>
      <c r="AS1845" s="250"/>
      <c r="AT1845" s="250"/>
    </row>
    <row r="1846" spans="13:46" customFormat="1" ht="11.25" customHeight="1">
      <c r="M1846" s="521" t="s">
        <v>615</v>
      </c>
      <c r="N1846" s="483" t="s">
        <v>346</v>
      </c>
      <c r="O1846" s="191" t="s">
        <v>195</v>
      </c>
      <c r="AC1846" s="250"/>
      <c r="AD1846" s="250"/>
      <c r="AE1846" s="250"/>
      <c r="AF1846" s="268"/>
      <c r="AG1846" s="486"/>
      <c r="AH1846" s="486"/>
      <c r="AI1846" s="250"/>
      <c r="AJ1846" s="250"/>
      <c r="AK1846" s="250"/>
      <c r="AL1846" s="249">
        <f>AM1846+AN1846</f>
        <v>0</v>
      </c>
      <c r="AM1846" s="249">
        <f>AM1847*AM1848</f>
        <v>0</v>
      </c>
      <c r="AN1846" s="249">
        <f>AN1847*AN1848</f>
        <v>0</v>
      </c>
      <c r="AO1846" s="250"/>
      <c r="AP1846" s="250"/>
      <c r="AQ1846" s="250"/>
      <c r="AR1846" s="415" t="s">
        <v>1383</v>
      </c>
      <c r="AS1846" s="250"/>
      <c r="AT1846" s="250"/>
    </row>
    <row r="1847" spans="13:46" customFormat="1" ht="11.25" customHeight="1">
      <c r="M1847" s="522" t="str">
        <f>M1846 &amp; ".1"</f>
        <v>4.13.2.2.1</v>
      </c>
      <c r="N1847" s="489" t="s">
        <v>671</v>
      </c>
      <c r="O1847" s="191" t="s">
        <v>314</v>
      </c>
      <c r="AC1847" s="250"/>
      <c r="AD1847" s="250"/>
      <c r="AE1847" s="250"/>
      <c r="AF1847" s="268"/>
      <c r="AG1847" s="486"/>
      <c r="AH1847" s="486"/>
      <c r="AI1847" s="250"/>
      <c r="AJ1847" s="250"/>
      <c r="AK1847" s="250"/>
      <c r="AL1847" s="249">
        <f>IF(AL1848=0,0,AL1846/AL1848)</f>
        <v>0</v>
      </c>
      <c r="AM1847" s="247"/>
      <c r="AN1847" s="247"/>
      <c r="AO1847" s="250"/>
      <c r="AP1847" s="250"/>
      <c r="AQ1847" s="250"/>
      <c r="AR1847" s="415" t="s">
        <v>1383</v>
      </c>
      <c r="AS1847" s="250"/>
      <c r="AT1847" s="250"/>
    </row>
    <row r="1848" spans="13:46" customFormat="1" ht="11.25" customHeight="1" collapsed="1">
      <c r="M1848" s="522" t="str">
        <f>M1846 &amp; ".2"</f>
        <v>4.13.2.2.2</v>
      </c>
      <c r="N1848" s="489" t="s">
        <v>672</v>
      </c>
      <c r="O1848" s="191" t="s">
        <v>669</v>
      </c>
      <c r="AC1848" s="250"/>
      <c r="AD1848" s="250"/>
      <c r="AE1848" s="250"/>
      <c r="AF1848" s="268"/>
      <c r="AG1848" s="486"/>
      <c r="AH1848" s="486"/>
      <c r="AI1848" s="250"/>
      <c r="AJ1848" s="250"/>
      <c r="AK1848" s="250"/>
      <c r="AL1848" s="249">
        <f>AM1848+AN1848</f>
        <v>0</v>
      </c>
      <c r="AM1848" s="247"/>
      <c r="AN1848" s="247"/>
      <c r="AO1848" s="250"/>
      <c r="AP1848" s="250"/>
      <c r="AQ1848" s="250"/>
      <c r="AR1848" s="415" t="s">
        <v>1383</v>
      </c>
      <c r="AS1848" s="250"/>
      <c r="AT1848" s="250"/>
    </row>
    <row r="1849" spans="13:46" customFormat="1" ht="11.25" customHeight="1">
      <c r="M1849" s="521" t="s">
        <v>616</v>
      </c>
      <c r="N1849" s="483" t="s">
        <v>350</v>
      </c>
      <c r="O1849" s="191" t="s">
        <v>195</v>
      </c>
      <c r="AC1849" s="250"/>
      <c r="AD1849" s="250"/>
      <c r="AE1849" s="250"/>
      <c r="AF1849" s="268"/>
      <c r="AG1849" s="486"/>
      <c r="AH1849" s="486"/>
      <c r="AI1849" s="250"/>
      <c r="AJ1849" s="250"/>
      <c r="AK1849" s="250"/>
      <c r="AL1849" s="249">
        <f>AM1849+AN1849</f>
        <v>0</v>
      </c>
      <c r="AM1849" s="249">
        <f>AM1850*AM1851</f>
        <v>0</v>
      </c>
      <c r="AN1849" s="249">
        <f>AN1850*AN1851</f>
        <v>0</v>
      </c>
      <c r="AO1849" s="250"/>
      <c r="AP1849" s="250"/>
      <c r="AQ1849" s="250"/>
      <c r="AR1849" s="415" t="s">
        <v>1382</v>
      </c>
      <c r="AS1849" s="250"/>
      <c r="AT1849" s="250"/>
    </row>
    <row r="1850" spans="13:46" customFormat="1" ht="11.25" customHeight="1">
      <c r="M1850" s="522" t="str">
        <f>M1849 &amp; ".1"</f>
        <v>4.13.3.1.1</v>
      </c>
      <c r="N1850" s="489" t="s">
        <v>670</v>
      </c>
      <c r="O1850" s="191" t="s">
        <v>313</v>
      </c>
      <c r="AC1850" s="250"/>
      <c r="AD1850" s="250"/>
      <c r="AE1850" s="250"/>
      <c r="AF1850" s="268"/>
      <c r="AG1850" s="486"/>
      <c r="AH1850" s="486"/>
      <c r="AI1850" s="250"/>
      <c r="AJ1850" s="250"/>
      <c r="AK1850" s="250"/>
      <c r="AL1850" s="249">
        <f>IF(AL1851=0,0,AL1849/AL1851)</f>
        <v>0</v>
      </c>
      <c r="AM1850" s="247"/>
      <c r="AN1850" s="247"/>
      <c r="AO1850" s="250"/>
      <c r="AP1850" s="250"/>
      <c r="AQ1850" s="250"/>
      <c r="AR1850" s="415" t="s">
        <v>1382</v>
      </c>
      <c r="AS1850" s="250"/>
      <c r="AT1850" s="250"/>
    </row>
    <row r="1851" spans="13:46" customFormat="1" ht="11.25" customHeight="1">
      <c r="M1851" s="522" t="str">
        <f>M1849 &amp; ".2"</f>
        <v>4.13.3.1.2</v>
      </c>
      <c r="N1851" s="489" t="s">
        <v>666</v>
      </c>
      <c r="O1851" s="191" t="s">
        <v>667</v>
      </c>
      <c r="AC1851" s="250"/>
      <c r="AD1851" s="250"/>
      <c r="AE1851" s="250"/>
      <c r="AF1851" s="268"/>
      <c r="AG1851" s="486"/>
      <c r="AH1851" s="486"/>
      <c r="AI1851" s="250"/>
      <c r="AJ1851" s="250"/>
      <c r="AK1851" s="250"/>
      <c r="AL1851" s="249">
        <f>AM1851+AN1851</f>
        <v>0</v>
      </c>
      <c r="AM1851" s="247"/>
      <c r="AN1851" s="247"/>
      <c r="AO1851" s="250"/>
      <c r="AP1851" s="250"/>
      <c r="AQ1851" s="250"/>
      <c r="AR1851" s="415" t="s">
        <v>1382</v>
      </c>
      <c r="AS1851" s="250"/>
      <c r="AT1851" s="250"/>
    </row>
    <row r="1852" spans="13:46" customFormat="1" ht="11.25" customHeight="1">
      <c r="M1852" s="521" t="s">
        <v>617</v>
      </c>
      <c r="N1852" s="483" t="s">
        <v>354</v>
      </c>
      <c r="O1852" s="191" t="s">
        <v>195</v>
      </c>
      <c r="AC1852" s="250"/>
      <c r="AD1852" s="250"/>
      <c r="AE1852" s="250"/>
      <c r="AF1852" s="268"/>
      <c r="AG1852" s="486"/>
      <c r="AH1852" s="486"/>
      <c r="AI1852" s="250"/>
      <c r="AJ1852" s="250"/>
      <c r="AK1852" s="250"/>
      <c r="AL1852" s="249">
        <f>AM1852+AN1852</f>
        <v>0</v>
      </c>
      <c r="AM1852" s="249">
        <f>AM1853*AM1854</f>
        <v>0</v>
      </c>
      <c r="AN1852" s="249">
        <f>AN1853*AN1854</f>
        <v>0</v>
      </c>
      <c r="AO1852" s="250"/>
      <c r="AP1852" s="250"/>
      <c r="AQ1852" s="250"/>
      <c r="AR1852" s="415" t="s">
        <v>1383</v>
      </c>
      <c r="AS1852" s="250"/>
      <c r="AT1852" s="250"/>
    </row>
    <row r="1853" spans="13:46" customFormat="1" ht="11.25" customHeight="1">
      <c r="M1853" s="522" t="str">
        <f>M1852 &amp; ".1"</f>
        <v>4.13.3.2.1</v>
      </c>
      <c r="N1853" s="489" t="s">
        <v>671</v>
      </c>
      <c r="O1853" s="191" t="s">
        <v>314</v>
      </c>
      <c r="AC1853" s="250"/>
      <c r="AD1853" s="250"/>
      <c r="AE1853" s="250"/>
      <c r="AF1853" s="268"/>
      <c r="AG1853" s="486"/>
      <c r="AH1853" s="486"/>
      <c r="AI1853" s="250"/>
      <c r="AJ1853" s="250"/>
      <c r="AK1853" s="250"/>
      <c r="AL1853" s="249">
        <f>IF(AL1854=0,0,AL1852/AL1854)</f>
        <v>0</v>
      </c>
      <c r="AM1853" s="247"/>
      <c r="AN1853" s="247"/>
      <c r="AO1853" s="250"/>
      <c r="AP1853" s="250"/>
      <c r="AQ1853" s="250"/>
      <c r="AR1853" s="415" t="s">
        <v>1383</v>
      </c>
      <c r="AS1853" s="250"/>
      <c r="AT1853" s="250"/>
    </row>
    <row r="1854" spans="13:46" customFormat="1" ht="11.25" customHeight="1">
      <c r="M1854" s="522" t="str">
        <f>M1852 &amp; ".2"</f>
        <v>4.13.3.2.2</v>
      </c>
      <c r="N1854" s="489" t="s">
        <v>672</v>
      </c>
      <c r="O1854" s="191" t="s">
        <v>669</v>
      </c>
      <c r="AC1854" s="250"/>
      <c r="AD1854" s="250"/>
      <c r="AE1854" s="250"/>
      <c r="AF1854" s="268"/>
      <c r="AG1854" s="486"/>
      <c r="AH1854" s="486"/>
      <c r="AI1854" s="250"/>
      <c r="AJ1854" s="250"/>
      <c r="AK1854" s="250"/>
      <c r="AL1854" s="249">
        <f>AM1854+AN1854</f>
        <v>0</v>
      </c>
      <c r="AM1854" s="247"/>
      <c r="AN1854" s="247"/>
      <c r="AO1854" s="250"/>
      <c r="AP1854" s="250"/>
      <c r="AQ1854" s="250"/>
      <c r="AR1854" s="415" t="s">
        <v>1383</v>
      </c>
      <c r="AS1854" s="250"/>
      <c r="AT1854" s="250"/>
    </row>
    <row r="1855" spans="13:46" customFormat="1" ht="11.25" customHeight="1">
      <c r="M1855" s="521" t="s">
        <v>618</v>
      </c>
      <c r="N1855" s="483" t="s">
        <v>358</v>
      </c>
      <c r="O1855" s="191" t="s">
        <v>195</v>
      </c>
      <c r="AC1855" s="250"/>
      <c r="AD1855" s="250"/>
      <c r="AE1855" s="250"/>
      <c r="AF1855" s="268"/>
      <c r="AG1855" s="486"/>
      <c r="AH1855" s="486"/>
      <c r="AI1855" s="250"/>
      <c r="AJ1855" s="250"/>
      <c r="AK1855" s="250"/>
      <c r="AL1855" s="249">
        <f>AM1855+AN1855</f>
        <v>0</v>
      </c>
      <c r="AM1855" s="249">
        <f>AM1856*AM1857</f>
        <v>0</v>
      </c>
      <c r="AN1855" s="249">
        <f>AN1856*AN1857</f>
        <v>0</v>
      </c>
      <c r="AO1855" s="250"/>
      <c r="AP1855" s="250"/>
      <c r="AQ1855" s="250"/>
      <c r="AR1855" s="415" t="s">
        <v>1382</v>
      </c>
      <c r="AS1855" s="250"/>
      <c r="AT1855" s="250"/>
    </row>
    <row r="1856" spans="13:46" customFormat="1" ht="11.25" customHeight="1">
      <c r="M1856" s="522" t="str">
        <f>M1855 &amp; ".1"</f>
        <v>4.13.4.1.1</v>
      </c>
      <c r="N1856" s="489" t="s">
        <v>670</v>
      </c>
      <c r="O1856" s="191" t="s">
        <v>313</v>
      </c>
      <c r="AC1856" s="250"/>
      <c r="AD1856" s="250"/>
      <c r="AE1856" s="250"/>
      <c r="AF1856" s="268"/>
      <c r="AG1856" s="486"/>
      <c r="AH1856" s="486"/>
      <c r="AI1856" s="250"/>
      <c r="AJ1856" s="250"/>
      <c r="AK1856" s="250"/>
      <c r="AL1856" s="249">
        <f>IF(AL1857=0,0,AL1855/AL1857)</f>
        <v>0</v>
      </c>
      <c r="AM1856" s="247"/>
      <c r="AN1856" s="247"/>
      <c r="AO1856" s="250"/>
      <c r="AP1856" s="250"/>
      <c r="AQ1856" s="250"/>
      <c r="AR1856" s="415" t="s">
        <v>1382</v>
      </c>
      <c r="AS1856" s="250"/>
      <c r="AT1856" s="250"/>
    </row>
    <row r="1857" spans="13:46" customFormat="1" ht="11.25" customHeight="1">
      <c r="M1857" s="522" t="str">
        <f>M1855 &amp; ".2"</f>
        <v>4.13.4.1.2</v>
      </c>
      <c r="N1857" s="489" t="s">
        <v>666</v>
      </c>
      <c r="O1857" s="191" t="s">
        <v>667</v>
      </c>
      <c r="AC1857" s="250"/>
      <c r="AD1857" s="250"/>
      <c r="AE1857" s="250"/>
      <c r="AF1857" s="268"/>
      <c r="AG1857" s="486"/>
      <c r="AH1857" s="486"/>
      <c r="AI1857" s="250"/>
      <c r="AJ1857" s="250"/>
      <c r="AK1857" s="250"/>
      <c r="AL1857" s="249">
        <f>AM1857+AN1857</f>
        <v>0</v>
      </c>
      <c r="AM1857" s="247"/>
      <c r="AN1857" s="247"/>
      <c r="AO1857" s="250"/>
      <c r="AP1857" s="250"/>
      <c r="AQ1857" s="250"/>
      <c r="AR1857" s="415" t="s">
        <v>1382</v>
      </c>
      <c r="AS1857" s="250"/>
      <c r="AT1857" s="250"/>
    </row>
    <row r="1858" spans="13:46" customFormat="1" ht="11.25" customHeight="1">
      <c r="M1858" s="521" t="s">
        <v>619</v>
      </c>
      <c r="N1858" s="483" t="s">
        <v>362</v>
      </c>
      <c r="O1858" s="191" t="s">
        <v>195</v>
      </c>
      <c r="AC1858" s="250"/>
      <c r="AD1858" s="250"/>
      <c r="AE1858" s="250"/>
      <c r="AF1858" s="268"/>
      <c r="AG1858" s="486"/>
      <c r="AH1858" s="486"/>
      <c r="AI1858" s="250"/>
      <c r="AJ1858" s="250"/>
      <c r="AK1858" s="250"/>
      <c r="AL1858" s="249">
        <f>AM1858+AN1858</f>
        <v>0</v>
      </c>
      <c r="AM1858" s="249">
        <f>AM1859*AM1860</f>
        <v>0</v>
      </c>
      <c r="AN1858" s="249">
        <f>AN1859*AN1860</f>
        <v>0</v>
      </c>
      <c r="AO1858" s="250"/>
      <c r="AP1858" s="250"/>
      <c r="AQ1858" s="250"/>
      <c r="AR1858" s="415" t="s">
        <v>1383</v>
      </c>
      <c r="AS1858" s="250"/>
      <c r="AT1858" s="250"/>
    </row>
    <row r="1859" spans="13:46" customFormat="1" ht="11.25" customHeight="1">
      <c r="M1859" s="522" t="str">
        <f>M1858 &amp; ".1"</f>
        <v>4.13.4.2.1</v>
      </c>
      <c r="N1859" s="489" t="s">
        <v>671</v>
      </c>
      <c r="O1859" s="191" t="s">
        <v>314</v>
      </c>
      <c r="AC1859" s="250"/>
      <c r="AD1859" s="250"/>
      <c r="AE1859" s="250"/>
      <c r="AF1859" s="268"/>
      <c r="AG1859" s="486"/>
      <c r="AH1859" s="486"/>
      <c r="AI1859" s="250"/>
      <c r="AJ1859" s="250"/>
      <c r="AK1859" s="250"/>
      <c r="AL1859" s="249">
        <f>IF(AL1860=0,0,AL1858/AL1860)</f>
        <v>0</v>
      </c>
      <c r="AM1859" s="247"/>
      <c r="AN1859" s="247"/>
      <c r="AO1859" s="250"/>
      <c r="AP1859" s="250"/>
      <c r="AQ1859" s="250"/>
      <c r="AR1859" s="415" t="s">
        <v>1383</v>
      </c>
      <c r="AS1859" s="250"/>
      <c r="AT1859" s="250"/>
    </row>
    <row r="1860" spans="13:46" customFormat="1" ht="11.25" customHeight="1">
      <c r="M1860" s="522" t="str">
        <f>M1858 &amp; ".2"</f>
        <v>4.13.4.2.2</v>
      </c>
      <c r="N1860" s="489" t="s">
        <v>672</v>
      </c>
      <c r="O1860" s="191" t="s">
        <v>669</v>
      </c>
      <c r="AC1860" s="250"/>
      <c r="AD1860" s="250"/>
      <c r="AE1860" s="250"/>
      <c r="AF1860" s="268"/>
      <c r="AG1860" s="486"/>
      <c r="AH1860" s="486"/>
      <c r="AI1860" s="250"/>
      <c r="AJ1860" s="250"/>
      <c r="AK1860" s="250"/>
      <c r="AL1860" s="249">
        <f>AM1860+AN1860</f>
        <v>0</v>
      </c>
      <c r="AM1860" s="247"/>
      <c r="AN1860" s="247"/>
      <c r="AO1860" s="250"/>
      <c r="AP1860" s="250"/>
      <c r="AQ1860" s="250"/>
      <c r="AR1860" s="415" t="s">
        <v>1383</v>
      </c>
      <c r="AS1860" s="250"/>
      <c r="AT1860" s="250"/>
    </row>
    <row r="1861" spans="13:46" customFormat="1" ht="11.25" customHeight="1">
      <c r="M1861" s="517"/>
      <c r="N1861" s="484"/>
      <c r="O1861" s="485"/>
      <c r="AC1861" s="250"/>
      <c r="AD1861" s="250"/>
      <c r="AE1861" s="250"/>
      <c r="AF1861" s="268"/>
      <c r="AG1861" s="486"/>
      <c r="AH1861" s="486"/>
      <c r="AI1861" s="250"/>
      <c r="AJ1861" s="250"/>
      <c r="AK1861" s="250"/>
      <c r="AL1861" s="268"/>
      <c r="AM1861" s="486"/>
      <c r="AN1861" s="486"/>
      <c r="AO1861" s="250"/>
      <c r="AP1861" s="250"/>
      <c r="AQ1861" s="250"/>
      <c r="AR1861" s="116"/>
      <c r="AS1861" s="250"/>
      <c r="AT1861" s="250"/>
    </row>
    <row r="1862" spans="13:46" customFormat="1" ht="11.25" customHeight="1">
      <c r="M1862" s="514"/>
      <c r="N1862" s="487" t="s">
        <v>321</v>
      </c>
      <c r="O1862" s="191" t="s">
        <v>195</v>
      </c>
      <c r="AC1862" s="250"/>
      <c r="AD1862" s="250"/>
      <c r="AE1862" s="250"/>
      <c r="AF1862" s="268"/>
      <c r="AG1862" s="486"/>
      <c r="AH1862" s="486"/>
      <c r="AI1862" s="250"/>
      <c r="AJ1862" s="250"/>
      <c r="AK1862" s="250"/>
      <c r="AL1862" s="249">
        <f t="shared" ref="AL1862:AL1869" si="73">AM1862+AN1862</f>
        <v>0</v>
      </c>
      <c r="AM1862" s="249">
        <f>SUM(AM1863,AM1866,AM1869)</f>
        <v>0</v>
      </c>
      <c r="AN1862" s="249">
        <f>SUM(AN1863,AN1866,AN1869)</f>
        <v>0</v>
      </c>
      <c r="AO1862" s="250"/>
      <c r="AP1862" s="250"/>
      <c r="AQ1862" s="250"/>
      <c r="AR1862" s="415" t="s">
        <v>1366</v>
      </c>
      <c r="AS1862" s="250"/>
      <c r="AT1862" s="250"/>
    </row>
    <row r="1863" spans="13:46" customFormat="1" ht="11.25" customHeight="1">
      <c r="M1863" s="515" t="s">
        <v>242</v>
      </c>
      <c r="N1863" s="490" t="s">
        <v>243</v>
      </c>
      <c r="O1863" s="191" t="s">
        <v>195</v>
      </c>
      <c r="AC1863" s="250"/>
      <c r="AD1863" s="250"/>
      <c r="AE1863" s="250"/>
      <c r="AF1863" s="268"/>
      <c r="AG1863" s="486"/>
      <c r="AH1863" s="486"/>
      <c r="AI1863" s="250"/>
      <c r="AJ1863" s="250"/>
      <c r="AK1863" s="250"/>
      <c r="AL1863" s="249">
        <f t="shared" si="73"/>
        <v>0</v>
      </c>
      <c r="AM1863" s="249">
        <f>AM1864*AM1865/1000</f>
        <v>0</v>
      </c>
      <c r="AN1863" s="249">
        <f>AN1864*AN1865/1000</f>
        <v>0</v>
      </c>
      <c r="AO1863" s="250"/>
      <c r="AP1863" s="250"/>
      <c r="AQ1863" s="250"/>
      <c r="AR1863" s="415" t="s">
        <v>1366</v>
      </c>
      <c r="AS1863" s="250"/>
      <c r="AT1863" s="250"/>
    </row>
    <row r="1864" spans="13:46" customFormat="1" ht="11.25" customHeight="1">
      <c r="M1864" s="515" t="s">
        <v>244</v>
      </c>
      <c r="N1864" s="491" t="s">
        <v>247</v>
      </c>
      <c r="O1864" s="191" t="s">
        <v>506</v>
      </c>
      <c r="AC1864" s="250"/>
      <c r="AD1864" s="250"/>
      <c r="AE1864" s="250"/>
      <c r="AF1864" s="268"/>
      <c r="AG1864" s="486"/>
      <c r="AH1864" s="486"/>
      <c r="AI1864" s="250"/>
      <c r="AJ1864" s="250"/>
      <c r="AK1864" s="250"/>
      <c r="AL1864" s="249">
        <f t="shared" si="73"/>
        <v>0</v>
      </c>
      <c r="AM1864" s="198"/>
      <c r="AN1864" s="198"/>
      <c r="AO1864" s="250"/>
      <c r="AP1864" s="250"/>
      <c r="AQ1864" s="250"/>
      <c r="AR1864" s="415" t="s">
        <v>1366</v>
      </c>
      <c r="AS1864" s="250"/>
      <c r="AT1864" s="250"/>
    </row>
    <row r="1865" spans="13:46" customFormat="1" ht="11.25" customHeight="1">
      <c r="M1865" s="515" t="s">
        <v>246</v>
      </c>
      <c r="N1865" s="491" t="s">
        <v>245</v>
      </c>
      <c r="O1865" s="191" t="s">
        <v>507</v>
      </c>
      <c r="AC1865" s="250"/>
      <c r="AD1865" s="250"/>
      <c r="AE1865" s="250"/>
      <c r="AF1865" s="268"/>
      <c r="AG1865" s="486"/>
      <c r="AH1865" s="486"/>
      <c r="AI1865" s="250"/>
      <c r="AJ1865" s="250"/>
      <c r="AK1865" s="250"/>
      <c r="AL1865" s="249">
        <f t="shared" si="73"/>
        <v>0</v>
      </c>
      <c r="AM1865" s="198"/>
      <c r="AN1865" s="198"/>
      <c r="AO1865" s="250"/>
      <c r="AP1865" s="250"/>
      <c r="AQ1865" s="250"/>
      <c r="AR1865" s="415" t="s">
        <v>1366</v>
      </c>
      <c r="AS1865" s="250"/>
      <c r="AT1865" s="250"/>
    </row>
    <row r="1866" spans="13:46" customFormat="1" ht="11.25" customHeight="1">
      <c r="M1866" s="515" t="s">
        <v>248</v>
      </c>
      <c r="N1866" s="490" t="s">
        <v>249</v>
      </c>
      <c r="O1866" s="191" t="s">
        <v>195</v>
      </c>
      <c r="AC1866" s="250"/>
      <c r="AD1866" s="250"/>
      <c r="AE1866" s="250"/>
      <c r="AF1866" s="268"/>
      <c r="AG1866" s="486"/>
      <c r="AH1866" s="486"/>
      <c r="AI1866" s="250"/>
      <c r="AJ1866" s="250"/>
      <c r="AK1866" s="250"/>
      <c r="AL1866" s="249">
        <f t="shared" si="73"/>
        <v>0</v>
      </c>
      <c r="AM1866" s="249">
        <f>AM1867*AM1868/1000</f>
        <v>0</v>
      </c>
      <c r="AN1866" s="249">
        <f>AN1867*AN1868/1000</f>
        <v>0</v>
      </c>
      <c r="AO1866" s="250"/>
      <c r="AP1866" s="250"/>
      <c r="AQ1866" s="250"/>
      <c r="AR1866" s="415" t="s">
        <v>1366</v>
      </c>
      <c r="AS1866" s="250"/>
      <c r="AT1866" s="250"/>
    </row>
    <row r="1867" spans="13:46" customFormat="1" ht="11.25" customHeight="1">
      <c r="M1867" s="515" t="s">
        <v>250</v>
      </c>
      <c r="N1867" s="491" t="s">
        <v>247</v>
      </c>
      <c r="O1867" s="191" t="s">
        <v>752</v>
      </c>
      <c r="AC1867" s="250"/>
      <c r="AD1867" s="250"/>
      <c r="AE1867" s="250"/>
      <c r="AF1867" s="268"/>
      <c r="AG1867" s="486"/>
      <c r="AH1867" s="486"/>
      <c r="AI1867" s="250"/>
      <c r="AJ1867" s="250"/>
      <c r="AK1867" s="250"/>
      <c r="AL1867" s="249">
        <f t="shared" si="73"/>
        <v>0</v>
      </c>
      <c r="AM1867" s="198"/>
      <c r="AN1867" s="198"/>
      <c r="AO1867" s="250"/>
      <c r="AP1867" s="250"/>
      <c r="AQ1867" s="250"/>
      <c r="AR1867" s="415" t="s">
        <v>1366</v>
      </c>
      <c r="AS1867" s="250"/>
      <c r="AT1867" s="250"/>
    </row>
    <row r="1868" spans="13:46" customFormat="1" ht="11.25" customHeight="1">
      <c r="M1868" s="515" t="s">
        <v>251</v>
      </c>
      <c r="N1868" s="491" t="s">
        <v>245</v>
      </c>
      <c r="O1868" s="191" t="s">
        <v>759</v>
      </c>
      <c r="AC1868" s="250"/>
      <c r="AD1868" s="250"/>
      <c r="AE1868" s="250"/>
      <c r="AF1868" s="268"/>
      <c r="AG1868" s="486"/>
      <c r="AH1868" s="486"/>
      <c r="AI1868" s="250"/>
      <c r="AJ1868" s="250"/>
      <c r="AK1868" s="250"/>
      <c r="AL1868" s="249">
        <f t="shared" si="73"/>
        <v>0</v>
      </c>
      <c r="AM1868" s="198"/>
      <c r="AN1868" s="198"/>
      <c r="AO1868" s="250"/>
      <c r="AP1868" s="250"/>
      <c r="AQ1868" s="250"/>
      <c r="AR1868" s="415" t="s">
        <v>1366</v>
      </c>
      <c r="AS1868" s="250"/>
      <c r="AT1868" s="250"/>
    </row>
    <row r="1869" spans="13:46" customFormat="1" ht="11.25" customHeight="1">
      <c r="M1869" s="515" t="s">
        <v>252</v>
      </c>
      <c r="N1869" s="490" t="s">
        <v>253</v>
      </c>
      <c r="O1869" s="191" t="s">
        <v>195</v>
      </c>
      <c r="AC1869" s="250"/>
      <c r="AD1869" s="250"/>
      <c r="AE1869" s="250"/>
      <c r="AF1869" s="268"/>
      <c r="AG1869" s="486"/>
      <c r="AH1869" s="486"/>
      <c r="AI1869" s="250"/>
      <c r="AJ1869" s="250"/>
      <c r="AK1869" s="250"/>
      <c r="AL1869" s="249">
        <f t="shared" si="73"/>
        <v>0</v>
      </c>
      <c r="AM1869" s="198"/>
      <c r="AN1869" s="198"/>
      <c r="AO1869" s="250"/>
      <c r="AP1869" s="250"/>
      <c r="AQ1869" s="250"/>
      <c r="AR1869" s="415" t="s">
        <v>1366</v>
      </c>
      <c r="AS1869" s="250"/>
      <c r="AT1869" s="250"/>
    </row>
    <row r="1870" spans="13:46" customFormat="1" ht="11.25" customHeight="1">
      <c r="M1870" s="517"/>
      <c r="N1870" s="484"/>
      <c r="O1870" s="485"/>
      <c r="AC1870" s="250"/>
      <c r="AD1870" s="250"/>
      <c r="AE1870" s="250"/>
      <c r="AF1870" s="268"/>
      <c r="AG1870" s="486"/>
      <c r="AH1870" s="486"/>
      <c r="AI1870" s="250"/>
      <c r="AJ1870" s="250"/>
      <c r="AK1870" s="250"/>
      <c r="AL1870" s="268"/>
      <c r="AM1870" s="486"/>
      <c r="AN1870" s="486"/>
      <c r="AO1870" s="250"/>
      <c r="AP1870" s="250"/>
      <c r="AQ1870" s="250"/>
      <c r="AR1870" s="116"/>
      <c r="AS1870" s="250"/>
      <c r="AT1870" s="250"/>
    </row>
    <row r="1871" spans="13:46" customFormat="1" ht="11.25" customHeight="1">
      <c r="M1871" s="521" t="s">
        <v>607</v>
      </c>
      <c r="N1871" s="490" t="s">
        <v>1845</v>
      </c>
      <c r="O1871" s="164" t="s">
        <v>149</v>
      </c>
      <c r="AC1871" s="250"/>
      <c r="AD1871" s="250"/>
      <c r="AE1871" s="250"/>
      <c r="AF1871" s="254">
        <f>SUMIF(РО!$AS$15:$AW$15,AF$15,РО!$AS$370:$AW$370)</f>
        <v>0</v>
      </c>
      <c r="AG1871" s="254">
        <f>SUMIF(РО!$AS$15:$AW$15,AG$15,РО!$AS$370:$AW$370)</f>
        <v>0</v>
      </c>
      <c r="AH1871" s="254">
        <f>SUMIF(РО!$AS$15:$AW$15,AH$15,РО!$AS$370:$AW$370)</f>
        <v>0</v>
      </c>
      <c r="AI1871" s="250"/>
      <c r="AJ1871" s="250"/>
      <c r="AK1871" s="250"/>
      <c r="AL1871" s="254"/>
      <c r="AM1871" s="254"/>
      <c r="AN1871" s="254"/>
      <c r="AO1871" s="250"/>
      <c r="AP1871" s="250"/>
      <c r="AQ1871" s="250"/>
      <c r="AR1871" s="116"/>
      <c r="AS1871" s="250"/>
      <c r="AT1871" s="250"/>
    </row>
    <row r="1872" spans="13:46" customFormat="1" ht="11.25" customHeight="1">
      <c r="M1872" s="517"/>
      <c r="N1872" s="484"/>
      <c r="O1872" s="485"/>
      <c r="AC1872" s="270"/>
      <c r="AD1872" s="270"/>
      <c r="AE1872" s="270"/>
      <c r="AF1872" s="268"/>
      <c r="AG1872" s="486"/>
      <c r="AH1872" s="486"/>
      <c r="AI1872" s="250"/>
      <c r="AJ1872" s="250"/>
      <c r="AK1872" s="250"/>
      <c r="AL1872" s="268"/>
      <c r="AM1872" s="486"/>
      <c r="AN1872" s="486"/>
      <c r="AO1872" s="250"/>
      <c r="AP1872" s="250"/>
      <c r="AQ1872" s="250"/>
      <c r="AR1872" s="116"/>
      <c r="AS1872" s="250"/>
      <c r="AT1872" s="250"/>
    </row>
    <row r="1873" spans="13:31" customFormat="1" ht="11.25" customHeight="1">
      <c r="M1873" s="128"/>
      <c r="N1873" s="128"/>
      <c r="O1873" s="190"/>
      <c r="AC1873" s="36"/>
      <c r="AD1873" s="36"/>
      <c r="AE1873" s="36"/>
    </row>
    <row r="1874" spans="13:31" customFormat="1" ht="11.25" hidden="1" customHeight="1">
      <c r="O1874" s="188"/>
    </row>
    <row r="1875" spans="13:31" customFormat="1" ht="11.25" hidden="1" customHeight="1">
      <c r="O1875" s="188"/>
    </row>
    <row r="1876" spans="13:31" customFormat="1" ht="11.25" hidden="1" customHeight="1">
      <c r="O1876" s="188"/>
    </row>
    <row r="1877" spans="13:31" customFormat="1" ht="11.25" hidden="1" customHeight="1">
      <c r="O1877" s="188"/>
    </row>
    <row r="1878" spans="13:31" customFormat="1" ht="11.25" hidden="1" customHeight="1">
      <c r="O1878" s="188"/>
    </row>
    <row r="1879" spans="13:31" customFormat="1" ht="11.25" hidden="1" customHeight="1">
      <c r="O1879" s="188"/>
    </row>
    <row r="1880" spans="13:31" customFormat="1" ht="11.25" hidden="1" customHeight="1">
      <c r="O1880" s="188"/>
    </row>
    <row r="1881" spans="13:31" customFormat="1" ht="11.25" hidden="1" customHeight="1">
      <c r="O1881" s="188"/>
    </row>
    <row r="1882" spans="13:31" customFormat="1" ht="11.25" hidden="1" customHeight="1">
      <c r="O1882" s="188"/>
    </row>
    <row r="1883" spans="13:31" customFormat="1" ht="11.25" hidden="1" customHeight="1">
      <c r="O1883" s="188"/>
    </row>
    <row r="1884" spans="13:31" customFormat="1" ht="11.25" hidden="1" customHeight="1">
      <c r="O1884" s="188"/>
    </row>
    <row r="1885" spans="13:31" customFormat="1" ht="11.25" hidden="1" customHeight="1">
      <c r="O1885" s="188"/>
    </row>
    <row r="1886" spans="13:31" customFormat="1" ht="11.25" hidden="1" customHeight="1"/>
    <row r="1887" spans="13:31" customFormat="1" ht="11.25" hidden="1" customHeight="1"/>
    <row r="1888" spans="13:31" customFormat="1" ht="11.25" hidden="1" customHeight="1"/>
    <row r="1889" customFormat="1" ht="11.25" hidden="1" customHeight="1"/>
    <row r="1890" customFormat="1" ht="11.25" hidden="1" customHeight="1"/>
    <row r="1891" customFormat="1" ht="11.25" hidden="1" customHeight="1"/>
    <row r="1892" customFormat="1" ht="11.25" hidden="1" customHeight="1"/>
    <row r="1893" customFormat="1" ht="11.25" hidden="1" customHeight="1"/>
    <row r="1894" customFormat="1" ht="11.25" hidden="1" customHeight="1"/>
    <row r="1895" customFormat="1" ht="11.25" hidden="1" customHeight="1"/>
    <row r="1896" customFormat="1" ht="11.25" hidden="1" customHeight="1"/>
    <row r="1897" customFormat="1" ht="11.25" hidden="1" customHeight="1"/>
    <row r="1898" customFormat="1" ht="11.25" hidden="1" customHeight="1"/>
    <row r="1899" customFormat="1" ht="11.25" hidden="1" customHeight="1"/>
    <row r="1900" customFormat="1" ht="11.25" hidden="1" customHeight="1"/>
    <row r="1901" customFormat="1" ht="11.25" hidden="1" customHeight="1"/>
    <row r="1902" customFormat="1" ht="11.25" hidden="1" customHeight="1"/>
    <row r="1903" customFormat="1" ht="11.25" hidden="1" customHeight="1"/>
    <row r="1904" customFormat="1" ht="11.25" hidden="1" customHeight="1"/>
    <row r="1905" customFormat="1" ht="11.25" hidden="1" customHeight="1"/>
    <row r="1906" customFormat="1" ht="11.25" hidden="1" customHeight="1"/>
    <row r="1907" customFormat="1" ht="11.25" hidden="1" customHeight="1"/>
    <row r="1908" customFormat="1" ht="11.25" hidden="1" customHeight="1"/>
    <row r="1909" customFormat="1" ht="11.25" hidden="1" customHeight="1"/>
    <row r="1910" customFormat="1" ht="11.25" hidden="1" customHeight="1"/>
    <row r="1911" customFormat="1" ht="11.25" hidden="1" customHeight="1"/>
    <row r="1912" customFormat="1" ht="11.25" hidden="1" customHeight="1"/>
    <row r="1913" customFormat="1" ht="11.25" hidden="1" customHeight="1"/>
    <row r="1914" customFormat="1" ht="11.25" hidden="1" customHeight="1"/>
    <row r="1915" customFormat="1" ht="11.25" hidden="1" customHeight="1"/>
    <row r="1916" customFormat="1" ht="11.25" hidden="1" customHeight="1"/>
    <row r="1917" customFormat="1" ht="11.25" hidden="1" customHeight="1"/>
    <row r="1918" customFormat="1" ht="11.25" hidden="1" customHeight="1"/>
    <row r="1919" customFormat="1" ht="11.25" hidden="1" customHeight="1"/>
    <row r="1920" customFormat="1" ht="11.25" hidden="1" customHeight="1"/>
    <row r="1921" customFormat="1" ht="11.25" hidden="1" customHeight="1"/>
    <row r="1922" customFormat="1" ht="11.25" hidden="1" customHeight="1"/>
    <row r="1923" customFormat="1" ht="11.25" hidden="1" customHeight="1"/>
    <row r="1924" customFormat="1" ht="11.25" hidden="1" customHeight="1"/>
    <row r="1925" customFormat="1" ht="11.25" hidden="1" customHeight="1"/>
    <row r="1926" customFormat="1" ht="11.25" hidden="1" customHeight="1"/>
    <row r="1927" customFormat="1" ht="11.25" hidden="1" customHeight="1"/>
    <row r="1928" customFormat="1" ht="11.25" hidden="1" customHeight="1"/>
    <row r="1929" customFormat="1" ht="11.25" hidden="1" customHeight="1"/>
    <row r="1930" customFormat="1" ht="11.25" hidden="1" customHeight="1"/>
    <row r="1931" customFormat="1" ht="11.25" hidden="1" customHeight="1"/>
    <row r="1932" customFormat="1" ht="11.25" hidden="1" customHeight="1"/>
    <row r="1933" customFormat="1" ht="11.25" hidden="1" customHeight="1"/>
    <row r="1934" customFormat="1" ht="11.25" hidden="1" customHeight="1"/>
    <row r="1935" customFormat="1" ht="11.25" hidden="1" customHeight="1"/>
    <row r="1936" customFormat="1" ht="11.25" hidden="1" customHeight="1"/>
    <row r="1937" customFormat="1" ht="11.25" hidden="1" customHeight="1"/>
    <row r="1938" customFormat="1" ht="11.25" hidden="1" customHeight="1"/>
    <row r="1939" customFormat="1" ht="11.25" hidden="1" customHeight="1"/>
    <row r="1940" customFormat="1" ht="11.25" hidden="1" customHeight="1"/>
    <row r="1941" customFormat="1" ht="11.25" hidden="1" customHeight="1"/>
    <row r="1942" customFormat="1" ht="11.25" hidden="1" customHeight="1"/>
    <row r="1943" customFormat="1" ht="11.25" hidden="1" customHeight="1"/>
    <row r="1944" customFormat="1" ht="11.25" hidden="1" customHeight="1"/>
    <row r="1945" customFormat="1" ht="11.25" hidden="1" customHeight="1"/>
    <row r="1946" customFormat="1" ht="11.25" hidden="1" customHeight="1"/>
    <row r="1947" customFormat="1" ht="11.25" hidden="1" customHeight="1"/>
    <row r="1948" customFormat="1" ht="11.25" hidden="1" customHeight="1"/>
    <row r="1949" customFormat="1" ht="11.25" hidden="1" customHeight="1"/>
    <row r="1950" customFormat="1" ht="11.25" hidden="1" customHeight="1"/>
    <row r="1951" customFormat="1" ht="11.25" hidden="1" customHeight="1"/>
    <row r="1952" customFormat="1" ht="11.25" hidden="1" customHeight="1"/>
    <row r="1953" spans="1:91" customFormat="1" ht="11.25" customHeight="1"/>
    <row r="1954" spans="1:91" s="6" customFormat="1" ht="11.25" customHeight="1">
      <c r="A1954"/>
      <c r="B1954"/>
      <c r="C1954"/>
      <c r="D1954"/>
      <c r="E1954"/>
      <c r="F1954"/>
      <c r="G1954"/>
      <c r="H1954"/>
      <c r="I1954"/>
      <c r="J1954"/>
      <c r="K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</row>
    <row r="1955" spans="1:91" ht="11.25" customHeight="1">
      <c r="AC1955" s="827" t="s">
        <v>2370</v>
      </c>
      <c r="AD1955" s="827"/>
      <c r="AE1955" s="827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2"/>
    </row>
    <row r="1956" spans="1:91" customFormat="1" ht="11.25" customHeight="1"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2"/>
      <c r="AT1956" s="2"/>
    </row>
    <row r="1957" spans="1:91" customFormat="1" ht="11.25" customHeight="1"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2"/>
      <c r="AT1957" s="2"/>
    </row>
    <row r="1958" spans="1:91" ht="11.25" customHeight="1">
      <c r="AC1958" s="158"/>
      <c r="AD1958" s="158"/>
      <c r="AE1958" s="158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2"/>
    </row>
    <row r="1959" spans="1:91" ht="11.25" customHeight="1">
      <c r="AC1959" s="158">
        <v>12</v>
      </c>
      <c r="AD1959" s="158">
        <v>6</v>
      </c>
      <c r="AE1959" s="158">
        <v>6</v>
      </c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2"/>
    </row>
    <row r="1960" spans="1:91" ht="11.25" customHeight="1">
      <c r="AC1960" s="148"/>
      <c r="AD1960" s="148"/>
      <c r="AE1960" s="148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2"/>
    </row>
    <row r="1961" spans="1:91" customFormat="1" ht="11.25" customHeight="1">
      <c r="AC1961" s="173"/>
      <c r="AD1961" s="173"/>
      <c r="AE1961" s="173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2"/>
      <c r="AT1961" s="2"/>
      <c r="AU1961" s="78"/>
      <c r="AV1961" s="78"/>
      <c r="AW1961" s="78"/>
      <c r="AX1961" s="78"/>
      <c r="AY1961" s="78"/>
      <c r="AZ1961" s="78"/>
      <c r="BA1961" s="78"/>
      <c r="BB1961" s="78"/>
      <c r="BC1961" s="78"/>
      <c r="BD1961" s="78"/>
      <c r="BE1961" s="78"/>
      <c r="BF1961" s="78"/>
      <c r="BG1961" s="78"/>
      <c r="BH1961" s="78"/>
      <c r="BI1961" s="78"/>
      <c r="BJ1961" s="78"/>
      <c r="BK1961" s="78"/>
      <c r="BL1961" s="78"/>
      <c r="BM1961" s="78"/>
      <c r="BN1961" s="78"/>
      <c r="BO1961" s="78"/>
      <c r="BP1961" s="78"/>
      <c r="BQ1961" s="78"/>
      <c r="BR1961" s="78"/>
      <c r="BS1961" s="78"/>
      <c r="BT1961" s="78"/>
      <c r="BU1961" s="78"/>
      <c r="BV1961" s="78"/>
      <c r="BW1961" s="78"/>
      <c r="BX1961" s="78"/>
      <c r="BY1961" s="78"/>
      <c r="BZ1961" s="78"/>
      <c r="CA1961" s="78"/>
      <c r="CB1961" s="78"/>
      <c r="CC1961" s="78"/>
      <c r="CD1961" s="78"/>
      <c r="CE1961" s="78"/>
      <c r="CF1961" s="78"/>
      <c r="CG1961" s="78"/>
      <c r="CH1961" s="78"/>
      <c r="CI1961" s="78"/>
      <c r="CJ1961" s="78"/>
      <c r="CK1961" s="78"/>
      <c r="CL1961" s="78"/>
      <c r="CM1961" s="78"/>
    </row>
    <row r="1962" spans="1:91" customFormat="1" ht="11.25" customHeight="1">
      <c r="AC1962" s="144" t="s">
        <v>275</v>
      </c>
      <c r="AD1962" s="144" t="s">
        <v>194</v>
      </c>
      <c r="AE1962" s="144" t="s">
        <v>609</v>
      </c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2"/>
      <c r="AT1962" s="2"/>
      <c r="AU1962" s="78"/>
      <c r="AV1962" s="78"/>
      <c r="AW1962" s="78"/>
      <c r="AX1962" s="78"/>
      <c r="AY1962" s="78"/>
      <c r="AZ1962" s="78"/>
      <c r="BA1962" s="78"/>
      <c r="BB1962" s="78"/>
      <c r="BC1962" s="78"/>
      <c r="BD1962" s="78"/>
      <c r="BE1962" s="78"/>
      <c r="BF1962" s="78"/>
      <c r="BG1962" s="78"/>
      <c r="BH1962" s="78"/>
      <c r="BI1962" s="78"/>
      <c r="BJ1962" s="78"/>
      <c r="BK1962" s="78"/>
      <c r="BL1962" s="78"/>
      <c r="BM1962" s="78"/>
      <c r="BN1962" s="78"/>
      <c r="BO1962" s="78"/>
      <c r="BP1962" s="78"/>
      <c r="BQ1962" s="78"/>
      <c r="BR1962" s="78"/>
      <c r="BS1962" s="78"/>
      <c r="BT1962" s="78"/>
      <c r="BU1962" s="78"/>
      <c r="BV1962" s="78"/>
      <c r="BW1962" s="78"/>
      <c r="BX1962" s="78"/>
      <c r="BY1962" s="78"/>
      <c r="BZ1962" s="78"/>
      <c r="CA1962" s="78"/>
      <c r="CB1962" s="78"/>
      <c r="CC1962" s="78"/>
      <c r="CD1962" s="78"/>
      <c r="CE1962" s="78"/>
      <c r="CF1962" s="78"/>
      <c r="CG1962" s="78"/>
      <c r="CH1962" s="78"/>
      <c r="CI1962" s="78"/>
      <c r="CJ1962" s="78"/>
      <c r="CK1962" s="78"/>
      <c r="CL1962" s="78"/>
      <c r="CM1962" s="78"/>
    </row>
    <row r="1963" spans="1:91" customFormat="1" ht="11.25" customHeight="1">
      <c r="AC1963" s="217"/>
      <c r="AD1963" s="217"/>
      <c r="AE1963" s="217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2"/>
      <c r="AT1963" s="2"/>
      <c r="AU1963" s="78"/>
      <c r="AV1963" s="78"/>
      <c r="AW1963" s="78"/>
      <c r="AX1963" s="78"/>
      <c r="AY1963" s="78"/>
      <c r="AZ1963" s="78"/>
      <c r="BA1963" s="78"/>
      <c r="BB1963" s="78"/>
      <c r="BC1963" s="78"/>
      <c r="BD1963" s="78"/>
      <c r="BE1963" s="78"/>
      <c r="BF1963" s="78"/>
      <c r="BG1963" s="78"/>
      <c r="BH1963" s="78"/>
      <c r="BI1963" s="78"/>
      <c r="BJ1963" s="78"/>
      <c r="BK1963" s="78"/>
      <c r="BL1963" s="78"/>
      <c r="BM1963" s="78"/>
      <c r="BN1963" s="78"/>
      <c r="BO1963" s="78"/>
      <c r="BP1963" s="78"/>
      <c r="BQ1963" s="78"/>
      <c r="BR1963" s="78"/>
      <c r="BS1963" s="78"/>
      <c r="BT1963" s="78"/>
      <c r="BU1963" s="78"/>
      <c r="BV1963" s="78"/>
      <c r="BW1963" s="78"/>
      <c r="BX1963" s="78"/>
      <c r="BY1963" s="78"/>
      <c r="BZ1963" s="78"/>
      <c r="CA1963" s="78"/>
      <c r="CB1963" s="78"/>
      <c r="CC1963" s="78"/>
      <c r="CD1963" s="78"/>
      <c r="CE1963" s="78"/>
      <c r="CF1963" s="78"/>
      <c r="CG1963" s="78"/>
      <c r="CH1963" s="78"/>
      <c r="CI1963" s="78"/>
      <c r="CJ1963" s="78"/>
      <c r="CK1963" s="78"/>
      <c r="CL1963" s="78"/>
      <c r="CM1963" s="78"/>
    </row>
    <row r="1964" spans="1:91" customFormat="1" ht="11.25" customHeight="1">
      <c r="AC1964" s="144"/>
      <c r="AD1964" s="144"/>
      <c r="AE1964" s="144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2"/>
      <c r="AT1964" s="2"/>
      <c r="AU1964" s="78"/>
      <c r="AV1964" s="78"/>
      <c r="AW1964" s="78"/>
      <c r="AX1964" s="78"/>
      <c r="AY1964" s="78"/>
      <c r="AZ1964" s="78"/>
      <c r="BA1964" s="78"/>
      <c r="BB1964" s="78"/>
      <c r="BC1964" s="78"/>
      <c r="BD1964" s="78"/>
      <c r="BE1964" s="78"/>
      <c r="BF1964" s="78"/>
      <c r="BG1964" s="78"/>
      <c r="BH1964" s="78"/>
      <c r="BI1964" s="78"/>
      <c r="BJ1964" s="78"/>
      <c r="BK1964" s="78"/>
      <c r="BL1964" s="78"/>
      <c r="BM1964" s="78"/>
      <c r="BN1964" s="78"/>
      <c r="BO1964" s="78"/>
      <c r="BP1964" s="78"/>
      <c r="BQ1964" s="78"/>
      <c r="BR1964" s="78"/>
      <c r="BS1964" s="78"/>
      <c r="BT1964" s="78"/>
      <c r="BU1964" s="78"/>
      <c r="BV1964" s="78"/>
      <c r="BW1964" s="78"/>
      <c r="BX1964" s="78"/>
      <c r="BY1964" s="78"/>
      <c r="BZ1964" s="78"/>
      <c r="CA1964" s="78"/>
      <c r="CB1964" s="78"/>
      <c r="CC1964" s="78"/>
      <c r="CD1964" s="78"/>
      <c r="CE1964" s="78"/>
      <c r="CF1964" s="78"/>
      <c r="CG1964" s="78"/>
      <c r="CH1964" s="78"/>
      <c r="CI1964" s="78"/>
      <c r="CJ1964" s="78"/>
      <c r="CK1964" s="78"/>
      <c r="CL1964" s="78"/>
      <c r="CM1964" s="78"/>
    </row>
    <row r="1965" spans="1:91" customFormat="1" ht="11.25" customHeight="1">
      <c r="AC1965" s="148"/>
      <c r="AD1965" s="148"/>
      <c r="AE1965" s="148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2"/>
      <c r="AT1965" s="2"/>
      <c r="AU1965" s="78"/>
      <c r="AV1965" s="78"/>
      <c r="AW1965" s="78"/>
      <c r="AX1965" s="78"/>
      <c r="AY1965" s="78"/>
      <c r="AZ1965" s="78"/>
      <c r="BA1965" s="78"/>
      <c r="BB1965" s="78"/>
      <c r="BC1965" s="78"/>
      <c r="BD1965" s="78"/>
      <c r="BE1965" s="78"/>
      <c r="BF1965" s="78"/>
      <c r="BG1965" s="78"/>
      <c r="BH1965" s="78"/>
      <c r="BI1965" s="78"/>
      <c r="BJ1965" s="78"/>
      <c r="BK1965" s="78"/>
      <c r="BL1965" s="78"/>
      <c r="BM1965" s="78"/>
      <c r="BN1965" s="78"/>
      <c r="BO1965" s="78"/>
      <c r="BP1965" s="78"/>
      <c r="BQ1965" s="78"/>
      <c r="BR1965" s="78"/>
      <c r="BS1965" s="78"/>
      <c r="BT1965" s="78"/>
      <c r="BU1965" s="78"/>
      <c r="BV1965" s="78"/>
      <c r="BW1965" s="78"/>
      <c r="BX1965" s="78"/>
      <c r="BY1965" s="78"/>
      <c r="BZ1965" s="78"/>
      <c r="CA1965" s="78"/>
      <c r="CB1965" s="78"/>
      <c r="CC1965" s="78"/>
      <c r="CD1965" s="78"/>
      <c r="CE1965" s="78"/>
      <c r="CF1965" s="78"/>
      <c r="CG1965" s="78"/>
      <c r="CH1965" s="78"/>
      <c r="CI1965" s="78"/>
      <c r="CJ1965" s="78"/>
      <c r="CK1965" s="78"/>
      <c r="CL1965" s="78"/>
      <c r="CM1965" s="78"/>
    </row>
    <row r="1966" spans="1:91" customFormat="1" ht="11.25" customHeight="1">
      <c r="AC1966" s="216" t="s">
        <v>20</v>
      </c>
      <c r="AD1966" s="216" t="s">
        <v>273</v>
      </c>
      <c r="AE1966" s="216" t="s">
        <v>274</v>
      </c>
      <c r="AF1966" s="31"/>
      <c r="AG1966" s="31"/>
      <c r="AH1966" s="31"/>
      <c r="AI1966" s="78"/>
      <c r="AJ1966" s="78"/>
      <c r="AK1966" s="78"/>
      <c r="AL1966" s="78"/>
      <c r="AM1966" s="78"/>
      <c r="AN1966" s="78"/>
      <c r="AO1966" s="78"/>
      <c r="AP1966" s="78"/>
      <c r="AQ1966" s="78"/>
      <c r="AR1966" s="78"/>
      <c r="AS1966" s="78"/>
      <c r="AT1966" s="78"/>
      <c r="AU1966" s="78"/>
      <c r="AV1966" s="78"/>
      <c r="AW1966" s="78"/>
      <c r="AX1966" s="78"/>
      <c r="AY1966" s="78"/>
      <c r="AZ1966" s="78"/>
      <c r="BA1966" s="78"/>
      <c r="BB1966" s="78"/>
      <c r="BC1966" s="78"/>
      <c r="BD1966" s="78"/>
      <c r="BE1966" s="78"/>
      <c r="BF1966" s="78"/>
      <c r="BG1966" s="78"/>
      <c r="BH1966" s="78"/>
      <c r="BI1966" s="78"/>
      <c r="BJ1966" s="78"/>
      <c r="BK1966" s="78"/>
      <c r="BL1966" s="78"/>
      <c r="BM1966" s="78"/>
      <c r="BN1966" s="78"/>
      <c r="BO1966" s="78"/>
      <c r="BP1966" s="78"/>
      <c r="BQ1966" s="78"/>
      <c r="BR1966" s="78"/>
      <c r="BS1966" s="78"/>
      <c r="BT1966" s="78"/>
      <c r="BU1966" s="78"/>
      <c r="BV1966" s="78"/>
      <c r="BW1966" s="78"/>
      <c r="BX1966" s="78"/>
      <c r="BY1966" s="78"/>
      <c r="BZ1966" s="78"/>
      <c r="CA1966" s="78"/>
    </row>
    <row r="1967" spans="1:91" ht="11.25" customHeight="1">
      <c r="AC1967" s="830"/>
      <c r="AD1967" s="831"/>
      <c r="AE1967" s="831"/>
      <c r="AF1967" s="31"/>
      <c r="AG1967" s="31"/>
      <c r="AH1967" s="31"/>
      <c r="AI1967" s="79"/>
      <c r="AJ1967" s="79"/>
      <c r="AK1967" s="79"/>
      <c r="AL1967" s="79"/>
      <c r="AM1967" s="79"/>
      <c r="AN1967" s="79"/>
      <c r="AO1967" s="79"/>
      <c r="AP1967" s="79"/>
      <c r="AQ1967" s="79"/>
      <c r="AR1967" s="79"/>
      <c r="AS1967" s="79"/>
      <c r="AT1967" s="79"/>
      <c r="AU1967" s="79"/>
      <c r="AV1967" s="79"/>
      <c r="AW1967" s="79"/>
      <c r="AX1967" s="79"/>
      <c r="AY1967" s="79"/>
      <c r="AZ1967" s="79"/>
      <c r="BA1967" s="79"/>
      <c r="BB1967" s="79"/>
      <c r="BC1967" s="79"/>
      <c r="BD1967" s="79"/>
      <c r="BE1967" s="79"/>
      <c r="BF1967" s="79"/>
      <c r="BG1967" s="79"/>
      <c r="BH1967" s="79"/>
      <c r="BI1967" s="79"/>
      <c r="BJ1967" s="79"/>
      <c r="BK1967" s="79"/>
      <c r="BL1967" s="79"/>
      <c r="BM1967" s="79"/>
      <c r="BN1967" s="79"/>
      <c r="BO1967" s="79"/>
      <c r="BP1967" s="79"/>
      <c r="BQ1967" s="79"/>
      <c r="BR1967" s="79"/>
      <c r="BS1967" s="79"/>
      <c r="BT1967" s="79"/>
      <c r="BU1967" s="79"/>
      <c r="BV1967" s="79"/>
      <c r="BW1967" s="79"/>
      <c r="BX1967" s="79"/>
      <c r="BY1967" s="79"/>
      <c r="BZ1967" s="79"/>
      <c r="CA1967" s="79"/>
    </row>
    <row r="1968" spans="1:91" ht="11.25" customHeight="1">
      <c r="AC1968" s="168" t="str">
        <f>AC1970 &amp; "_" &amp; AC1962</f>
        <v>0_Y</v>
      </c>
      <c r="AD1968" s="168" t="str">
        <f>AD1970 &amp; "_" &amp; AD1962</f>
        <v>0_I</v>
      </c>
      <c r="AE1968" s="168" t="str">
        <f>AE1970 &amp; "_" &amp; AE1962</f>
        <v>0_II</v>
      </c>
      <c r="AF1968" s="31"/>
      <c r="AG1968" s="31"/>
      <c r="AH1968" s="31"/>
      <c r="AI1968" s="80"/>
      <c r="AJ1968" s="80"/>
      <c r="AK1968" s="80"/>
      <c r="AL1968" s="80"/>
      <c r="AM1968" s="80"/>
      <c r="AN1968" s="80"/>
      <c r="AO1968" s="80"/>
      <c r="AP1968" s="80"/>
      <c r="AQ1968" s="80"/>
      <c r="AR1968" s="80"/>
      <c r="AS1968" s="80"/>
      <c r="AT1968" s="80"/>
      <c r="AU1968" s="80"/>
      <c r="AV1968" s="80"/>
      <c r="AW1968" s="80"/>
      <c r="AX1968" s="80"/>
      <c r="AY1968" s="80"/>
      <c r="AZ1968" s="80"/>
      <c r="BA1968" s="80"/>
      <c r="BB1968" s="80"/>
      <c r="BC1968" s="80"/>
      <c r="BD1968" s="80"/>
      <c r="BE1968" s="80"/>
      <c r="BF1968" s="80"/>
      <c r="BG1968" s="80"/>
      <c r="BH1968" s="80"/>
      <c r="BI1968" s="80"/>
      <c r="BJ1968" s="80"/>
      <c r="BK1968" s="80"/>
      <c r="BL1968" s="80"/>
      <c r="BM1968" s="80"/>
      <c r="BN1968" s="80"/>
      <c r="BO1968" s="80"/>
      <c r="BP1968" s="80"/>
      <c r="BQ1968" s="80"/>
      <c r="BR1968" s="80"/>
      <c r="BS1968" s="80"/>
      <c r="BT1968" s="80"/>
      <c r="BU1968" s="80"/>
      <c r="BV1968" s="80"/>
      <c r="BW1968" s="80"/>
      <c r="BX1968" s="80"/>
      <c r="BY1968" s="80"/>
      <c r="BZ1968" s="80"/>
      <c r="CA1968" s="80"/>
      <c r="CB1968" s="20"/>
    </row>
    <row r="1969" spans="12:81" customFormat="1" ht="11.25" customHeight="1">
      <c r="AC1969" s="159"/>
      <c r="AD1969" s="159"/>
      <c r="AE1969" s="159"/>
      <c r="AF1969" s="31"/>
      <c r="AG1969" s="31"/>
      <c r="AH1969" s="31"/>
    </row>
    <row r="1970" spans="12:81" customFormat="1" ht="11.25" customHeight="1">
      <c r="AC1970" s="168">
        <f>AC1972</f>
        <v>0</v>
      </c>
      <c r="AD1970" s="168">
        <f>AC1972</f>
        <v>0</v>
      </c>
      <c r="AE1970" s="168">
        <f>AC1972</f>
        <v>0</v>
      </c>
      <c r="AF1970" s="31"/>
      <c r="AG1970" s="31"/>
      <c r="AH1970" s="31"/>
    </row>
    <row r="1971" spans="12:81" customFormat="1" ht="11.25" customHeight="1">
      <c r="AC1971" s="841" t="s">
        <v>134</v>
      </c>
      <c r="AD1971" s="841"/>
      <c r="AE1971" s="841"/>
      <c r="AF1971" s="31"/>
      <c r="AG1971" s="31"/>
      <c r="AH1971" s="31"/>
    </row>
    <row r="1972" spans="12:81" ht="11.25" customHeight="1">
      <c r="L1972" s="119"/>
      <c r="M1972" s="833" t="s">
        <v>104</v>
      </c>
      <c r="N1972" s="846" t="s">
        <v>196</v>
      </c>
      <c r="O1972" s="846" t="s">
        <v>683</v>
      </c>
      <c r="AC1972" s="834"/>
      <c r="AD1972" s="834"/>
      <c r="AE1972" s="834"/>
      <c r="AF1972" s="31"/>
      <c r="AG1972" s="31"/>
      <c r="AH1972" s="31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</row>
    <row r="1973" spans="12:81" ht="11.25" customHeight="1">
      <c r="L1973" s="119"/>
      <c r="M1973" s="833"/>
      <c r="N1973" s="846"/>
      <c r="O1973" s="846"/>
      <c r="AC1973" s="828"/>
      <c r="AD1973" s="829"/>
      <c r="AE1973" s="829"/>
      <c r="AF1973" s="31"/>
      <c r="AG1973" s="31"/>
      <c r="AH1973" s="31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</row>
    <row r="1974" spans="12:81" ht="11.25" customHeight="1">
      <c r="L1974" s="9"/>
      <c r="M1974" s="220"/>
      <c r="N1974" s="221" t="s">
        <v>197</v>
      </c>
      <c r="O1974" s="221"/>
      <c r="AC1974" s="828"/>
      <c r="AD1974" s="829"/>
      <c r="AE1974" s="829"/>
      <c r="AF1974" s="31"/>
      <c r="AG1974" s="31"/>
      <c r="AH1974" s="31"/>
      <c r="AI1974" s="827" t="s">
        <v>2371</v>
      </c>
      <c r="AJ1974" s="827"/>
      <c r="AK1974" s="827"/>
      <c r="AL1974" s="827"/>
      <c r="AM1974" s="827"/>
      <c r="AN1974" s="827"/>
      <c r="AO1974" s="827"/>
      <c r="AP1974" s="827"/>
      <c r="AQ1974" s="827"/>
      <c r="AR1974" s="827"/>
      <c r="AS1974" s="827"/>
      <c r="AT1974" s="827"/>
      <c r="AU1974" s="827"/>
      <c r="AV1974" s="827"/>
      <c r="AW1974" s="827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</row>
    <row r="1975" spans="12:81" ht="11.25" customHeight="1">
      <c r="L1975" s="9"/>
      <c r="M1975" s="220"/>
      <c r="N1975" s="439" t="str">
        <f>IF(CALC_IDENTIFIER="","",CALC_IDENTIFIER)</f>
        <v/>
      </c>
      <c r="O1975" s="439"/>
      <c r="AC1975" s="828"/>
      <c r="AD1975" s="829"/>
      <c r="AE1975" s="829"/>
      <c r="AF1975" s="31"/>
      <c r="AG1975" s="31"/>
      <c r="AH1975" s="31"/>
      <c r="AI1975" s="827" t="s">
        <v>2372</v>
      </c>
      <c r="AJ1975" s="827"/>
      <c r="AK1975" s="827"/>
      <c r="AL1975" s="827"/>
      <c r="AM1975" s="827"/>
      <c r="AN1975" s="827"/>
      <c r="AO1975" s="827"/>
      <c r="AP1975" s="827"/>
      <c r="AQ1975" s="827"/>
      <c r="AR1975" s="827"/>
      <c r="AS1975" s="827"/>
      <c r="AT1975" s="827"/>
      <c r="AU1975" s="827"/>
      <c r="AV1975" s="827"/>
      <c r="AW1975" s="827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</row>
    <row r="1976" spans="12:81" customFormat="1" ht="11.25" customHeight="1">
      <c r="L1976" s="20"/>
      <c r="M1976" s="514" t="s">
        <v>105</v>
      </c>
      <c r="N1976" s="514" t="s">
        <v>840</v>
      </c>
      <c r="O1976" s="422" t="s">
        <v>195</v>
      </c>
      <c r="AC1976" s="252"/>
      <c r="AD1976" s="252"/>
      <c r="AE1976" s="252"/>
      <c r="AF1976" s="249">
        <f t="shared" ref="AF1976:AF1982" si="74">AG1976+AH1976</f>
        <v>0</v>
      </c>
      <c r="AG1976" s="246">
        <f>SUM(AG1977,AG1981,AG2059,AG2060,AG2073,AG2074,AG2075,AG2080)</f>
        <v>0</v>
      </c>
      <c r="AH1976" s="246">
        <f>SUM(AH1977,AH1981,AH2059,AH2060,AH2073,AH2074,AH2075,AH2080)</f>
        <v>0</v>
      </c>
      <c r="AI1976" s="170"/>
      <c r="AJ1976" s="170"/>
      <c r="AK1976" s="170"/>
      <c r="AL1976" s="170"/>
      <c r="AM1976" s="170"/>
      <c r="AN1976" s="170"/>
      <c r="AO1976" s="170"/>
      <c r="AP1976" s="170"/>
      <c r="AQ1976" s="170"/>
      <c r="AR1976" s="170"/>
      <c r="AS1976" s="170"/>
      <c r="AT1976" s="170"/>
      <c r="AU1976" s="170"/>
      <c r="AV1976" s="170"/>
      <c r="AW1976" s="170"/>
      <c r="AX1976" s="170"/>
      <c r="AY1976" s="170"/>
      <c r="AZ1976" s="170"/>
      <c r="BA1976" s="170"/>
      <c r="BB1976" s="170"/>
      <c r="BC1976" s="170"/>
      <c r="BD1976" s="170"/>
      <c r="BE1976" s="170"/>
      <c r="BF1976" s="170"/>
      <c r="BG1976" s="170"/>
      <c r="BH1976" s="170"/>
      <c r="BI1976" s="170"/>
      <c r="BJ1976" s="170"/>
      <c r="BK1976" s="170"/>
      <c r="BL1976" s="170"/>
      <c r="BM1976" s="170"/>
      <c r="BN1976" s="170"/>
      <c r="BO1976" s="170"/>
      <c r="BP1976" s="170"/>
      <c r="BQ1976" s="170"/>
      <c r="BR1976" s="170"/>
      <c r="BS1976" s="170"/>
      <c r="BT1976" s="170"/>
      <c r="BU1976" s="170"/>
      <c r="BV1976" s="170"/>
      <c r="BW1976" s="170"/>
      <c r="BX1976" s="170"/>
      <c r="BY1976" s="170"/>
      <c r="BZ1976" s="170"/>
      <c r="CA1976" s="170"/>
    </row>
    <row r="1977" spans="12:81" ht="11.25" customHeight="1">
      <c r="L1977" s="20"/>
      <c r="M1977" s="538" t="s">
        <v>198</v>
      </c>
      <c r="N1977" s="554" t="s">
        <v>841</v>
      </c>
      <c r="O1977" s="422" t="s">
        <v>195</v>
      </c>
      <c r="AC1977" s="253"/>
      <c r="AD1977" s="253"/>
      <c r="AE1977" s="253"/>
      <c r="AF1977" s="249">
        <f t="shared" si="74"/>
        <v>0</v>
      </c>
      <c r="AG1977" s="246">
        <f>SUM(AG1978,AG1979,AG1980)</f>
        <v>0</v>
      </c>
      <c r="AH1977" s="246">
        <f>SUM(AH1978,AH1979,AH1980)</f>
        <v>0</v>
      </c>
      <c r="AI1977" s="115"/>
      <c r="AJ1977" s="115"/>
      <c r="AK1977" s="115"/>
      <c r="AL1977" s="115"/>
      <c r="AM1977" s="115"/>
      <c r="AN1977" s="115"/>
      <c r="AO1977" s="115"/>
      <c r="AP1977" s="115"/>
      <c r="AQ1977" s="115"/>
      <c r="AR1977" s="115"/>
      <c r="AS1977" s="115"/>
      <c r="AT1977" s="115"/>
      <c r="AU1977" s="115"/>
      <c r="AV1977" s="115"/>
      <c r="AW1977" s="115"/>
      <c r="AX1977" s="115"/>
      <c r="AY1977" s="115"/>
      <c r="AZ1977" s="115"/>
      <c r="BA1977" s="115"/>
      <c r="BB1977" s="115"/>
      <c r="BC1977" s="115"/>
      <c r="BD1977" s="115"/>
      <c r="BE1977" s="115"/>
      <c r="BF1977" s="115"/>
      <c r="BG1977" s="115"/>
      <c r="BH1977" s="115"/>
      <c r="BI1977" s="115"/>
      <c r="BJ1977" s="115"/>
      <c r="BK1977" s="115"/>
      <c r="BL1977" s="115"/>
      <c r="BM1977" s="115"/>
      <c r="BN1977" s="115"/>
      <c r="BO1977" s="115"/>
      <c r="BP1977" s="115"/>
      <c r="BQ1977" s="115"/>
      <c r="BR1977" s="115"/>
      <c r="BS1977" s="115"/>
      <c r="BT1977" s="115"/>
      <c r="BU1977" s="115"/>
      <c r="BV1977" s="115"/>
      <c r="BW1977" s="115"/>
      <c r="BX1977" s="115"/>
      <c r="BY1977" s="115"/>
      <c r="BZ1977" s="115"/>
      <c r="CA1977" s="115"/>
    </row>
    <row r="1978" spans="12:81" ht="11.25" customHeight="1">
      <c r="L1978" s="20"/>
      <c r="M1978" s="538" t="s">
        <v>610</v>
      </c>
      <c r="N1978" s="555" t="s">
        <v>842</v>
      </c>
      <c r="O1978" s="422" t="s">
        <v>195</v>
      </c>
      <c r="AC1978" s="253"/>
      <c r="AD1978" s="253"/>
      <c r="AE1978" s="253"/>
      <c r="AF1978" s="249">
        <f t="shared" si="74"/>
        <v>0</v>
      </c>
      <c r="AG1978" s="553">
        <f>ХВС.Р!AG$25</f>
        <v>0</v>
      </c>
      <c r="AH1978" s="553">
        <f>ХВС.Р!AH$25</f>
        <v>0</v>
      </c>
      <c r="AI1978" s="115"/>
      <c r="AJ1978" s="115"/>
      <c r="AK1978" s="115"/>
      <c r="AL1978" s="115"/>
      <c r="AM1978" s="115"/>
      <c r="AN1978" s="115"/>
      <c r="AO1978" s="115"/>
      <c r="AP1978" s="115"/>
      <c r="AQ1978" s="115"/>
      <c r="AR1978" s="115"/>
      <c r="AS1978" s="115"/>
      <c r="AT1978" s="115"/>
      <c r="AU1978" s="115"/>
      <c r="AV1978" s="115"/>
      <c r="AW1978" s="115"/>
      <c r="AX1978" s="115"/>
      <c r="AY1978" s="115"/>
      <c r="AZ1978" s="115"/>
      <c r="BA1978" s="115"/>
      <c r="BB1978" s="115"/>
      <c r="BC1978" s="115"/>
      <c r="BD1978" s="115"/>
      <c r="BE1978" s="115"/>
      <c r="BF1978" s="115"/>
      <c r="BG1978" s="115"/>
      <c r="BH1978" s="115"/>
      <c r="BI1978" s="115"/>
      <c r="BJ1978" s="115"/>
      <c r="BK1978" s="115"/>
      <c r="BL1978" s="115"/>
      <c r="BM1978" s="115"/>
      <c r="BN1978" s="115"/>
      <c r="BO1978" s="115"/>
      <c r="BP1978" s="115"/>
      <c r="BQ1978" s="115"/>
      <c r="BR1978" s="115"/>
      <c r="BS1978" s="115"/>
      <c r="BT1978" s="115"/>
      <c r="BU1978" s="115"/>
      <c r="BV1978" s="115"/>
      <c r="BW1978" s="115"/>
      <c r="BX1978" s="115"/>
      <c r="BY1978" s="115"/>
      <c r="BZ1978" s="115"/>
      <c r="CA1978" s="115"/>
    </row>
    <row r="1979" spans="12:81" customFormat="1" ht="11.25" customHeight="1">
      <c r="L1979" s="20"/>
      <c r="M1979" s="538" t="s">
        <v>611</v>
      </c>
      <c r="N1979" s="555" t="s">
        <v>844</v>
      </c>
      <c r="O1979" s="422" t="s">
        <v>195</v>
      </c>
      <c r="AC1979" s="253"/>
      <c r="AD1979" s="253"/>
      <c r="AE1979" s="253"/>
      <c r="AF1979" s="249">
        <f t="shared" si="74"/>
        <v>0</v>
      </c>
      <c r="AG1979" s="223"/>
      <c r="AH1979" s="223"/>
      <c r="AI1979" s="170"/>
      <c r="AJ1979" s="170"/>
      <c r="AK1979" s="170"/>
      <c r="AL1979" s="170"/>
      <c r="AM1979" s="170"/>
      <c r="AN1979" s="170"/>
      <c r="AO1979" s="170"/>
      <c r="AP1979" s="170"/>
      <c r="AQ1979" s="170"/>
      <c r="AR1979" s="170"/>
      <c r="AS1979" s="170"/>
      <c r="AT1979" s="170"/>
      <c r="AU1979" s="170"/>
      <c r="AV1979" s="170"/>
      <c r="AW1979" s="170"/>
      <c r="AX1979" s="170"/>
      <c r="AY1979" s="170"/>
      <c r="AZ1979" s="170"/>
      <c r="BA1979" s="170"/>
      <c r="BB1979" s="170"/>
      <c r="BC1979" s="170"/>
      <c r="BD1979" s="170"/>
      <c r="BE1979" s="170"/>
      <c r="BF1979" s="170"/>
      <c r="BG1979" s="170"/>
      <c r="BH1979" s="170"/>
      <c r="BI1979" s="170"/>
      <c r="BJ1979" s="170"/>
      <c r="BK1979" s="170"/>
      <c r="BL1979" s="170"/>
      <c r="BM1979" s="170"/>
      <c r="BN1979" s="170"/>
      <c r="BO1979" s="170"/>
      <c r="BP1979" s="170"/>
      <c r="BQ1979" s="170"/>
      <c r="BR1979" s="170"/>
      <c r="BS1979" s="170"/>
      <c r="BT1979" s="170"/>
      <c r="BU1979" s="170"/>
      <c r="BV1979" s="170"/>
      <c r="BW1979" s="170"/>
      <c r="BX1979" s="170"/>
      <c r="BY1979" s="170"/>
      <c r="BZ1979" s="170"/>
      <c r="CA1979" s="170"/>
    </row>
    <row r="1980" spans="12:81" customFormat="1" ht="11.25" customHeight="1">
      <c r="L1980" s="20"/>
      <c r="M1980" s="538" t="s">
        <v>633</v>
      </c>
      <c r="N1980" s="555" t="s">
        <v>845</v>
      </c>
      <c r="O1980" s="422" t="s">
        <v>195</v>
      </c>
      <c r="AC1980" s="253"/>
      <c r="AD1980" s="253"/>
      <c r="AE1980" s="253"/>
      <c r="AF1980" s="249">
        <f t="shared" si="74"/>
        <v>0</v>
      </c>
      <c r="AG1980" s="223"/>
      <c r="AH1980" s="223"/>
      <c r="AI1980" s="170"/>
      <c r="AJ1980" s="170"/>
      <c r="AK1980" s="170"/>
      <c r="AL1980" s="170"/>
      <c r="AM1980" s="170"/>
      <c r="AN1980" s="170"/>
      <c r="AO1980" s="170"/>
      <c r="AP1980" s="170"/>
      <c r="AQ1980" s="170"/>
      <c r="AR1980" s="170"/>
      <c r="AS1980" s="170"/>
      <c r="AT1980" s="170"/>
      <c r="AU1980" s="170"/>
      <c r="AV1980" s="170"/>
      <c r="AW1980" s="170"/>
      <c r="AX1980" s="170"/>
      <c r="AY1980" s="170"/>
      <c r="AZ1980" s="170"/>
      <c r="BA1980" s="170"/>
      <c r="BB1980" s="170"/>
      <c r="BC1980" s="170"/>
      <c r="BD1980" s="170"/>
      <c r="BE1980" s="170"/>
      <c r="BF1980" s="170"/>
      <c r="BG1980" s="170"/>
      <c r="BH1980" s="170"/>
      <c r="BI1980" s="170"/>
      <c r="BJ1980" s="170"/>
      <c r="BK1980" s="170"/>
      <c r="BL1980" s="170"/>
      <c r="BM1980" s="170"/>
      <c r="BN1980" s="170"/>
      <c r="BO1980" s="170"/>
      <c r="BP1980" s="170"/>
      <c r="BQ1980" s="170"/>
      <c r="BR1980" s="170"/>
      <c r="BS1980" s="170"/>
      <c r="BT1980" s="170"/>
      <c r="BU1980" s="170"/>
      <c r="BV1980" s="170"/>
      <c r="BW1980" s="170"/>
      <c r="BX1980" s="170"/>
      <c r="BY1980" s="170"/>
      <c r="BZ1980" s="170"/>
      <c r="CA1980" s="170"/>
    </row>
    <row r="1981" spans="12:81" customFormat="1" ht="11.25" customHeight="1">
      <c r="L1981" s="20"/>
      <c r="M1981" s="538" t="s">
        <v>199</v>
      </c>
      <c r="N1981" s="554" t="s">
        <v>846</v>
      </c>
      <c r="O1981" s="422" t="s">
        <v>195</v>
      </c>
      <c r="AC1981" s="253"/>
      <c r="AD1981" s="253"/>
      <c r="AE1981" s="253"/>
      <c r="AF1981" s="249">
        <f t="shared" si="74"/>
        <v>0</v>
      </c>
      <c r="AG1981" s="246">
        <f>SUM(AG1982,AG2042,AG2043,AG2044,AG2049)</f>
        <v>0</v>
      </c>
      <c r="AH1981" s="246">
        <f>SUM(AH1982,AH2042,AH2043,AH2044,AH2049)</f>
        <v>0</v>
      </c>
      <c r="AI1981" s="170"/>
      <c r="AJ1981" s="170"/>
      <c r="AK1981" s="170"/>
      <c r="AL1981" s="170"/>
      <c r="AM1981" s="170"/>
      <c r="AN1981" s="170"/>
      <c r="AO1981" s="170"/>
      <c r="AP1981" s="170"/>
      <c r="AQ1981" s="170"/>
      <c r="AR1981" s="170"/>
      <c r="AS1981" s="170"/>
      <c r="AT1981" s="170"/>
      <c r="AU1981" s="170"/>
      <c r="AV1981" s="170"/>
      <c r="AW1981" s="170"/>
      <c r="AX1981" s="170"/>
      <c r="AY1981" s="170"/>
      <c r="AZ1981" s="170"/>
      <c r="BA1981" s="170"/>
      <c r="BB1981" s="170"/>
      <c r="BC1981" s="170"/>
      <c r="BD1981" s="170"/>
      <c r="BE1981" s="170"/>
      <c r="BF1981" s="170"/>
      <c r="BG1981" s="170"/>
      <c r="BH1981" s="170"/>
      <c r="BI1981" s="170"/>
      <c r="BJ1981" s="170"/>
      <c r="BK1981" s="170"/>
      <c r="BL1981" s="170"/>
      <c r="BM1981" s="170"/>
      <c r="BN1981" s="170"/>
      <c r="BO1981" s="170"/>
      <c r="BP1981" s="170"/>
      <c r="BQ1981" s="170"/>
      <c r="BR1981" s="170"/>
      <c r="BS1981" s="170"/>
      <c r="BT1981" s="170"/>
      <c r="BU1981" s="170"/>
      <c r="BV1981" s="170"/>
      <c r="BW1981" s="170"/>
      <c r="BX1981" s="170"/>
      <c r="BY1981" s="170"/>
      <c r="BZ1981" s="170"/>
      <c r="CA1981" s="170"/>
    </row>
    <row r="1982" spans="12:81" customFormat="1" ht="11.25" customHeight="1">
      <c r="L1982" s="20"/>
      <c r="M1982" s="538" t="s">
        <v>200</v>
      </c>
      <c r="N1982" s="555" t="s">
        <v>847</v>
      </c>
      <c r="O1982" s="422" t="s">
        <v>195</v>
      </c>
      <c r="AC1982" s="253"/>
      <c r="AD1982" s="253"/>
      <c r="AE1982" s="253"/>
      <c r="AF1982" s="249">
        <f t="shared" si="74"/>
        <v>0</v>
      </c>
      <c r="AG1982" s="246">
        <f>SUM(AG2024,AG2036,AG2030)</f>
        <v>0</v>
      </c>
      <c r="AH1982" s="246">
        <f>SUM(AH2024,AH2036,AH2030)</f>
        <v>0</v>
      </c>
      <c r="AI1982" s="170"/>
      <c r="AJ1982" s="170"/>
      <c r="AK1982" s="170"/>
      <c r="AL1982" s="170"/>
      <c r="AM1982" s="170"/>
      <c r="AN1982" s="170"/>
      <c r="AO1982" s="170"/>
      <c r="AP1982" s="170"/>
      <c r="AQ1982" s="170"/>
      <c r="AR1982" s="170"/>
      <c r="AS1982" s="170"/>
      <c r="AT1982" s="170"/>
      <c r="AU1982" s="170"/>
      <c r="AV1982" s="170"/>
      <c r="AW1982" s="170"/>
      <c r="AX1982" s="170"/>
      <c r="AY1982" s="170"/>
      <c r="AZ1982" s="170"/>
      <c r="BA1982" s="170"/>
      <c r="BB1982" s="170"/>
      <c r="BC1982" s="170"/>
      <c r="BD1982" s="170"/>
      <c r="BE1982" s="170"/>
      <c r="BF1982" s="170"/>
      <c r="BG1982" s="170"/>
      <c r="BH1982" s="170"/>
      <c r="BI1982" s="170"/>
      <c r="BJ1982" s="170"/>
      <c r="BK1982" s="170"/>
      <c r="BL1982" s="170"/>
      <c r="BM1982" s="170"/>
      <c r="BN1982" s="170"/>
      <c r="BO1982" s="170"/>
      <c r="BP1982" s="170"/>
      <c r="BQ1982" s="170"/>
      <c r="BR1982" s="170"/>
      <c r="BS1982" s="170"/>
      <c r="BT1982" s="170"/>
      <c r="BU1982" s="170"/>
      <c r="BV1982" s="170"/>
      <c r="BW1982" s="170"/>
      <c r="BX1982" s="170"/>
      <c r="BY1982" s="170"/>
      <c r="BZ1982" s="170"/>
      <c r="CA1982" s="170"/>
    </row>
    <row r="1983" spans="12:81" customFormat="1" ht="11.25" customHeight="1">
      <c r="L1983" s="20"/>
      <c r="M1983" s="539" t="s">
        <v>848</v>
      </c>
      <c r="N1983" s="556" t="s">
        <v>849</v>
      </c>
      <c r="O1983" s="422"/>
      <c r="AC1983" s="253"/>
      <c r="AD1983" s="253"/>
      <c r="AE1983" s="253"/>
      <c r="AF1983" s="263"/>
      <c r="AG1983" s="263"/>
      <c r="AH1983" s="263"/>
      <c r="AI1983" s="170"/>
      <c r="AJ1983" s="170"/>
      <c r="AK1983" s="170"/>
      <c r="AL1983" s="170"/>
      <c r="AM1983" s="170"/>
      <c r="AN1983" s="170"/>
      <c r="AO1983" s="170"/>
      <c r="AP1983" s="170"/>
      <c r="AQ1983" s="170"/>
      <c r="AR1983" s="170"/>
      <c r="AS1983" s="170"/>
      <c r="AT1983" s="170"/>
      <c r="AU1983" s="170"/>
      <c r="AV1983" s="170"/>
      <c r="AW1983" s="170"/>
      <c r="AX1983" s="170"/>
      <c r="AY1983" s="170"/>
      <c r="AZ1983" s="170"/>
      <c r="BA1983" s="170"/>
      <c r="BB1983" s="170"/>
      <c r="BC1983" s="170"/>
      <c r="BD1983" s="170"/>
      <c r="BE1983" s="170"/>
      <c r="BF1983" s="170"/>
      <c r="BG1983" s="170"/>
      <c r="BH1983" s="170"/>
      <c r="BI1983" s="170"/>
      <c r="BJ1983" s="170"/>
      <c r="BK1983" s="170"/>
      <c r="BL1983" s="170"/>
      <c r="BM1983" s="170"/>
      <c r="BN1983" s="170"/>
      <c r="BO1983" s="170"/>
      <c r="BP1983" s="170"/>
      <c r="BQ1983" s="170"/>
      <c r="BR1983" s="170"/>
      <c r="BS1983" s="170"/>
      <c r="BT1983" s="170"/>
      <c r="BU1983" s="170"/>
      <c r="BV1983" s="170"/>
      <c r="BW1983" s="170"/>
      <c r="BX1983" s="170"/>
      <c r="BY1983" s="170"/>
      <c r="BZ1983" s="170"/>
      <c r="CA1983" s="170"/>
    </row>
    <row r="1984" spans="12:81" customFormat="1" ht="11.25" customHeight="1">
      <c r="L1984" s="20"/>
      <c r="M1984" s="539" t="s">
        <v>850</v>
      </c>
      <c r="N1984" s="557" t="s">
        <v>851</v>
      </c>
      <c r="O1984" s="422" t="s">
        <v>284</v>
      </c>
      <c r="AC1984" s="253"/>
      <c r="AD1984" s="253"/>
      <c r="AE1984" s="253"/>
      <c r="AF1984" s="246">
        <f>SUM(AF1985:AF1989)</f>
        <v>0</v>
      </c>
      <c r="AG1984" s="246">
        <f>SUM(AG1985:AG1989)</f>
        <v>0</v>
      </c>
      <c r="AH1984" s="246">
        <f>SUM(AH1985:AH1989)</f>
        <v>0</v>
      </c>
      <c r="AI1984" s="170"/>
      <c r="AJ1984" s="170"/>
      <c r="AK1984" s="170"/>
      <c r="AL1984" s="170"/>
      <c r="AM1984" s="170"/>
      <c r="AN1984" s="170"/>
      <c r="AO1984" s="170"/>
      <c r="AP1984" s="170"/>
      <c r="AQ1984" s="170"/>
      <c r="AR1984" s="170"/>
      <c r="AS1984" s="170"/>
      <c r="AT1984" s="170"/>
      <c r="AU1984" s="170"/>
      <c r="AV1984" s="170"/>
      <c r="AW1984" s="170"/>
      <c r="AX1984" s="170"/>
      <c r="AY1984" s="170"/>
      <c r="AZ1984" s="170"/>
      <c r="BA1984" s="170"/>
      <c r="BB1984" s="170"/>
      <c r="BC1984" s="170"/>
      <c r="BD1984" s="170"/>
      <c r="BE1984" s="170"/>
      <c r="BF1984" s="170"/>
      <c r="BG1984" s="170"/>
      <c r="BH1984" s="170"/>
      <c r="BI1984" s="170"/>
      <c r="BJ1984" s="170"/>
      <c r="BK1984" s="170"/>
      <c r="BL1984" s="170"/>
      <c r="BM1984" s="170"/>
      <c r="BN1984" s="170"/>
      <c r="BO1984" s="170"/>
      <c r="BP1984" s="170"/>
      <c r="BQ1984" s="170"/>
      <c r="BR1984" s="170"/>
      <c r="BS1984" s="170"/>
      <c r="BT1984" s="170"/>
      <c r="BU1984" s="170"/>
      <c r="BV1984" s="170"/>
      <c r="BW1984" s="170"/>
      <c r="BX1984" s="170"/>
      <c r="BY1984" s="170"/>
      <c r="BZ1984" s="170"/>
      <c r="CA1984" s="170"/>
    </row>
    <row r="1985" spans="12:79" customFormat="1" ht="11.25" customHeight="1">
      <c r="L1985" s="20"/>
      <c r="M1985" s="539" t="s">
        <v>852</v>
      </c>
      <c r="N1985" s="558" t="s">
        <v>853</v>
      </c>
      <c r="O1985" s="422" t="s">
        <v>284</v>
      </c>
      <c r="AC1985" s="253"/>
      <c r="AD1985" s="253"/>
      <c r="AE1985" s="253"/>
      <c r="AF1985" s="249">
        <f>AG1985+AH1985</f>
        <v>0</v>
      </c>
      <c r="AG1985" s="223"/>
      <c r="AH1985" s="223"/>
      <c r="AI1985" s="170"/>
      <c r="AJ1985" s="170"/>
      <c r="AK1985" s="170"/>
      <c r="AL1985" s="170"/>
      <c r="AM1985" s="170"/>
      <c r="AN1985" s="170"/>
      <c r="AO1985" s="170"/>
      <c r="AP1985" s="170"/>
      <c r="AQ1985" s="170"/>
      <c r="AR1985" s="170"/>
      <c r="AS1985" s="170"/>
      <c r="AT1985" s="170"/>
      <c r="AU1985" s="170"/>
      <c r="AV1985" s="170"/>
      <c r="AW1985" s="170"/>
      <c r="AX1985" s="170"/>
      <c r="AY1985" s="170"/>
      <c r="AZ1985" s="170"/>
      <c r="BA1985" s="170"/>
      <c r="BB1985" s="170"/>
      <c r="BC1985" s="170"/>
      <c r="BD1985" s="170"/>
      <c r="BE1985" s="170"/>
      <c r="BF1985" s="170"/>
      <c r="BG1985" s="170"/>
      <c r="BH1985" s="170"/>
      <c r="BI1985" s="170"/>
      <c r="BJ1985" s="170"/>
      <c r="BK1985" s="170"/>
      <c r="BL1985" s="170"/>
      <c r="BM1985" s="170"/>
      <c r="BN1985" s="170"/>
      <c r="BO1985" s="170"/>
      <c r="BP1985" s="170"/>
      <c r="BQ1985" s="170"/>
      <c r="BR1985" s="170"/>
      <c r="BS1985" s="170"/>
      <c r="BT1985" s="170"/>
      <c r="BU1985" s="170"/>
      <c r="BV1985" s="170"/>
      <c r="BW1985" s="170"/>
      <c r="BX1985" s="170"/>
      <c r="BY1985" s="170"/>
      <c r="BZ1985" s="170"/>
      <c r="CA1985" s="170"/>
    </row>
    <row r="1986" spans="12:79" customFormat="1" ht="11.25" customHeight="1">
      <c r="L1986" s="20"/>
      <c r="M1986" s="539" t="s">
        <v>854</v>
      </c>
      <c r="N1986" s="558" t="s">
        <v>855</v>
      </c>
      <c r="O1986" s="422" t="s">
        <v>284</v>
      </c>
      <c r="AC1986" s="253"/>
      <c r="AD1986" s="253"/>
      <c r="AE1986" s="253"/>
      <c r="AF1986" s="249">
        <f>AG1986+AH1986</f>
        <v>0</v>
      </c>
      <c r="AG1986" s="223"/>
      <c r="AH1986" s="223"/>
      <c r="AI1986" s="170"/>
      <c r="AJ1986" s="170"/>
      <c r="AK1986" s="170"/>
      <c r="AL1986" s="170"/>
      <c r="AM1986" s="170"/>
      <c r="AN1986" s="170"/>
      <c r="AO1986" s="170"/>
      <c r="AP1986" s="170"/>
      <c r="AQ1986" s="170"/>
      <c r="AR1986" s="170"/>
      <c r="AS1986" s="170"/>
      <c r="AT1986" s="170"/>
      <c r="AU1986" s="170"/>
      <c r="AV1986" s="170"/>
      <c r="AW1986" s="170"/>
      <c r="AX1986" s="170"/>
      <c r="AY1986" s="170"/>
      <c r="AZ1986" s="170"/>
      <c r="BA1986" s="170"/>
      <c r="BB1986" s="170"/>
      <c r="BC1986" s="170"/>
      <c r="BD1986" s="170"/>
      <c r="BE1986" s="170"/>
      <c r="BF1986" s="170"/>
      <c r="BG1986" s="170"/>
      <c r="BH1986" s="170"/>
      <c r="BI1986" s="170"/>
      <c r="BJ1986" s="170"/>
      <c r="BK1986" s="170"/>
      <c r="BL1986" s="170"/>
      <c r="BM1986" s="170"/>
      <c r="BN1986" s="170"/>
      <c r="BO1986" s="170"/>
      <c r="BP1986" s="170"/>
      <c r="BQ1986" s="170"/>
      <c r="BR1986" s="170"/>
      <c r="BS1986" s="170"/>
      <c r="BT1986" s="170"/>
      <c r="BU1986" s="170"/>
      <c r="BV1986" s="170"/>
      <c r="BW1986" s="170"/>
      <c r="BX1986" s="170"/>
      <c r="BY1986" s="170"/>
      <c r="BZ1986" s="170"/>
      <c r="CA1986" s="170"/>
    </row>
    <row r="1987" spans="12:79" customFormat="1" ht="11.25" customHeight="1">
      <c r="L1987" s="20"/>
      <c r="M1987" s="539" t="s">
        <v>856</v>
      </c>
      <c r="N1987" s="558" t="s">
        <v>857</v>
      </c>
      <c r="O1987" s="422" t="s">
        <v>284</v>
      </c>
      <c r="AC1987" s="253"/>
      <c r="AD1987" s="253"/>
      <c r="AE1987" s="253"/>
      <c r="AF1987" s="249">
        <f>AG1987+AH1987</f>
        <v>0</v>
      </c>
      <c r="AG1987" s="223"/>
      <c r="AH1987" s="223"/>
      <c r="AI1987" s="170"/>
      <c r="AJ1987" s="170"/>
      <c r="AK1987" s="170"/>
      <c r="AL1987" s="170"/>
      <c r="AM1987" s="170"/>
      <c r="AN1987" s="170"/>
      <c r="AO1987" s="170"/>
      <c r="AP1987" s="170"/>
      <c r="AQ1987" s="170"/>
      <c r="AR1987" s="170"/>
      <c r="AS1987" s="170"/>
      <c r="AT1987" s="170"/>
      <c r="AU1987" s="170"/>
      <c r="AV1987" s="170"/>
      <c r="AW1987" s="170"/>
      <c r="AX1987" s="170"/>
      <c r="AY1987" s="170"/>
      <c r="AZ1987" s="170"/>
      <c r="BA1987" s="170"/>
      <c r="BB1987" s="170"/>
      <c r="BC1987" s="170"/>
      <c r="BD1987" s="170"/>
      <c r="BE1987" s="170"/>
      <c r="BF1987" s="170"/>
      <c r="BG1987" s="170"/>
      <c r="BH1987" s="170"/>
      <c r="BI1987" s="170"/>
      <c r="BJ1987" s="170"/>
      <c r="BK1987" s="170"/>
      <c r="BL1987" s="170"/>
      <c r="BM1987" s="170"/>
      <c r="BN1987" s="170"/>
      <c r="BO1987" s="170"/>
      <c r="BP1987" s="170"/>
      <c r="BQ1987" s="170"/>
      <c r="BR1987" s="170"/>
      <c r="BS1987" s="170"/>
      <c r="BT1987" s="170"/>
      <c r="BU1987" s="170"/>
      <c r="BV1987" s="170"/>
      <c r="BW1987" s="170"/>
      <c r="BX1987" s="170"/>
      <c r="BY1987" s="170"/>
      <c r="BZ1987" s="170"/>
      <c r="CA1987" s="170"/>
    </row>
    <row r="1988" spans="12:79" customFormat="1" ht="11.25" customHeight="1">
      <c r="L1988" s="20"/>
      <c r="M1988" s="539" t="s">
        <v>858</v>
      </c>
      <c r="N1988" s="558" t="s">
        <v>859</v>
      </c>
      <c r="O1988" s="422" t="s">
        <v>284</v>
      </c>
      <c r="AC1988" s="253"/>
      <c r="AD1988" s="253"/>
      <c r="AE1988" s="253"/>
      <c r="AF1988" s="249">
        <f>AG1988+AH1988</f>
        <v>0</v>
      </c>
      <c r="AG1988" s="223"/>
      <c r="AH1988" s="223"/>
      <c r="AI1988" s="170"/>
      <c r="AJ1988" s="170"/>
      <c r="AK1988" s="170"/>
      <c r="AL1988" s="170"/>
      <c r="AM1988" s="170"/>
      <c r="AN1988" s="170"/>
      <c r="AO1988" s="170"/>
      <c r="AP1988" s="170"/>
      <c r="AQ1988" s="170"/>
      <c r="AR1988" s="170"/>
      <c r="AS1988" s="170"/>
      <c r="AT1988" s="170"/>
      <c r="AU1988" s="170"/>
      <c r="AV1988" s="170"/>
      <c r="AW1988" s="170"/>
      <c r="AX1988" s="170"/>
      <c r="AY1988" s="170"/>
      <c r="AZ1988" s="170"/>
      <c r="BA1988" s="170"/>
      <c r="BB1988" s="170"/>
      <c r="BC1988" s="170"/>
      <c r="BD1988" s="170"/>
      <c r="BE1988" s="170"/>
      <c r="BF1988" s="170"/>
      <c r="BG1988" s="170"/>
      <c r="BH1988" s="170"/>
      <c r="BI1988" s="170"/>
      <c r="BJ1988" s="170"/>
      <c r="BK1988" s="170"/>
      <c r="BL1988" s="170"/>
      <c r="BM1988" s="170"/>
      <c r="BN1988" s="170"/>
      <c r="BO1988" s="170"/>
      <c r="BP1988" s="170"/>
      <c r="BQ1988" s="170"/>
      <c r="BR1988" s="170"/>
      <c r="BS1988" s="170"/>
      <c r="BT1988" s="170"/>
      <c r="BU1988" s="170"/>
      <c r="BV1988" s="170"/>
      <c r="BW1988" s="170"/>
      <c r="BX1988" s="170"/>
      <c r="BY1988" s="170"/>
      <c r="BZ1988" s="170"/>
      <c r="CA1988" s="170"/>
    </row>
    <row r="1989" spans="12:79" customFormat="1" ht="11.25" customHeight="1">
      <c r="L1989" s="20"/>
      <c r="M1989" s="539" t="s">
        <v>860</v>
      </c>
      <c r="N1989" s="558" t="s">
        <v>861</v>
      </c>
      <c r="O1989" s="422" t="s">
        <v>284</v>
      </c>
      <c r="AC1989" s="253"/>
      <c r="AD1989" s="253"/>
      <c r="AE1989" s="253"/>
      <c r="AF1989" s="249">
        <f>AG1989+AH1989</f>
        <v>0</v>
      </c>
      <c r="AG1989" s="223"/>
      <c r="AH1989" s="223"/>
      <c r="AI1989" s="170"/>
      <c r="AJ1989" s="170"/>
      <c r="AK1989" s="170"/>
      <c r="AL1989" s="170"/>
      <c r="AM1989" s="170"/>
      <c r="AN1989" s="170"/>
      <c r="AO1989" s="170"/>
      <c r="AP1989" s="170"/>
      <c r="AQ1989" s="170"/>
      <c r="AR1989" s="170"/>
      <c r="AS1989" s="170"/>
      <c r="AT1989" s="170"/>
      <c r="AU1989" s="170"/>
      <c r="AV1989" s="170"/>
      <c r="AW1989" s="170"/>
      <c r="AX1989" s="170"/>
      <c r="AY1989" s="170"/>
      <c r="AZ1989" s="170"/>
      <c r="BA1989" s="170"/>
      <c r="BB1989" s="170"/>
      <c r="BC1989" s="170"/>
      <c r="BD1989" s="170"/>
      <c r="BE1989" s="170"/>
      <c r="BF1989" s="170"/>
      <c r="BG1989" s="170"/>
      <c r="BH1989" s="170"/>
      <c r="BI1989" s="170"/>
      <c r="BJ1989" s="170"/>
      <c r="BK1989" s="170"/>
      <c r="BL1989" s="170"/>
      <c r="BM1989" s="170"/>
      <c r="BN1989" s="170"/>
      <c r="BO1989" s="170"/>
      <c r="BP1989" s="170"/>
      <c r="BQ1989" s="170"/>
      <c r="BR1989" s="170"/>
      <c r="BS1989" s="170"/>
      <c r="BT1989" s="170"/>
      <c r="BU1989" s="170"/>
      <c r="BV1989" s="170"/>
      <c r="BW1989" s="170"/>
      <c r="BX1989" s="170"/>
      <c r="BY1989" s="170"/>
      <c r="BZ1989" s="170"/>
      <c r="CA1989" s="170"/>
    </row>
    <row r="1990" spans="12:79" customFormat="1" ht="11.25" customHeight="1">
      <c r="L1990" s="20"/>
      <c r="M1990" s="539" t="s">
        <v>862</v>
      </c>
      <c r="N1990" s="557" t="s">
        <v>863</v>
      </c>
      <c r="O1990" s="422"/>
      <c r="AC1990" s="253"/>
      <c r="AD1990" s="253"/>
      <c r="AE1990" s="253"/>
      <c r="AF1990" s="263"/>
      <c r="AG1990" s="263"/>
      <c r="AH1990" s="263"/>
      <c r="AI1990" s="170"/>
      <c r="AJ1990" s="170"/>
      <c r="AK1990" s="170"/>
      <c r="AL1990" s="170"/>
      <c r="AM1990" s="170"/>
      <c r="AN1990" s="170"/>
      <c r="AO1990" s="170"/>
      <c r="AP1990" s="170"/>
      <c r="AQ1990" s="170"/>
      <c r="AR1990" s="170"/>
      <c r="AS1990" s="170"/>
      <c r="AT1990" s="170"/>
      <c r="AU1990" s="170"/>
      <c r="AV1990" s="170"/>
      <c r="AW1990" s="170"/>
      <c r="AX1990" s="170"/>
      <c r="AY1990" s="170"/>
      <c r="AZ1990" s="170"/>
      <c r="BA1990" s="170"/>
      <c r="BB1990" s="170"/>
      <c r="BC1990" s="170"/>
      <c r="BD1990" s="170"/>
      <c r="BE1990" s="170"/>
      <c r="BF1990" s="170"/>
      <c r="BG1990" s="170"/>
      <c r="BH1990" s="170"/>
      <c r="BI1990" s="170"/>
      <c r="BJ1990" s="170"/>
      <c r="BK1990" s="170"/>
      <c r="BL1990" s="170"/>
      <c r="BM1990" s="170"/>
      <c r="BN1990" s="170"/>
      <c r="BO1990" s="170"/>
      <c r="BP1990" s="170"/>
      <c r="BQ1990" s="170"/>
      <c r="BR1990" s="170"/>
      <c r="BS1990" s="170"/>
      <c r="BT1990" s="170"/>
      <c r="BU1990" s="170"/>
      <c r="BV1990" s="170"/>
      <c r="BW1990" s="170"/>
      <c r="BX1990" s="170"/>
      <c r="BY1990" s="170"/>
      <c r="BZ1990" s="170"/>
      <c r="CA1990" s="170"/>
    </row>
    <row r="1991" spans="12:79" customFormat="1" ht="11.25" customHeight="1">
      <c r="L1991" s="20"/>
      <c r="M1991" s="539" t="s">
        <v>864</v>
      </c>
      <c r="N1991" s="558" t="s">
        <v>865</v>
      </c>
      <c r="O1991" s="422" t="s">
        <v>866</v>
      </c>
      <c r="AC1991" s="253"/>
      <c r="AD1991" s="253"/>
      <c r="AE1991" s="253"/>
      <c r="AF1991" s="246">
        <f>SUM(AF1992:AF1996)</f>
        <v>0</v>
      </c>
      <c r="AG1991" s="246">
        <f>SUM(AG1992:AG1996)</f>
        <v>0</v>
      </c>
      <c r="AH1991" s="246">
        <f>SUM(AH1992:AH1996)</f>
        <v>0</v>
      </c>
      <c r="AI1991" s="170"/>
      <c r="AJ1991" s="170"/>
      <c r="AK1991" s="170"/>
      <c r="AL1991" s="170"/>
      <c r="AM1991" s="170"/>
      <c r="AN1991" s="170"/>
      <c r="AO1991" s="170"/>
      <c r="AP1991" s="170"/>
      <c r="AQ1991" s="170"/>
      <c r="AR1991" s="170"/>
      <c r="AS1991" s="170"/>
      <c r="AT1991" s="170"/>
      <c r="AU1991" s="170"/>
      <c r="AV1991" s="170"/>
      <c r="AW1991" s="170"/>
      <c r="AX1991" s="170"/>
      <c r="AY1991" s="170"/>
      <c r="AZ1991" s="170"/>
      <c r="BA1991" s="170"/>
      <c r="BB1991" s="170"/>
      <c r="BC1991" s="170"/>
      <c r="BD1991" s="170"/>
      <c r="BE1991" s="170"/>
      <c r="BF1991" s="170"/>
      <c r="BG1991" s="170"/>
      <c r="BH1991" s="170"/>
      <c r="BI1991" s="170"/>
      <c r="BJ1991" s="170"/>
      <c r="BK1991" s="170"/>
      <c r="BL1991" s="170"/>
      <c r="BM1991" s="170"/>
      <c r="BN1991" s="170"/>
      <c r="BO1991" s="170"/>
      <c r="BP1991" s="170"/>
      <c r="BQ1991" s="170"/>
      <c r="BR1991" s="170"/>
      <c r="BS1991" s="170"/>
      <c r="BT1991" s="170"/>
      <c r="BU1991" s="170"/>
      <c r="BV1991" s="170"/>
      <c r="BW1991" s="170"/>
      <c r="BX1991" s="170"/>
      <c r="BY1991" s="170"/>
      <c r="BZ1991" s="170"/>
      <c r="CA1991" s="170"/>
    </row>
    <row r="1992" spans="12:79" customFormat="1" ht="11.25" customHeight="1">
      <c r="L1992" s="20"/>
      <c r="M1992" s="539" t="s">
        <v>867</v>
      </c>
      <c r="N1992" s="559" t="s">
        <v>853</v>
      </c>
      <c r="O1992" s="422" t="s">
        <v>866</v>
      </c>
      <c r="AC1992" s="253"/>
      <c r="AD1992" s="253"/>
      <c r="AE1992" s="253"/>
      <c r="AF1992" s="249">
        <f>AG1992+AH1992</f>
        <v>0</v>
      </c>
      <c r="AG1992" s="223"/>
      <c r="AH1992" s="223"/>
      <c r="AI1992" s="170"/>
      <c r="AJ1992" s="170"/>
      <c r="AK1992" s="170"/>
      <c r="AL1992" s="170"/>
      <c r="AM1992" s="170"/>
      <c r="AN1992" s="170"/>
      <c r="AO1992" s="170"/>
      <c r="AP1992" s="170"/>
      <c r="AQ1992" s="170"/>
      <c r="AR1992" s="170"/>
      <c r="AS1992" s="170"/>
      <c r="AT1992" s="170"/>
      <c r="AU1992" s="170"/>
      <c r="AV1992" s="170"/>
      <c r="AW1992" s="170"/>
      <c r="AX1992" s="170"/>
      <c r="AY1992" s="170"/>
      <c r="AZ1992" s="170"/>
      <c r="BA1992" s="170"/>
      <c r="BB1992" s="170"/>
      <c r="BC1992" s="170"/>
      <c r="BD1992" s="170"/>
      <c r="BE1992" s="170"/>
      <c r="BF1992" s="170"/>
      <c r="BG1992" s="170"/>
      <c r="BH1992" s="170"/>
      <c r="BI1992" s="170"/>
      <c r="BJ1992" s="170"/>
      <c r="BK1992" s="170"/>
      <c r="BL1992" s="170"/>
      <c r="BM1992" s="170"/>
      <c r="BN1992" s="170"/>
      <c r="BO1992" s="170"/>
      <c r="BP1992" s="170"/>
      <c r="BQ1992" s="170"/>
      <c r="BR1992" s="170"/>
      <c r="BS1992" s="170"/>
      <c r="BT1992" s="170"/>
      <c r="BU1992" s="170"/>
      <c r="BV1992" s="170"/>
      <c r="BW1992" s="170"/>
      <c r="BX1992" s="170"/>
      <c r="BY1992" s="170"/>
      <c r="BZ1992" s="170"/>
      <c r="CA1992" s="170"/>
    </row>
    <row r="1993" spans="12:79" customFormat="1" ht="11.25" customHeight="1">
      <c r="L1993" s="20"/>
      <c r="M1993" s="539" t="s">
        <v>868</v>
      </c>
      <c r="N1993" s="559" t="s">
        <v>855</v>
      </c>
      <c r="O1993" s="422" t="s">
        <v>866</v>
      </c>
      <c r="AC1993" s="253"/>
      <c r="AD1993" s="253"/>
      <c r="AE1993" s="253"/>
      <c r="AF1993" s="249">
        <f>AG1993+AH1993</f>
        <v>0</v>
      </c>
      <c r="AG1993" s="223"/>
      <c r="AH1993" s="223"/>
      <c r="AI1993" s="170"/>
      <c r="AJ1993" s="170"/>
      <c r="AK1993" s="170"/>
      <c r="AL1993" s="170"/>
      <c r="AM1993" s="170"/>
      <c r="AN1993" s="170"/>
      <c r="AO1993" s="170"/>
      <c r="AP1993" s="170"/>
      <c r="AQ1993" s="170"/>
      <c r="AR1993" s="170"/>
      <c r="AS1993" s="170"/>
      <c r="AT1993" s="170"/>
      <c r="AU1993" s="170"/>
      <c r="AV1993" s="170"/>
      <c r="AW1993" s="170"/>
      <c r="AX1993" s="170"/>
      <c r="AY1993" s="170"/>
      <c r="AZ1993" s="170"/>
      <c r="BA1993" s="170"/>
      <c r="BB1993" s="170"/>
      <c r="BC1993" s="170"/>
      <c r="BD1993" s="170"/>
      <c r="BE1993" s="170"/>
      <c r="BF1993" s="170"/>
      <c r="BG1993" s="170"/>
      <c r="BH1993" s="170"/>
      <c r="BI1993" s="170"/>
      <c r="BJ1993" s="170"/>
      <c r="BK1993" s="170"/>
      <c r="BL1993" s="170"/>
      <c r="BM1993" s="170"/>
      <c r="BN1993" s="170"/>
      <c r="BO1993" s="170"/>
      <c r="BP1993" s="170"/>
      <c r="BQ1993" s="170"/>
      <c r="BR1993" s="170"/>
      <c r="BS1993" s="170"/>
      <c r="BT1993" s="170"/>
      <c r="BU1993" s="170"/>
      <c r="BV1993" s="170"/>
      <c r="BW1993" s="170"/>
      <c r="BX1993" s="170"/>
      <c r="BY1993" s="170"/>
      <c r="BZ1993" s="170"/>
      <c r="CA1993" s="170"/>
    </row>
    <row r="1994" spans="12:79" customFormat="1" ht="11.25" customHeight="1">
      <c r="L1994" s="20"/>
      <c r="M1994" s="539" t="s">
        <v>869</v>
      </c>
      <c r="N1994" s="559" t="s">
        <v>857</v>
      </c>
      <c r="O1994" s="422" t="s">
        <v>866</v>
      </c>
      <c r="AC1994" s="253"/>
      <c r="AD1994" s="253"/>
      <c r="AE1994" s="253"/>
      <c r="AF1994" s="249">
        <f>AG1994+AH1994</f>
        <v>0</v>
      </c>
      <c r="AG1994" s="223"/>
      <c r="AH1994" s="223"/>
      <c r="AI1994" s="170"/>
      <c r="AJ1994" s="170"/>
      <c r="AK1994" s="170"/>
      <c r="AL1994" s="170"/>
      <c r="AM1994" s="170"/>
      <c r="AN1994" s="170"/>
      <c r="AO1994" s="170"/>
      <c r="AP1994" s="170"/>
      <c r="AQ1994" s="170"/>
      <c r="AR1994" s="170"/>
      <c r="AS1994" s="170"/>
      <c r="AT1994" s="170"/>
      <c r="AU1994" s="170"/>
      <c r="AV1994" s="170"/>
      <c r="AW1994" s="170"/>
      <c r="AX1994" s="170"/>
      <c r="AY1994" s="170"/>
      <c r="AZ1994" s="170"/>
      <c r="BA1994" s="170"/>
      <c r="BB1994" s="170"/>
      <c r="BC1994" s="170"/>
      <c r="BD1994" s="170"/>
      <c r="BE1994" s="170"/>
      <c r="BF1994" s="170"/>
      <c r="BG1994" s="170"/>
      <c r="BH1994" s="170"/>
      <c r="BI1994" s="170"/>
      <c r="BJ1994" s="170"/>
      <c r="BK1994" s="170"/>
      <c r="BL1994" s="170"/>
      <c r="BM1994" s="170"/>
      <c r="BN1994" s="170"/>
      <c r="BO1994" s="170"/>
      <c r="BP1994" s="170"/>
      <c r="BQ1994" s="170"/>
      <c r="BR1994" s="170"/>
      <c r="BS1994" s="170"/>
      <c r="BT1994" s="170"/>
      <c r="BU1994" s="170"/>
      <c r="BV1994" s="170"/>
      <c r="BW1994" s="170"/>
      <c r="BX1994" s="170"/>
      <c r="BY1994" s="170"/>
      <c r="BZ1994" s="170"/>
      <c r="CA1994" s="170"/>
    </row>
    <row r="1995" spans="12:79" customFormat="1" ht="11.25" customHeight="1">
      <c r="L1995" s="20"/>
      <c r="M1995" s="539" t="s">
        <v>1129</v>
      </c>
      <c r="N1995" s="559" t="s">
        <v>859</v>
      </c>
      <c r="O1995" s="422" t="s">
        <v>866</v>
      </c>
      <c r="AC1995" s="253"/>
      <c r="AD1995" s="253"/>
      <c r="AE1995" s="253"/>
      <c r="AF1995" s="249">
        <f>AG1995+AH1995</f>
        <v>0</v>
      </c>
      <c r="AG1995" s="223"/>
      <c r="AH1995" s="223"/>
      <c r="AI1995" s="170"/>
      <c r="AJ1995" s="170"/>
      <c r="AK1995" s="170"/>
      <c r="AL1995" s="170"/>
      <c r="AM1995" s="170"/>
      <c r="AN1995" s="170"/>
      <c r="AO1995" s="170"/>
      <c r="AP1995" s="170"/>
      <c r="AQ1995" s="170"/>
      <c r="AR1995" s="170"/>
      <c r="AS1995" s="170"/>
      <c r="AT1995" s="170"/>
      <c r="AU1995" s="170"/>
      <c r="AV1995" s="170"/>
      <c r="AW1995" s="170"/>
      <c r="AX1995" s="170"/>
      <c r="AY1995" s="170"/>
      <c r="AZ1995" s="170"/>
      <c r="BA1995" s="170"/>
      <c r="BB1995" s="170"/>
      <c r="BC1995" s="170"/>
      <c r="BD1995" s="170"/>
      <c r="BE1995" s="170"/>
      <c r="BF1995" s="170"/>
      <c r="BG1995" s="170"/>
      <c r="BH1995" s="170"/>
      <c r="BI1995" s="170"/>
      <c r="BJ1995" s="170"/>
      <c r="BK1995" s="170"/>
      <c r="BL1995" s="170"/>
      <c r="BM1995" s="170"/>
      <c r="BN1995" s="170"/>
      <c r="BO1995" s="170"/>
      <c r="BP1995" s="170"/>
      <c r="BQ1995" s="170"/>
      <c r="BR1995" s="170"/>
      <c r="BS1995" s="170"/>
      <c r="BT1995" s="170"/>
      <c r="BU1995" s="170"/>
      <c r="BV1995" s="170"/>
      <c r="BW1995" s="170"/>
      <c r="BX1995" s="170"/>
      <c r="BY1995" s="170"/>
      <c r="BZ1995" s="170"/>
      <c r="CA1995" s="170"/>
    </row>
    <row r="1996" spans="12:79" customFormat="1" ht="11.25" customHeight="1">
      <c r="L1996" s="20"/>
      <c r="M1996" s="539" t="s">
        <v>1130</v>
      </c>
      <c r="N1996" s="559" t="s">
        <v>1041</v>
      </c>
      <c r="O1996" s="422" t="s">
        <v>866</v>
      </c>
      <c r="AC1996" s="253"/>
      <c r="AD1996" s="253"/>
      <c r="AE1996" s="253"/>
      <c r="AF1996" s="249">
        <f>AG1996+AH1996</f>
        <v>0</v>
      </c>
      <c r="AG1996" s="223"/>
      <c r="AH1996" s="223"/>
      <c r="AI1996" s="170"/>
      <c r="AJ1996" s="170"/>
      <c r="AK1996" s="170"/>
      <c r="AL1996" s="170"/>
      <c r="AM1996" s="170"/>
      <c r="AN1996" s="170"/>
      <c r="AO1996" s="170"/>
      <c r="AP1996" s="170"/>
      <c r="AQ1996" s="170"/>
      <c r="AR1996" s="170"/>
      <c r="AS1996" s="170"/>
      <c r="AT1996" s="170"/>
      <c r="AU1996" s="170"/>
      <c r="AV1996" s="170"/>
      <c r="AW1996" s="170"/>
      <c r="AX1996" s="170"/>
      <c r="AY1996" s="170"/>
      <c r="AZ1996" s="170"/>
      <c r="BA1996" s="170"/>
      <c r="BB1996" s="170"/>
      <c r="BC1996" s="170"/>
      <c r="BD1996" s="170"/>
      <c r="BE1996" s="170"/>
      <c r="BF1996" s="170"/>
      <c r="BG1996" s="170"/>
      <c r="BH1996" s="170"/>
      <c r="BI1996" s="170"/>
      <c r="BJ1996" s="170"/>
      <c r="BK1996" s="170"/>
      <c r="BL1996" s="170"/>
      <c r="BM1996" s="170"/>
      <c r="BN1996" s="170"/>
      <c r="BO1996" s="170"/>
      <c r="BP1996" s="170"/>
      <c r="BQ1996" s="170"/>
      <c r="BR1996" s="170"/>
      <c r="BS1996" s="170"/>
      <c r="BT1996" s="170"/>
      <c r="BU1996" s="170"/>
      <c r="BV1996" s="170"/>
      <c r="BW1996" s="170"/>
      <c r="BX1996" s="170"/>
      <c r="BY1996" s="170"/>
      <c r="BZ1996" s="170"/>
      <c r="CA1996" s="170"/>
    </row>
    <row r="1997" spans="12:79" customFormat="1" ht="11.25" customHeight="1">
      <c r="L1997" s="20"/>
      <c r="M1997" s="539" t="s">
        <v>870</v>
      </c>
      <c r="N1997" s="558" t="s">
        <v>871</v>
      </c>
      <c r="O1997" s="422" t="s">
        <v>284</v>
      </c>
      <c r="AC1997" s="253"/>
      <c r="AD1997" s="253"/>
      <c r="AE1997" s="253"/>
      <c r="AF1997" s="246">
        <f>SUM(AF1998:AF2002)</f>
        <v>0</v>
      </c>
      <c r="AG1997" s="246">
        <f>SUM(AG1998:AG2002)</f>
        <v>0</v>
      </c>
      <c r="AH1997" s="246">
        <f>SUM(AH1998:AH2002)</f>
        <v>0</v>
      </c>
      <c r="AI1997" s="170"/>
      <c r="AJ1997" s="170"/>
      <c r="AK1997" s="170"/>
      <c r="AL1997" s="170"/>
      <c r="AM1997" s="170"/>
      <c r="AN1997" s="170"/>
      <c r="AO1997" s="170"/>
      <c r="AP1997" s="170"/>
      <c r="AQ1997" s="170"/>
      <c r="AR1997" s="170"/>
      <c r="AS1997" s="170"/>
      <c r="AT1997" s="170"/>
      <c r="AU1997" s="170"/>
      <c r="AV1997" s="170"/>
      <c r="AW1997" s="170"/>
      <c r="AX1997" s="170"/>
      <c r="AY1997" s="170"/>
      <c r="AZ1997" s="170"/>
      <c r="BA1997" s="170"/>
      <c r="BB1997" s="170"/>
      <c r="BC1997" s="170"/>
      <c r="BD1997" s="170"/>
      <c r="BE1997" s="170"/>
      <c r="BF1997" s="170"/>
      <c r="BG1997" s="170"/>
      <c r="BH1997" s="170"/>
      <c r="BI1997" s="170"/>
      <c r="BJ1997" s="170"/>
      <c r="BK1997" s="170"/>
      <c r="BL1997" s="170"/>
      <c r="BM1997" s="170"/>
      <c r="BN1997" s="170"/>
      <c r="BO1997" s="170"/>
      <c r="BP1997" s="170"/>
      <c r="BQ1997" s="170"/>
      <c r="BR1997" s="170"/>
      <c r="BS1997" s="170"/>
      <c r="BT1997" s="170"/>
      <c r="BU1997" s="170"/>
      <c r="BV1997" s="170"/>
      <c r="BW1997" s="170"/>
      <c r="BX1997" s="170"/>
      <c r="BY1997" s="170"/>
      <c r="BZ1997" s="170"/>
      <c r="CA1997" s="170"/>
    </row>
    <row r="1998" spans="12:79" customFormat="1" ht="11.25" customHeight="1">
      <c r="L1998" s="20"/>
      <c r="M1998" s="539" t="s">
        <v>872</v>
      </c>
      <c r="N1998" s="559" t="s">
        <v>853</v>
      </c>
      <c r="O1998" s="422" t="s">
        <v>284</v>
      </c>
      <c r="AC1998" s="253"/>
      <c r="AD1998" s="253"/>
      <c r="AE1998" s="253"/>
      <c r="AF1998" s="249">
        <f>AG1998+AH1998</f>
        <v>0</v>
      </c>
      <c r="AG1998" s="223"/>
      <c r="AH1998" s="223"/>
      <c r="AI1998" s="170"/>
      <c r="AJ1998" s="170"/>
      <c r="AK1998" s="170"/>
      <c r="AL1998" s="170"/>
      <c r="AM1998" s="170"/>
      <c r="AN1998" s="170"/>
      <c r="AO1998" s="170"/>
      <c r="AP1998" s="170"/>
      <c r="AQ1998" s="170"/>
      <c r="AR1998" s="170"/>
      <c r="AS1998" s="170"/>
      <c r="AT1998" s="170"/>
      <c r="AU1998" s="170"/>
      <c r="AV1998" s="170"/>
      <c r="AW1998" s="170"/>
      <c r="AX1998" s="170"/>
      <c r="AY1998" s="170"/>
      <c r="AZ1998" s="170"/>
      <c r="BA1998" s="170"/>
      <c r="BB1998" s="170"/>
      <c r="BC1998" s="170"/>
      <c r="BD1998" s="170"/>
      <c r="BE1998" s="170"/>
      <c r="BF1998" s="170"/>
      <c r="BG1998" s="170"/>
      <c r="BH1998" s="170"/>
      <c r="BI1998" s="170"/>
      <c r="BJ1998" s="170"/>
      <c r="BK1998" s="170"/>
      <c r="BL1998" s="170"/>
      <c r="BM1998" s="170"/>
      <c r="BN1998" s="170"/>
      <c r="BO1998" s="170"/>
      <c r="BP1998" s="170"/>
      <c r="BQ1998" s="170"/>
      <c r="BR1998" s="170"/>
      <c r="BS1998" s="170"/>
      <c r="BT1998" s="170"/>
      <c r="BU1998" s="170"/>
      <c r="BV1998" s="170"/>
      <c r="BW1998" s="170"/>
      <c r="BX1998" s="170"/>
      <c r="BY1998" s="170"/>
      <c r="BZ1998" s="170"/>
      <c r="CA1998" s="170"/>
    </row>
    <row r="1999" spans="12:79" customFormat="1" ht="11.25" customHeight="1">
      <c r="L1999" s="20"/>
      <c r="M1999" s="539" t="s">
        <v>873</v>
      </c>
      <c r="N1999" s="559" t="s">
        <v>855</v>
      </c>
      <c r="O1999" s="422" t="s">
        <v>284</v>
      </c>
      <c r="AC1999" s="253"/>
      <c r="AD1999" s="253"/>
      <c r="AE1999" s="253"/>
      <c r="AF1999" s="249">
        <f>AG1999+AH1999</f>
        <v>0</v>
      </c>
      <c r="AG1999" s="223"/>
      <c r="AH1999" s="223"/>
      <c r="AI1999" s="170"/>
      <c r="AJ1999" s="170"/>
      <c r="AK1999" s="170"/>
      <c r="AL1999" s="170"/>
      <c r="AM1999" s="170"/>
      <c r="AN1999" s="170"/>
      <c r="AO1999" s="170"/>
      <c r="AP1999" s="170"/>
      <c r="AQ1999" s="170"/>
      <c r="AR1999" s="170"/>
      <c r="AS1999" s="170"/>
      <c r="AT1999" s="170"/>
      <c r="AU1999" s="170"/>
      <c r="AV1999" s="170"/>
      <c r="AW1999" s="170"/>
      <c r="AX1999" s="170"/>
      <c r="AY1999" s="170"/>
      <c r="AZ1999" s="170"/>
      <c r="BA1999" s="170"/>
      <c r="BB1999" s="170"/>
      <c r="BC1999" s="170"/>
      <c r="BD1999" s="170"/>
      <c r="BE1999" s="170"/>
      <c r="BF1999" s="170"/>
      <c r="BG1999" s="170"/>
      <c r="BH1999" s="170"/>
      <c r="BI1999" s="170"/>
      <c r="BJ1999" s="170"/>
      <c r="BK1999" s="170"/>
      <c r="BL1999" s="170"/>
      <c r="BM1999" s="170"/>
      <c r="BN1999" s="170"/>
      <c r="BO1999" s="170"/>
      <c r="BP1999" s="170"/>
      <c r="BQ1999" s="170"/>
      <c r="BR1999" s="170"/>
      <c r="BS1999" s="170"/>
      <c r="BT1999" s="170"/>
      <c r="BU1999" s="170"/>
      <c r="BV1999" s="170"/>
      <c r="BW1999" s="170"/>
      <c r="BX1999" s="170"/>
      <c r="BY1999" s="170"/>
      <c r="BZ1999" s="170"/>
      <c r="CA1999" s="170"/>
    </row>
    <row r="2000" spans="12:79" customFormat="1" ht="11.25" customHeight="1">
      <c r="L2000" s="20"/>
      <c r="M2000" s="539" t="s">
        <v>874</v>
      </c>
      <c r="N2000" s="559" t="s">
        <v>857</v>
      </c>
      <c r="O2000" s="422" t="s">
        <v>284</v>
      </c>
      <c r="AC2000" s="253"/>
      <c r="AD2000" s="253"/>
      <c r="AE2000" s="253"/>
      <c r="AF2000" s="249">
        <f>AG2000+AH2000</f>
        <v>0</v>
      </c>
      <c r="AG2000" s="223"/>
      <c r="AH2000" s="223"/>
      <c r="AI2000" s="170"/>
      <c r="AJ2000" s="170"/>
      <c r="AK2000" s="170"/>
      <c r="AL2000" s="170"/>
      <c r="AM2000" s="170"/>
      <c r="AN2000" s="170"/>
      <c r="AO2000" s="170"/>
      <c r="AP2000" s="170"/>
      <c r="AQ2000" s="170"/>
      <c r="AR2000" s="170"/>
      <c r="AS2000" s="170"/>
      <c r="AT2000" s="170"/>
      <c r="AU2000" s="170"/>
      <c r="AV2000" s="170"/>
      <c r="AW2000" s="170"/>
      <c r="AX2000" s="170"/>
      <c r="AY2000" s="170"/>
      <c r="AZ2000" s="170"/>
      <c r="BA2000" s="170"/>
      <c r="BB2000" s="170"/>
      <c r="BC2000" s="170"/>
      <c r="BD2000" s="170"/>
      <c r="BE2000" s="170"/>
      <c r="BF2000" s="170"/>
      <c r="BG2000" s="170"/>
      <c r="BH2000" s="170"/>
      <c r="BI2000" s="170"/>
      <c r="BJ2000" s="170"/>
      <c r="BK2000" s="170"/>
      <c r="BL2000" s="170"/>
      <c r="BM2000" s="170"/>
      <c r="BN2000" s="170"/>
      <c r="BO2000" s="170"/>
      <c r="BP2000" s="170"/>
      <c r="BQ2000" s="170"/>
      <c r="BR2000" s="170"/>
      <c r="BS2000" s="170"/>
      <c r="BT2000" s="170"/>
      <c r="BU2000" s="170"/>
      <c r="BV2000" s="170"/>
      <c r="BW2000" s="170"/>
      <c r="BX2000" s="170"/>
      <c r="BY2000" s="170"/>
      <c r="BZ2000" s="170"/>
      <c r="CA2000" s="170"/>
    </row>
    <row r="2001" spans="12:79" customFormat="1" ht="11.25" customHeight="1">
      <c r="L2001" s="20"/>
      <c r="M2001" s="539" t="s">
        <v>875</v>
      </c>
      <c r="N2001" s="559" t="s">
        <v>859</v>
      </c>
      <c r="O2001" s="422" t="s">
        <v>284</v>
      </c>
      <c r="AC2001" s="253"/>
      <c r="AD2001" s="253"/>
      <c r="AE2001" s="253"/>
      <c r="AF2001" s="249">
        <f>AG2001+AH2001</f>
        <v>0</v>
      </c>
      <c r="AG2001" s="223"/>
      <c r="AH2001" s="223"/>
      <c r="AI2001" s="170"/>
      <c r="AJ2001" s="170"/>
      <c r="AK2001" s="170"/>
      <c r="AL2001" s="170"/>
      <c r="AM2001" s="170"/>
      <c r="AN2001" s="170"/>
      <c r="AO2001" s="170"/>
      <c r="AP2001" s="170"/>
      <c r="AQ2001" s="170"/>
      <c r="AR2001" s="170"/>
      <c r="AS2001" s="170"/>
      <c r="AT2001" s="170"/>
      <c r="AU2001" s="170"/>
      <c r="AV2001" s="170"/>
      <c r="AW2001" s="170"/>
      <c r="AX2001" s="170"/>
      <c r="AY2001" s="170"/>
      <c r="AZ2001" s="170"/>
      <c r="BA2001" s="170"/>
      <c r="BB2001" s="170"/>
      <c r="BC2001" s="170"/>
      <c r="BD2001" s="170"/>
      <c r="BE2001" s="170"/>
      <c r="BF2001" s="170"/>
      <c r="BG2001" s="170"/>
      <c r="BH2001" s="170"/>
      <c r="BI2001" s="170"/>
      <c r="BJ2001" s="170"/>
      <c r="BK2001" s="170"/>
      <c r="BL2001" s="170"/>
      <c r="BM2001" s="170"/>
      <c r="BN2001" s="170"/>
      <c r="BO2001" s="170"/>
      <c r="BP2001" s="170"/>
      <c r="BQ2001" s="170"/>
      <c r="BR2001" s="170"/>
      <c r="BS2001" s="170"/>
      <c r="BT2001" s="170"/>
      <c r="BU2001" s="170"/>
      <c r="BV2001" s="170"/>
      <c r="BW2001" s="170"/>
      <c r="BX2001" s="170"/>
      <c r="BY2001" s="170"/>
      <c r="BZ2001" s="170"/>
      <c r="CA2001" s="170"/>
    </row>
    <row r="2002" spans="12:79" customFormat="1" ht="11.25" customHeight="1">
      <c r="L2002" s="20"/>
      <c r="M2002" s="539" t="s">
        <v>876</v>
      </c>
      <c r="N2002" s="559" t="s">
        <v>1041</v>
      </c>
      <c r="O2002" s="422" t="s">
        <v>284</v>
      </c>
      <c r="AC2002" s="253"/>
      <c r="AD2002" s="253"/>
      <c r="AE2002" s="253"/>
      <c r="AF2002" s="249">
        <f>AG2002+AH2002</f>
        <v>0</v>
      </c>
      <c r="AG2002" s="223"/>
      <c r="AH2002" s="223"/>
      <c r="AI2002" s="170"/>
      <c r="AJ2002" s="170"/>
      <c r="AK2002" s="170"/>
      <c r="AL2002" s="170"/>
      <c r="AM2002" s="170"/>
      <c r="AN2002" s="170"/>
      <c r="AO2002" s="170"/>
      <c r="AP2002" s="170"/>
      <c r="AQ2002" s="170"/>
      <c r="AR2002" s="170"/>
      <c r="AS2002" s="170"/>
      <c r="AT2002" s="170"/>
      <c r="AU2002" s="170"/>
      <c r="AV2002" s="170"/>
      <c r="AW2002" s="170"/>
      <c r="AX2002" s="170"/>
      <c r="AY2002" s="170"/>
      <c r="AZ2002" s="170"/>
      <c r="BA2002" s="170"/>
      <c r="BB2002" s="170"/>
      <c r="BC2002" s="170"/>
      <c r="BD2002" s="170"/>
      <c r="BE2002" s="170"/>
      <c r="BF2002" s="170"/>
      <c r="BG2002" s="170"/>
      <c r="BH2002" s="170"/>
      <c r="BI2002" s="170"/>
      <c r="BJ2002" s="170"/>
      <c r="BK2002" s="170"/>
      <c r="BL2002" s="170"/>
      <c r="BM2002" s="170"/>
      <c r="BN2002" s="170"/>
      <c r="BO2002" s="170"/>
      <c r="BP2002" s="170"/>
      <c r="BQ2002" s="170"/>
      <c r="BR2002" s="170"/>
      <c r="BS2002" s="170"/>
      <c r="BT2002" s="170"/>
      <c r="BU2002" s="170"/>
      <c r="BV2002" s="170"/>
      <c r="BW2002" s="170"/>
      <c r="BX2002" s="170"/>
      <c r="BY2002" s="170"/>
      <c r="BZ2002" s="170"/>
      <c r="CA2002" s="170"/>
    </row>
    <row r="2003" spans="12:79" customFormat="1" ht="11.25" customHeight="1">
      <c r="L2003" s="20"/>
      <c r="M2003" s="539" t="s">
        <v>877</v>
      </c>
      <c r="N2003" s="556" t="s">
        <v>878</v>
      </c>
      <c r="O2003" s="422"/>
      <c r="AC2003" s="253"/>
      <c r="AD2003" s="253"/>
      <c r="AE2003" s="253"/>
      <c r="AF2003" s="263"/>
      <c r="AG2003" s="263"/>
      <c r="AH2003" s="263"/>
      <c r="AI2003" s="170"/>
      <c r="AJ2003" s="170"/>
      <c r="AK2003" s="170"/>
      <c r="AL2003" s="170"/>
      <c r="AM2003" s="170"/>
      <c r="AN2003" s="170"/>
      <c r="AO2003" s="170"/>
      <c r="AP2003" s="170"/>
      <c r="AQ2003" s="170"/>
      <c r="AR2003" s="170"/>
      <c r="AS2003" s="170"/>
      <c r="AT2003" s="170"/>
      <c r="AU2003" s="170"/>
      <c r="AV2003" s="170"/>
      <c r="AW2003" s="170"/>
      <c r="AX2003" s="170"/>
      <c r="AY2003" s="170"/>
      <c r="AZ2003" s="170"/>
      <c r="BA2003" s="170"/>
      <c r="BB2003" s="170"/>
      <c r="BC2003" s="170"/>
      <c r="BD2003" s="170"/>
      <c r="BE2003" s="170"/>
      <c r="BF2003" s="170"/>
      <c r="BG2003" s="170"/>
      <c r="BH2003" s="170"/>
      <c r="BI2003" s="170"/>
      <c r="BJ2003" s="170"/>
      <c r="BK2003" s="170"/>
      <c r="BL2003" s="170"/>
      <c r="BM2003" s="170"/>
      <c r="BN2003" s="170"/>
      <c r="BO2003" s="170"/>
      <c r="BP2003" s="170"/>
      <c r="BQ2003" s="170"/>
      <c r="BR2003" s="170"/>
      <c r="BS2003" s="170"/>
      <c r="BT2003" s="170"/>
      <c r="BU2003" s="170"/>
      <c r="BV2003" s="170"/>
      <c r="BW2003" s="170"/>
      <c r="BX2003" s="170"/>
      <c r="BY2003" s="170"/>
      <c r="BZ2003" s="170"/>
      <c r="CA2003" s="170"/>
    </row>
    <row r="2004" spans="12:79" customFormat="1" ht="11.25" customHeight="1">
      <c r="L2004" s="20"/>
      <c r="M2004" s="539" t="s">
        <v>879</v>
      </c>
      <c r="N2004" s="557" t="s">
        <v>880</v>
      </c>
      <c r="O2004" s="422"/>
      <c r="AC2004" s="253"/>
      <c r="AD2004" s="253"/>
      <c r="AE2004" s="253"/>
      <c r="AF2004" s="263"/>
      <c r="AG2004" s="263"/>
      <c r="AH2004" s="263"/>
      <c r="AI2004" s="170"/>
      <c r="AJ2004" s="170"/>
      <c r="AK2004" s="170"/>
      <c r="AL2004" s="170"/>
      <c r="AM2004" s="170"/>
      <c r="AN2004" s="170"/>
      <c r="AO2004" s="170"/>
      <c r="AP2004" s="170"/>
      <c r="AQ2004" s="170"/>
      <c r="AR2004" s="170"/>
      <c r="AS2004" s="170"/>
      <c r="AT2004" s="170"/>
      <c r="AU2004" s="170"/>
      <c r="AV2004" s="170"/>
      <c r="AW2004" s="170"/>
      <c r="AX2004" s="170"/>
      <c r="AY2004" s="170"/>
      <c r="AZ2004" s="170"/>
      <c r="BA2004" s="170"/>
      <c r="BB2004" s="170"/>
      <c r="BC2004" s="170"/>
      <c r="BD2004" s="170"/>
      <c r="BE2004" s="170"/>
      <c r="BF2004" s="170"/>
      <c r="BG2004" s="170"/>
      <c r="BH2004" s="170"/>
      <c r="BI2004" s="170"/>
      <c r="BJ2004" s="170"/>
      <c r="BK2004" s="170"/>
      <c r="BL2004" s="170"/>
      <c r="BM2004" s="170"/>
      <c r="BN2004" s="170"/>
      <c r="BO2004" s="170"/>
      <c r="BP2004" s="170"/>
      <c r="BQ2004" s="170"/>
      <c r="BR2004" s="170"/>
      <c r="BS2004" s="170"/>
      <c r="BT2004" s="170"/>
      <c r="BU2004" s="170"/>
      <c r="BV2004" s="170"/>
      <c r="BW2004" s="170"/>
      <c r="BX2004" s="170"/>
      <c r="BY2004" s="170"/>
      <c r="BZ2004" s="170"/>
      <c r="CA2004" s="170"/>
    </row>
    <row r="2005" spans="12:79" customFormat="1" ht="11.25" customHeight="1">
      <c r="L2005" s="20"/>
      <c r="M2005" s="539" t="s">
        <v>881</v>
      </c>
      <c r="N2005" s="558" t="s">
        <v>853</v>
      </c>
      <c r="O2005" s="422" t="s">
        <v>313</v>
      </c>
      <c r="AC2005" s="253"/>
      <c r="AD2005" s="253"/>
      <c r="AE2005" s="253"/>
      <c r="AF2005" s="246">
        <f>IF(AF1985=0,0,AF2025/AF1985)</f>
        <v>0</v>
      </c>
      <c r="AG2005" s="223"/>
      <c r="AH2005" s="223"/>
      <c r="AI2005" s="170"/>
      <c r="AJ2005" s="170"/>
      <c r="AK2005" s="170"/>
      <c r="AL2005" s="170"/>
      <c r="AM2005" s="170"/>
      <c r="AN2005" s="170"/>
      <c r="AO2005" s="170"/>
      <c r="AP2005" s="170"/>
      <c r="AQ2005" s="170"/>
      <c r="AR2005" s="170"/>
      <c r="AS2005" s="170"/>
      <c r="AT2005" s="170"/>
      <c r="AU2005" s="170"/>
      <c r="AV2005" s="170"/>
      <c r="AW2005" s="170"/>
      <c r="AX2005" s="170"/>
      <c r="AY2005" s="170"/>
      <c r="AZ2005" s="170"/>
      <c r="BA2005" s="170"/>
      <c r="BB2005" s="170"/>
      <c r="BC2005" s="170"/>
      <c r="BD2005" s="170"/>
      <c r="BE2005" s="170"/>
      <c r="BF2005" s="170"/>
      <c r="BG2005" s="170"/>
      <c r="BH2005" s="170"/>
      <c r="BI2005" s="170"/>
      <c r="BJ2005" s="170"/>
      <c r="BK2005" s="170"/>
      <c r="BL2005" s="170"/>
      <c r="BM2005" s="170"/>
      <c r="BN2005" s="170"/>
      <c r="BO2005" s="170"/>
      <c r="BP2005" s="170"/>
      <c r="BQ2005" s="170"/>
      <c r="BR2005" s="170"/>
      <c r="BS2005" s="170"/>
      <c r="BT2005" s="170"/>
      <c r="BU2005" s="170"/>
      <c r="BV2005" s="170"/>
      <c r="BW2005" s="170"/>
      <c r="BX2005" s="170"/>
      <c r="BY2005" s="170"/>
      <c r="BZ2005" s="170"/>
      <c r="CA2005" s="170"/>
    </row>
    <row r="2006" spans="12:79" customFormat="1" ht="11.25" customHeight="1">
      <c r="L2006" s="20"/>
      <c r="M2006" s="539" t="s">
        <v>882</v>
      </c>
      <c r="N2006" s="558" t="s">
        <v>855</v>
      </c>
      <c r="O2006" s="422" t="s">
        <v>313</v>
      </c>
      <c r="AC2006" s="253"/>
      <c r="AD2006" s="253"/>
      <c r="AE2006" s="253"/>
      <c r="AF2006" s="246">
        <f>IF(AF1986=0,0,AF2026/AF1986)</f>
        <v>0</v>
      </c>
      <c r="AG2006" s="223"/>
      <c r="AH2006" s="223"/>
      <c r="AI2006" s="170"/>
      <c r="AJ2006" s="170"/>
      <c r="AK2006" s="170"/>
      <c r="AL2006" s="170"/>
      <c r="AM2006" s="170"/>
      <c r="AN2006" s="170"/>
      <c r="AO2006" s="170"/>
      <c r="AP2006" s="170"/>
      <c r="AQ2006" s="170"/>
      <c r="AR2006" s="170"/>
      <c r="AS2006" s="170"/>
      <c r="AT2006" s="170"/>
      <c r="AU2006" s="170"/>
      <c r="AV2006" s="170"/>
      <c r="AW2006" s="170"/>
      <c r="AX2006" s="170"/>
      <c r="AY2006" s="170"/>
      <c r="AZ2006" s="170"/>
      <c r="BA2006" s="170"/>
      <c r="BB2006" s="170"/>
      <c r="BC2006" s="170"/>
      <c r="BD2006" s="170"/>
      <c r="BE2006" s="170"/>
      <c r="BF2006" s="170"/>
      <c r="BG2006" s="170"/>
      <c r="BH2006" s="170"/>
      <c r="BI2006" s="170"/>
      <c r="BJ2006" s="170"/>
      <c r="BK2006" s="170"/>
      <c r="BL2006" s="170"/>
      <c r="BM2006" s="170"/>
      <c r="BN2006" s="170"/>
      <c r="BO2006" s="170"/>
      <c r="BP2006" s="170"/>
      <c r="BQ2006" s="170"/>
      <c r="BR2006" s="170"/>
      <c r="BS2006" s="170"/>
      <c r="BT2006" s="170"/>
      <c r="BU2006" s="170"/>
      <c r="BV2006" s="170"/>
      <c r="BW2006" s="170"/>
      <c r="BX2006" s="170"/>
      <c r="BY2006" s="170"/>
      <c r="BZ2006" s="170"/>
      <c r="CA2006" s="170"/>
    </row>
    <row r="2007" spans="12:79" customFormat="1" ht="11.25" customHeight="1">
      <c r="L2007" s="20"/>
      <c r="M2007" s="539" t="s">
        <v>883</v>
      </c>
      <c r="N2007" s="558" t="s">
        <v>857</v>
      </c>
      <c r="O2007" s="422" t="s">
        <v>313</v>
      </c>
      <c r="AC2007" s="253"/>
      <c r="AD2007" s="253"/>
      <c r="AE2007" s="253"/>
      <c r="AF2007" s="246">
        <f>IF(AF1987=0,0,AF2027/AF1987)</f>
        <v>0</v>
      </c>
      <c r="AG2007" s="223"/>
      <c r="AH2007" s="223"/>
      <c r="AI2007" s="170"/>
      <c r="AJ2007" s="170"/>
      <c r="AK2007" s="170"/>
      <c r="AL2007" s="170"/>
      <c r="AM2007" s="170"/>
      <c r="AN2007" s="170"/>
      <c r="AO2007" s="170"/>
      <c r="AP2007" s="170"/>
      <c r="AQ2007" s="170"/>
      <c r="AR2007" s="170"/>
      <c r="AS2007" s="170"/>
      <c r="AT2007" s="170"/>
      <c r="AU2007" s="170"/>
      <c r="AV2007" s="170"/>
      <c r="AW2007" s="170"/>
      <c r="AX2007" s="170"/>
      <c r="AY2007" s="170"/>
      <c r="AZ2007" s="170"/>
      <c r="BA2007" s="170"/>
      <c r="BB2007" s="170"/>
      <c r="BC2007" s="170"/>
      <c r="BD2007" s="170"/>
      <c r="BE2007" s="170"/>
      <c r="BF2007" s="170"/>
      <c r="BG2007" s="170"/>
      <c r="BH2007" s="170"/>
      <c r="BI2007" s="170"/>
      <c r="BJ2007" s="170"/>
      <c r="BK2007" s="170"/>
      <c r="BL2007" s="170"/>
      <c r="BM2007" s="170"/>
      <c r="BN2007" s="170"/>
      <c r="BO2007" s="170"/>
      <c r="BP2007" s="170"/>
      <c r="BQ2007" s="170"/>
      <c r="BR2007" s="170"/>
      <c r="BS2007" s="170"/>
      <c r="BT2007" s="170"/>
      <c r="BU2007" s="170"/>
      <c r="BV2007" s="170"/>
      <c r="BW2007" s="170"/>
      <c r="BX2007" s="170"/>
      <c r="BY2007" s="170"/>
      <c r="BZ2007" s="170"/>
      <c r="CA2007" s="170"/>
    </row>
    <row r="2008" spans="12:79" customFormat="1" ht="11.25" customHeight="1">
      <c r="L2008" s="20"/>
      <c r="M2008" s="539" t="s">
        <v>884</v>
      </c>
      <c r="N2008" s="558" t="s">
        <v>859</v>
      </c>
      <c r="O2008" s="422" t="s">
        <v>313</v>
      </c>
      <c r="AC2008" s="253"/>
      <c r="AD2008" s="253"/>
      <c r="AE2008" s="253"/>
      <c r="AF2008" s="246">
        <f>IF(AF1988=0,0,AF2028/AF1988)</f>
        <v>0</v>
      </c>
      <c r="AG2008" s="223"/>
      <c r="AH2008" s="223"/>
      <c r="AI2008" s="170"/>
      <c r="AJ2008" s="170"/>
      <c r="AK2008" s="170"/>
      <c r="AL2008" s="170"/>
      <c r="AM2008" s="170"/>
      <c r="AN2008" s="170"/>
      <c r="AO2008" s="170"/>
      <c r="AP2008" s="170"/>
      <c r="AQ2008" s="170"/>
      <c r="AR2008" s="170"/>
      <c r="AS2008" s="170"/>
      <c r="AT2008" s="170"/>
      <c r="AU2008" s="170"/>
      <c r="AV2008" s="170"/>
      <c r="AW2008" s="170"/>
      <c r="AX2008" s="170"/>
      <c r="AY2008" s="170"/>
      <c r="AZ2008" s="170"/>
      <c r="BA2008" s="170"/>
      <c r="BB2008" s="170"/>
      <c r="BC2008" s="170"/>
      <c r="BD2008" s="170"/>
      <c r="BE2008" s="170"/>
      <c r="BF2008" s="170"/>
      <c r="BG2008" s="170"/>
      <c r="BH2008" s="170"/>
      <c r="BI2008" s="170"/>
      <c r="BJ2008" s="170"/>
      <c r="BK2008" s="170"/>
      <c r="BL2008" s="170"/>
      <c r="BM2008" s="170"/>
      <c r="BN2008" s="170"/>
      <c r="BO2008" s="170"/>
      <c r="BP2008" s="170"/>
      <c r="BQ2008" s="170"/>
      <c r="BR2008" s="170"/>
      <c r="BS2008" s="170"/>
      <c r="BT2008" s="170"/>
      <c r="BU2008" s="170"/>
      <c r="BV2008" s="170"/>
      <c r="BW2008" s="170"/>
      <c r="BX2008" s="170"/>
      <c r="BY2008" s="170"/>
      <c r="BZ2008" s="170"/>
      <c r="CA2008" s="170"/>
    </row>
    <row r="2009" spans="12:79" customFormat="1" ht="11.25" customHeight="1">
      <c r="L2009" s="20"/>
      <c r="M2009" s="539" t="s">
        <v>885</v>
      </c>
      <c r="N2009" s="558" t="s">
        <v>861</v>
      </c>
      <c r="O2009" s="422" t="s">
        <v>313</v>
      </c>
      <c r="AC2009" s="253"/>
      <c r="AD2009" s="253"/>
      <c r="AE2009" s="253"/>
      <c r="AF2009" s="246">
        <f>IF(AF1989=0,0,AF2029/AF1989)</f>
        <v>0</v>
      </c>
      <c r="AG2009" s="223"/>
      <c r="AH2009" s="223"/>
      <c r="AI2009" s="170"/>
      <c r="AJ2009" s="170"/>
      <c r="AK2009" s="170"/>
      <c r="AL2009" s="170"/>
      <c r="AM2009" s="170"/>
      <c r="AN2009" s="170"/>
      <c r="AO2009" s="170"/>
      <c r="AP2009" s="170"/>
      <c r="AQ2009" s="170"/>
      <c r="AR2009" s="170"/>
      <c r="AS2009" s="170"/>
      <c r="AT2009" s="170"/>
      <c r="AU2009" s="170"/>
      <c r="AV2009" s="170"/>
      <c r="AW2009" s="170"/>
      <c r="AX2009" s="170"/>
      <c r="AY2009" s="170"/>
      <c r="AZ2009" s="170"/>
      <c r="BA2009" s="170"/>
      <c r="BB2009" s="170"/>
      <c r="BC2009" s="170"/>
      <c r="BD2009" s="170"/>
      <c r="BE2009" s="170"/>
      <c r="BF2009" s="170"/>
      <c r="BG2009" s="170"/>
      <c r="BH2009" s="170"/>
      <c r="BI2009" s="170"/>
      <c r="BJ2009" s="170"/>
      <c r="BK2009" s="170"/>
      <c r="BL2009" s="170"/>
      <c r="BM2009" s="170"/>
      <c r="BN2009" s="170"/>
      <c r="BO2009" s="170"/>
      <c r="BP2009" s="170"/>
      <c r="BQ2009" s="170"/>
      <c r="BR2009" s="170"/>
      <c r="BS2009" s="170"/>
      <c r="BT2009" s="170"/>
      <c r="BU2009" s="170"/>
      <c r="BV2009" s="170"/>
      <c r="BW2009" s="170"/>
      <c r="BX2009" s="170"/>
      <c r="BY2009" s="170"/>
      <c r="BZ2009" s="170"/>
      <c r="CA2009" s="170"/>
    </row>
    <row r="2010" spans="12:79" customFormat="1" ht="11.25" customHeight="1">
      <c r="L2010" s="20"/>
      <c r="M2010" s="539" t="s">
        <v>886</v>
      </c>
      <c r="N2010" s="558" t="s">
        <v>887</v>
      </c>
      <c r="O2010" s="422" t="s">
        <v>313</v>
      </c>
      <c r="AC2010" s="253"/>
      <c r="AD2010" s="253"/>
      <c r="AE2010" s="253"/>
      <c r="AF2010" s="246">
        <f>IF(AF1984=0,0,AF2024/AF1984)</f>
        <v>0</v>
      </c>
      <c r="AG2010" s="246">
        <f>IF(AG1984=0,0,AG2024/AG1984)</f>
        <v>0</v>
      </c>
      <c r="AH2010" s="246">
        <f>IF(AH1984=0,0,AH2024/AH1984)</f>
        <v>0</v>
      </c>
      <c r="AI2010" s="170"/>
      <c r="AJ2010" s="170"/>
      <c r="AK2010" s="170"/>
      <c r="AL2010" s="170"/>
      <c r="AM2010" s="170"/>
      <c r="AN2010" s="170"/>
      <c r="AO2010" s="170"/>
      <c r="AP2010" s="170"/>
      <c r="AQ2010" s="170"/>
      <c r="AR2010" s="170"/>
      <c r="AS2010" s="170"/>
      <c r="AT2010" s="170"/>
      <c r="AU2010" s="170"/>
      <c r="AV2010" s="170"/>
      <c r="AW2010" s="170"/>
      <c r="AX2010" s="170"/>
      <c r="AY2010" s="170"/>
      <c r="AZ2010" s="170"/>
      <c r="BA2010" s="170"/>
      <c r="BB2010" s="170"/>
      <c r="BC2010" s="170"/>
      <c r="BD2010" s="170"/>
      <c r="BE2010" s="170"/>
      <c r="BF2010" s="170"/>
      <c r="BG2010" s="170"/>
      <c r="BH2010" s="170"/>
      <c r="BI2010" s="170"/>
      <c r="BJ2010" s="170"/>
      <c r="BK2010" s="170"/>
      <c r="BL2010" s="170"/>
      <c r="BM2010" s="170"/>
      <c r="BN2010" s="170"/>
      <c r="BO2010" s="170"/>
      <c r="BP2010" s="170"/>
      <c r="BQ2010" s="170"/>
      <c r="BR2010" s="170"/>
      <c r="BS2010" s="170"/>
      <c r="BT2010" s="170"/>
      <c r="BU2010" s="170"/>
      <c r="BV2010" s="170"/>
      <c r="BW2010" s="170"/>
      <c r="BX2010" s="170"/>
      <c r="BY2010" s="170"/>
      <c r="BZ2010" s="170"/>
      <c r="CA2010" s="170"/>
    </row>
    <row r="2011" spans="12:79" customFormat="1" ht="11.25" customHeight="1">
      <c r="L2011" s="20"/>
      <c r="M2011" s="539" t="s">
        <v>888</v>
      </c>
      <c r="N2011" s="557" t="s">
        <v>889</v>
      </c>
      <c r="O2011" s="422"/>
      <c r="AC2011" s="253"/>
      <c r="AD2011" s="253"/>
      <c r="AE2011" s="253"/>
      <c r="AF2011" s="263"/>
      <c r="AG2011" s="263"/>
      <c r="AH2011" s="263"/>
      <c r="AI2011" s="170"/>
      <c r="AJ2011" s="170"/>
      <c r="AK2011" s="170"/>
      <c r="AL2011" s="170"/>
      <c r="AM2011" s="170"/>
      <c r="AN2011" s="170"/>
      <c r="AO2011" s="170"/>
      <c r="AP2011" s="170"/>
      <c r="AQ2011" s="170"/>
      <c r="AR2011" s="170"/>
      <c r="AS2011" s="170"/>
      <c r="AT2011" s="170"/>
      <c r="AU2011" s="170"/>
      <c r="AV2011" s="170"/>
      <c r="AW2011" s="170"/>
      <c r="AX2011" s="170"/>
      <c r="AY2011" s="170"/>
      <c r="AZ2011" s="170"/>
      <c r="BA2011" s="170"/>
      <c r="BB2011" s="170"/>
      <c r="BC2011" s="170"/>
      <c r="BD2011" s="170"/>
      <c r="BE2011" s="170"/>
      <c r="BF2011" s="170"/>
      <c r="BG2011" s="170"/>
      <c r="BH2011" s="170"/>
      <c r="BI2011" s="170"/>
      <c r="BJ2011" s="170"/>
      <c r="BK2011" s="170"/>
      <c r="BL2011" s="170"/>
      <c r="BM2011" s="170"/>
      <c r="BN2011" s="170"/>
      <c r="BO2011" s="170"/>
      <c r="BP2011" s="170"/>
      <c r="BQ2011" s="170"/>
      <c r="BR2011" s="170"/>
      <c r="BS2011" s="170"/>
      <c r="BT2011" s="170"/>
      <c r="BU2011" s="170"/>
      <c r="BV2011" s="170"/>
      <c r="BW2011" s="170"/>
      <c r="BX2011" s="170"/>
      <c r="BY2011" s="170"/>
      <c r="BZ2011" s="170"/>
      <c r="CA2011" s="170"/>
    </row>
    <row r="2012" spans="12:79" customFormat="1" ht="11.25" customHeight="1">
      <c r="L2012" s="20"/>
      <c r="M2012" s="539" t="s">
        <v>890</v>
      </c>
      <c r="N2012" s="558" t="s">
        <v>891</v>
      </c>
      <c r="O2012" s="422" t="s">
        <v>1039</v>
      </c>
      <c r="AC2012" s="253"/>
      <c r="AD2012" s="253"/>
      <c r="AE2012" s="253"/>
      <c r="AF2012" s="246">
        <f>IF(AF1991=0,0,(AF2013*AF1992+AF2014*AF1993+AF2015*AF1994+AF2016*AF1995+AF2017*AF1996)/AF1991)</f>
        <v>0</v>
      </c>
      <c r="AG2012" s="246">
        <f>IF(AG1991=0,0,(AG2013*AG1992+AG2014*AG1993+AG2015*AG1994+AG2016*AG1995+AG2017*AG1996)/AG1991)</f>
        <v>0</v>
      </c>
      <c r="AH2012" s="246">
        <f>IF(AH1991=0,0,(AH2013*AH1992+AH2014*AH1993+AH2015*AH1994+AH2016*AH1995+AH2017*AH1996)/AH1991)</f>
        <v>0</v>
      </c>
      <c r="AI2012" s="170"/>
      <c r="AJ2012" s="170"/>
      <c r="AK2012" s="170"/>
      <c r="AL2012" s="170"/>
      <c r="AM2012" s="170"/>
      <c r="AN2012" s="170"/>
      <c r="AO2012" s="170"/>
      <c r="AP2012" s="170"/>
      <c r="AQ2012" s="170"/>
      <c r="AR2012" s="170"/>
      <c r="AS2012" s="170"/>
      <c r="AT2012" s="170"/>
      <c r="AU2012" s="170"/>
      <c r="AV2012" s="170"/>
      <c r="AW2012" s="170"/>
      <c r="AX2012" s="170"/>
      <c r="AY2012" s="170"/>
      <c r="AZ2012" s="170"/>
      <c r="BA2012" s="170"/>
      <c r="BB2012" s="170"/>
      <c r="BC2012" s="170"/>
      <c r="BD2012" s="170"/>
      <c r="BE2012" s="170"/>
      <c r="BF2012" s="170"/>
      <c r="BG2012" s="170"/>
      <c r="BH2012" s="170"/>
      <c r="BI2012" s="170"/>
      <c r="BJ2012" s="170"/>
      <c r="BK2012" s="170"/>
      <c r="BL2012" s="170"/>
      <c r="BM2012" s="170"/>
      <c r="BN2012" s="170"/>
      <c r="BO2012" s="170"/>
      <c r="BP2012" s="170"/>
      <c r="BQ2012" s="170"/>
      <c r="BR2012" s="170"/>
      <c r="BS2012" s="170"/>
      <c r="BT2012" s="170"/>
      <c r="BU2012" s="170"/>
      <c r="BV2012" s="170"/>
      <c r="BW2012" s="170"/>
      <c r="BX2012" s="170"/>
      <c r="BY2012" s="170"/>
      <c r="BZ2012" s="170"/>
      <c r="CA2012" s="170"/>
    </row>
    <row r="2013" spans="12:79" customFormat="1" ht="11.25" customHeight="1">
      <c r="L2013" s="20"/>
      <c r="M2013" s="539" t="s">
        <v>892</v>
      </c>
      <c r="N2013" s="559" t="s">
        <v>853</v>
      </c>
      <c r="O2013" s="422" t="s">
        <v>1039</v>
      </c>
      <c r="AC2013" s="253"/>
      <c r="AD2013" s="253"/>
      <c r="AE2013" s="253"/>
      <c r="AF2013" s="246">
        <f>IF(AF1992=0,0,AF2031*1000/AF1992)</f>
        <v>0</v>
      </c>
      <c r="AG2013" s="223"/>
      <c r="AH2013" s="223"/>
      <c r="AI2013" s="170"/>
      <c r="AJ2013" s="170"/>
      <c r="AK2013" s="170"/>
      <c r="AL2013" s="170"/>
      <c r="AM2013" s="170"/>
      <c r="AN2013" s="170"/>
      <c r="AO2013" s="170"/>
      <c r="AP2013" s="170"/>
      <c r="AQ2013" s="170"/>
      <c r="AR2013" s="170"/>
      <c r="AS2013" s="170"/>
      <c r="AT2013" s="170"/>
      <c r="AU2013" s="170"/>
      <c r="AV2013" s="170"/>
      <c r="AW2013" s="170"/>
      <c r="AX2013" s="170"/>
      <c r="AY2013" s="170"/>
      <c r="AZ2013" s="170"/>
      <c r="BA2013" s="170"/>
      <c r="BB2013" s="170"/>
      <c r="BC2013" s="170"/>
      <c r="BD2013" s="170"/>
      <c r="BE2013" s="170"/>
      <c r="BF2013" s="170"/>
      <c r="BG2013" s="170"/>
      <c r="BH2013" s="170"/>
      <c r="BI2013" s="170"/>
      <c r="BJ2013" s="170"/>
      <c r="BK2013" s="170"/>
      <c r="BL2013" s="170"/>
      <c r="BM2013" s="170"/>
      <c r="BN2013" s="170"/>
      <c r="BO2013" s="170"/>
      <c r="BP2013" s="170"/>
      <c r="BQ2013" s="170"/>
      <c r="BR2013" s="170"/>
      <c r="BS2013" s="170"/>
      <c r="BT2013" s="170"/>
      <c r="BU2013" s="170"/>
      <c r="BV2013" s="170"/>
      <c r="BW2013" s="170"/>
      <c r="BX2013" s="170"/>
      <c r="BY2013" s="170"/>
      <c r="BZ2013" s="170"/>
      <c r="CA2013" s="170"/>
    </row>
    <row r="2014" spans="12:79" customFormat="1" ht="11.25" customHeight="1">
      <c r="L2014" s="20"/>
      <c r="M2014" s="539" t="s">
        <v>893</v>
      </c>
      <c r="N2014" s="559" t="s">
        <v>855</v>
      </c>
      <c r="O2014" s="422" t="s">
        <v>1039</v>
      </c>
      <c r="AC2014" s="253"/>
      <c r="AD2014" s="253"/>
      <c r="AE2014" s="253"/>
      <c r="AF2014" s="246">
        <f>IF(AF1993=0,0,AF2032*1000/AF1993)</f>
        <v>0</v>
      </c>
      <c r="AG2014" s="223"/>
      <c r="AH2014" s="223"/>
      <c r="AI2014" s="170"/>
      <c r="AJ2014" s="170"/>
      <c r="AK2014" s="170"/>
      <c r="AL2014" s="170"/>
      <c r="AM2014" s="170"/>
      <c r="AN2014" s="170"/>
      <c r="AO2014" s="170"/>
      <c r="AP2014" s="170"/>
      <c r="AQ2014" s="170"/>
      <c r="AR2014" s="170"/>
      <c r="AS2014" s="170"/>
      <c r="AT2014" s="170"/>
      <c r="AU2014" s="170"/>
      <c r="AV2014" s="170"/>
      <c r="AW2014" s="170"/>
      <c r="AX2014" s="170"/>
      <c r="AY2014" s="170"/>
      <c r="AZ2014" s="170"/>
      <c r="BA2014" s="170"/>
      <c r="BB2014" s="170"/>
      <c r="BC2014" s="170"/>
      <c r="BD2014" s="170"/>
      <c r="BE2014" s="170"/>
      <c r="BF2014" s="170"/>
      <c r="BG2014" s="170"/>
      <c r="BH2014" s="170"/>
      <c r="BI2014" s="170"/>
      <c r="BJ2014" s="170"/>
      <c r="BK2014" s="170"/>
      <c r="BL2014" s="170"/>
      <c r="BM2014" s="170"/>
      <c r="BN2014" s="170"/>
      <c r="BO2014" s="170"/>
      <c r="BP2014" s="170"/>
      <c r="BQ2014" s="170"/>
      <c r="BR2014" s="170"/>
      <c r="BS2014" s="170"/>
      <c r="BT2014" s="170"/>
      <c r="BU2014" s="170"/>
      <c r="BV2014" s="170"/>
      <c r="BW2014" s="170"/>
      <c r="BX2014" s="170"/>
      <c r="BY2014" s="170"/>
      <c r="BZ2014" s="170"/>
      <c r="CA2014" s="170"/>
    </row>
    <row r="2015" spans="12:79" customFormat="1" ht="11.25" customHeight="1">
      <c r="L2015" s="20"/>
      <c r="M2015" s="539" t="s">
        <v>894</v>
      </c>
      <c r="N2015" s="559" t="s">
        <v>857</v>
      </c>
      <c r="O2015" s="422" t="s">
        <v>1039</v>
      </c>
      <c r="AC2015" s="253"/>
      <c r="AD2015" s="253"/>
      <c r="AE2015" s="253"/>
      <c r="AF2015" s="246">
        <f>IF(AF1994=0,0,AF2033*1000/AF1994)</f>
        <v>0</v>
      </c>
      <c r="AG2015" s="223"/>
      <c r="AH2015" s="223"/>
      <c r="AI2015" s="170"/>
      <c r="AJ2015" s="170"/>
      <c r="AK2015" s="170"/>
      <c r="AL2015" s="170"/>
      <c r="AM2015" s="170"/>
      <c r="AN2015" s="170"/>
      <c r="AO2015" s="170"/>
      <c r="AP2015" s="170"/>
      <c r="AQ2015" s="170"/>
      <c r="AR2015" s="170"/>
      <c r="AS2015" s="170"/>
      <c r="AT2015" s="170"/>
      <c r="AU2015" s="170"/>
      <c r="AV2015" s="170"/>
      <c r="AW2015" s="170"/>
      <c r="AX2015" s="170"/>
      <c r="AY2015" s="170"/>
      <c r="AZ2015" s="170"/>
      <c r="BA2015" s="170"/>
      <c r="BB2015" s="170"/>
      <c r="BC2015" s="170"/>
      <c r="BD2015" s="170"/>
      <c r="BE2015" s="170"/>
      <c r="BF2015" s="170"/>
      <c r="BG2015" s="170"/>
      <c r="BH2015" s="170"/>
      <c r="BI2015" s="170"/>
      <c r="BJ2015" s="170"/>
      <c r="BK2015" s="170"/>
      <c r="BL2015" s="170"/>
      <c r="BM2015" s="170"/>
      <c r="BN2015" s="170"/>
      <c r="BO2015" s="170"/>
      <c r="BP2015" s="170"/>
      <c r="BQ2015" s="170"/>
      <c r="BR2015" s="170"/>
      <c r="BS2015" s="170"/>
      <c r="BT2015" s="170"/>
      <c r="BU2015" s="170"/>
      <c r="BV2015" s="170"/>
      <c r="BW2015" s="170"/>
      <c r="BX2015" s="170"/>
      <c r="BY2015" s="170"/>
      <c r="BZ2015" s="170"/>
      <c r="CA2015" s="170"/>
    </row>
    <row r="2016" spans="12:79" customFormat="1" ht="11.25" customHeight="1">
      <c r="L2016" s="20"/>
      <c r="M2016" s="539" t="s">
        <v>895</v>
      </c>
      <c r="N2016" s="559" t="s">
        <v>859</v>
      </c>
      <c r="O2016" s="422" t="s">
        <v>1039</v>
      </c>
      <c r="AC2016" s="253"/>
      <c r="AD2016" s="253"/>
      <c r="AE2016" s="253"/>
      <c r="AF2016" s="246">
        <f>IF(AF1995=0,0,AF2034*1000/AF1995)</f>
        <v>0</v>
      </c>
      <c r="AG2016" s="223"/>
      <c r="AH2016" s="223"/>
      <c r="AI2016" s="170"/>
      <c r="AJ2016" s="170"/>
      <c r="AK2016" s="170"/>
      <c r="AL2016" s="170"/>
      <c r="AM2016" s="170"/>
      <c r="AN2016" s="170"/>
      <c r="AO2016" s="170"/>
      <c r="AP2016" s="170"/>
      <c r="AQ2016" s="170"/>
      <c r="AR2016" s="170"/>
      <c r="AS2016" s="170"/>
      <c r="AT2016" s="170"/>
      <c r="AU2016" s="170"/>
      <c r="AV2016" s="170"/>
      <c r="AW2016" s="170"/>
      <c r="AX2016" s="170"/>
      <c r="AY2016" s="170"/>
      <c r="AZ2016" s="170"/>
      <c r="BA2016" s="170"/>
      <c r="BB2016" s="170"/>
      <c r="BC2016" s="170"/>
      <c r="BD2016" s="170"/>
      <c r="BE2016" s="170"/>
      <c r="BF2016" s="170"/>
      <c r="BG2016" s="170"/>
      <c r="BH2016" s="170"/>
      <c r="BI2016" s="170"/>
      <c r="BJ2016" s="170"/>
      <c r="BK2016" s="170"/>
      <c r="BL2016" s="170"/>
      <c r="BM2016" s="170"/>
      <c r="BN2016" s="170"/>
      <c r="BO2016" s="170"/>
      <c r="BP2016" s="170"/>
      <c r="BQ2016" s="170"/>
      <c r="BR2016" s="170"/>
      <c r="BS2016" s="170"/>
      <c r="BT2016" s="170"/>
      <c r="BU2016" s="170"/>
      <c r="BV2016" s="170"/>
      <c r="BW2016" s="170"/>
      <c r="BX2016" s="170"/>
      <c r="BY2016" s="170"/>
      <c r="BZ2016" s="170"/>
      <c r="CA2016" s="170"/>
    </row>
    <row r="2017" spans="12:79" customFormat="1" ht="11.25" customHeight="1">
      <c r="L2017" s="20"/>
      <c r="M2017" s="539" t="s">
        <v>896</v>
      </c>
      <c r="N2017" s="559" t="s">
        <v>1041</v>
      </c>
      <c r="O2017" s="422" t="s">
        <v>1039</v>
      </c>
      <c r="AC2017" s="253"/>
      <c r="AD2017" s="253"/>
      <c r="AE2017" s="253"/>
      <c r="AF2017" s="246">
        <f>IF(AF1996=0,0,AF2035*1000/AF1996)</f>
        <v>0</v>
      </c>
      <c r="AG2017" s="223"/>
      <c r="AH2017" s="223"/>
      <c r="AI2017" s="170"/>
      <c r="AJ2017" s="170"/>
      <c r="AK2017" s="170"/>
      <c r="AL2017" s="170"/>
      <c r="AM2017" s="170"/>
      <c r="AN2017" s="170"/>
      <c r="AO2017" s="170"/>
      <c r="AP2017" s="170"/>
      <c r="AQ2017" s="170"/>
      <c r="AR2017" s="170"/>
      <c r="AS2017" s="170"/>
      <c r="AT2017" s="170"/>
      <c r="AU2017" s="170"/>
      <c r="AV2017" s="170"/>
      <c r="AW2017" s="170"/>
      <c r="AX2017" s="170"/>
      <c r="AY2017" s="170"/>
      <c r="AZ2017" s="170"/>
      <c r="BA2017" s="170"/>
      <c r="BB2017" s="170"/>
      <c r="BC2017" s="170"/>
      <c r="BD2017" s="170"/>
      <c r="BE2017" s="170"/>
      <c r="BF2017" s="170"/>
      <c r="BG2017" s="170"/>
      <c r="BH2017" s="170"/>
      <c r="BI2017" s="170"/>
      <c r="BJ2017" s="170"/>
      <c r="BK2017" s="170"/>
      <c r="BL2017" s="170"/>
      <c r="BM2017" s="170"/>
      <c r="BN2017" s="170"/>
      <c r="BO2017" s="170"/>
      <c r="BP2017" s="170"/>
      <c r="BQ2017" s="170"/>
      <c r="BR2017" s="170"/>
      <c r="BS2017" s="170"/>
      <c r="BT2017" s="170"/>
      <c r="BU2017" s="170"/>
      <c r="BV2017" s="170"/>
      <c r="BW2017" s="170"/>
      <c r="BX2017" s="170"/>
      <c r="BY2017" s="170"/>
      <c r="BZ2017" s="170"/>
      <c r="CA2017" s="170"/>
    </row>
    <row r="2018" spans="12:79" customFormat="1" ht="11.25" customHeight="1">
      <c r="L2018" s="20"/>
      <c r="M2018" s="539" t="s">
        <v>897</v>
      </c>
      <c r="N2018" s="558" t="s">
        <v>898</v>
      </c>
      <c r="O2018" s="422" t="s">
        <v>314</v>
      </c>
      <c r="AC2018" s="253"/>
      <c r="AD2018" s="253"/>
      <c r="AE2018" s="253"/>
      <c r="AF2018" s="246">
        <f>IF(AF1997=0,0,(AF2019*AF1998+AF2020*AF1999+AF2021*AF2000+AF2022*AF2001+AF2023*AF2002)/AF1997)</f>
        <v>0</v>
      </c>
      <c r="AG2018" s="246">
        <f>IF(AG1997=0,0,(AG2019*AG1998+AG2020*AG1999+AG2021*AG2000+AG2022*AG2001+AG2023*AG2002)/AG1997)</f>
        <v>0</v>
      </c>
      <c r="AH2018" s="246">
        <f>IF(AH1997=0,0,(AH2019*AH1998+AH2020*AH1999+AH2021*AH2000+AH2022*AH2001+AH2023*AH2002)/AH1997)</f>
        <v>0</v>
      </c>
      <c r="AI2018" s="170"/>
      <c r="AJ2018" s="170"/>
      <c r="AK2018" s="170"/>
      <c r="AL2018" s="170"/>
      <c r="AM2018" s="170"/>
      <c r="AN2018" s="170"/>
      <c r="AO2018" s="170"/>
      <c r="AP2018" s="170"/>
      <c r="AQ2018" s="170"/>
      <c r="AR2018" s="170"/>
      <c r="AS2018" s="170"/>
      <c r="AT2018" s="170"/>
      <c r="AU2018" s="170"/>
      <c r="AV2018" s="170"/>
      <c r="AW2018" s="170"/>
      <c r="AX2018" s="170"/>
      <c r="AY2018" s="170"/>
      <c r="AZ2018" s="170"/>
      <c r="BA2018" s="170"/>
      <c r="BB2018" s="170"/>
      <c r="BC2018" s="170"/>
      <c r="BD2018" s="170"/>
      <c r="BE2018" s="170"/>
      <c r="BF2018" s="170"/>
      <c r="BG2018" s="170"/>
      <c r="BH2018" s="170"/>
      <c r="BI2018" s="170"/>
      <c r="BJ2018" s="170"/>
      <c r="BK2018" s="170"/>
      <c r="BL2018" s="170"/>
      <c r="BM2018" s="170"/>
      <c r="BN2018" s="170"/>
      <c r="BO2018" s="170"/>
      <c r="BP2018" s="170"/>
      <c r="BQ2018" s="170"/>
      <c r="BR2018" s="170"/>
      <c r="BS2018" s="170"/>
      <c r="BT2018" s="170"/>
      <c r="BU2018" s="170"/>
      <c r="BV2018" s="170"/>
      <c r="BW2018" s="170"/>
      <c r="BX2018" s="170"/>
      <c r="BY2018" s="170"/>
      <c r="BZ2018" s="170"/>
      <c r="CA2018" s="170"/>
    </row>
    <row r="2019" spans="12:79" customFormat="1" ht="11.25" customHeight="1">
      <c r="L2019" s="20"/>
      <c r="M2019" s="539" t="s">
        <v>899</v>
      </c>
      <c r="N2019" s="559" t="s">
        <v>853</v>
      </c>
      <c r="O2019" s="422" t="s">
        <v>314</v>
      </c>
      <c r="AC2019" s="253"/>
      <c r="AD2019" s="253"/>
      <c r="AE2019" s="253"/>
      <c r="AF2019" s="246">
        <f>IF(AF1998=0,0,AF2037/AF1998)</f>
        <v>0</v>
      </c>
      <c r="AG2019" s="223"/>
      <c r="AH2019" s="223"/>
      <c r="AI2019" s="170"/>
      <c r="AJ2019" s="170"/>
      <c r="AK2019" s="170"/>
      <c r="AL2019" s="170"/>
      <c r="AM2019" s="170"/>
      <c r="AN2019" s="170"/>
      <c r="AO2019" s="170"/>
      <c r="AP2019" s="170"/>
      <c r="AQ2019" s="170"/>
      <c r="AR2019" s="170"/>
      <c r="AS2019" s="170"/>
      <c r="AT2019" s="170"/>
      <c r="AU2019" s="170"/>
      <c r="AV2019" s="170"/>
      <c r="AW2019" s="170"/>
      <c r="AX2019" s="170"/>
      <c r="AY2019" s="170"/>
      <c r="AZ2019" s="170"/>
      <c r="BA2019" s="170"/>
      <c r="BB2019" s="170"/>
      <c r="BC2019" s="170"/>
      <c r="BD2019" s="170"/>
      <c r="BE2019" s="170"/>
      <c r="BF2019" s="170"/>
      <c r="BG2019" s="170"/>
      <c r="BH2019" s="170"/>
      <c r="BI2019" s="170"/>
      <c r="BJ2019" s="170"/>
      <c r="BK2019" s="170"/>
      <c r="BL2019" s="170"/>
      <c r="BM2019" s="170"/>
      <c r="BN2019" s="170"/>
      <c r="BO2019" s="170"/>
      <c r="BP2019" s="170"/>
      <c r="BQ2019" s="170"/>
      <c r="BR2019" s="170"/>
      <c r="BS2019" s="170"/>
      <c r="BT2019" s="170"/>
      <c r="BU2019" s="170"/>
      <c r="BV2019" s="170"/>
      <c r="BW2019" s="170"/>
      <c r="BX2019" s="170"/>
      <c r="BY2019" s="170"/>
      <c r="BZ2019" s="170"/>
      <c r="CA2019" s="170"/>
    </row>
    <row r="2020" spans="12:79" customFormat="1" ht="11.25" customHeight="1">
      <c r="L2020" s="20"/>
      <c r="M2020" s="539" t="s">
        <v>900</v>
      </c>
      <c r="N2020" s="559" t="s">
        <v>855</v>
      </c>
      <c r="O2020" s="422" t="s">
        <v>314</v>
      </c>
      <c r="AC2020" s="253"/>
      <c r="AD2020" s="253"/>
      <c r="AE2020" s="253"/>
      <c r="AF2020" s="246">
        <f>IF(AF1999=0,0,AF2038/AF1999)</f>
        <v>0</v>
      </c>
      <c r="AG2020" s="223"/>
      <c r="AH2020" s="223"/>
      <c r="AI2020" s="170"/>
      <c r="AJ2020" s="170"/>
      <c r="AK2020" s="170"/>
      <c r="AL2020" s="170"/>
      <c r="AM2020" s="170"/>
      <c r="AN2020" s="170"/>
      <c r="AO2020" s="170"/>
      <c r="AP2020" s="170"/>
      <c r="AQ2020" s="170"/>
      <c r="AR2020" s="170"/>
      <c r="AS2020" s="170"/>
      <c r="AT2020" s="170"/>
      <c r="AU2020" s="170"/>
      <c r="AV2020" s="170"/>
      <c r="AW2020" s="170"/>
      <c r="AX2020" s="170"/>
      <c r="AY2020" s="170"/>
      <c r="AZ2020" s="170"/>
      <c r="BA2020" s="170"/>
      <c r="BB2020" s="170"/>
      <c r="BC2020" s="170"/>
      <c r="BD2020" s="170"/>
      <c r="BE2020" s="170"/>
      <c r="BF2020" s="170"/>
      <c r="BG2020" s="170"/>
      <c r="BH2020" s="170"/>
      <c r="BI2020" s="170"/>
      <c r="BJ2020" s="170"/>
      <c r="BK2020" s="170"/>
      <c r="BL2020" s="170"/>
      <c r="BM2020" s="170"/>
      <c r="BN2020" s="170"/>
      <c r="BO2020" s="170"/>
      <c r="BP2020" s="170"/>
      <c r="BQ2020" s="170"/>
      <c r="BR2020" s="170"/>
      <c r="BS2020" s="170"/>
      <c r="BT2020" s="170"/>
      <c r="BU2020" s="170"/>
      <c r="BV2020" s="170"/>
      <c r="BW2020" s="170"/>
      <c r="BX2020" s="170"/>
      <c r="BY2020" s="170"/>
      <c r="BZ2020" s="170"/>
      <c r="CA2020" s="170"/>
    </row>
    <row r="2021" spans="12:79" customFormat="1" ht="11.25" customHeight="1">
      <c r="L2021" s="20"/>
      <c r="M2021" s="539" t="s">
        <v>901</v>
      </c>
      <c r="N2021" s="559" t="s">
        <v>857</v>
      </c>
      <c r="O2021" s="422" t="s">
        <v>314</v>
      </c>
      <c r="AC2021" s="253"/>
      <c r="AD2021" s="253"/>
      <c r="AE2021" s="253"/>
      <c r="AF2021" s="246">
        <f>IF(AF2000=0,0,AF2039/AF2000)</f>
        <v>0</v>
      </c>
      <c r="AG2021" s="223"/>
      <c r="AH2021" s="223"/>
      <c r="AI2021" s="170"/>
      <c r="AJ2021" s="170"/>
      <c r="AK2021" s="170"/>
      <c r="AL2021" s="170"/>
      <c r="AM2021" s="170"/>
      <c r="AN2021" s="170"/>
      <c r="AO2021" s="170"/>
      <c r="AP2021" s="170"/>
      <c r="AQ2021" s="170"/>
      <c r="AR2021" s="170"/>
      <c r="AS2021" s="170"/>
      <c r="AT2021" s="170"/>
      <c r="AU2021" s="170"/>
      <c r="AV2021" s="170"/>
      <c r="AW2021" s="170"/>
      <c r="AX2021" s="170"/>
      <c r="AY2021" s="170"/>
      <c r="AZ2021" s="170"/>
      <c r="BA2021" s="170"/>
      <c r="BB2021" s="170"/>
      <c r="BC2021" s="170"/>
      <c r="BD2021" s="170"/>
      <c r="BE2021" s="170"/>
      <c r="BF2021" s="170"/>
      <c r="BG2021" s="170"/>
      <c r="BH2021" s="170"/>
      <c r="BI2021" s="170"/>
      <c r="BJ2021" s="170"/>
      <c r="BK2021" s="170"/>
      <c r="BL2021" s="170"/>
      <c r="BM2021" s="170"/>
      <c r="BN2021" s="170"/>
      <c r="BO2021" s="170"/>
      <c r="BP2021" s="170"/>
      <c r="BQ2021" s="170"/>
      <c r="BR2021" s="170"/>
      <c r="BS2021" s="170"/>
      <c r="BT2021" s="170"/>
      <c r="BU2021" s="170"/>
      <c r="BV2021" s="170"/>
      <c r="BW2021" s="170"/>
      <c r="BX2021" s="170"/>
      <c r="BY2021" s="170"/>
      <c r="BZ2021" s="170"/>
      <c r="CA2021" s="170"/>
    </row>
    <row r="2022" spans="12:79" customFormat="1" ht="11.25" customHeight="1">
      <c r="L2022" s="20"/>
      <c r="M2022" s="539" t="s">
        <v>902</v>
      </c>
      <c r="N2022" s="559" t="s">
        <v>859</v>
      </c>
      <c r="O2022" s="422" t="s">
        <v>314</v>
      </c>
      <c r="AC2022" s="253"/>
      <c r="AD2022" s="253"/>
      <c r="AE2022" s="253"/>
      <c r="AF2022" s="246">
        <f>IF(AF2001=0,0,AF2040/AF2001)</f>
        <v>0</v>
      </c>
      <c r="AG2022" s="223"/>
      <c r="AH2022" s="223"/>
      <c r="AI2022" s="170"/>
      <c r="AJ2022" s="170"/>
      <c r="AK2022" s="170"/>
      <c r="AL2022" s="170"/>
      <c r="AM2022" s="170"/>
      <c r="AN2022" s="170"/>
      <c r="AO2022" s="170"/>
      <c r="AP2022" s="170"/>
      <c r="AQ2022" s="170"/>
      <c r="AR2022" s="170"/>
      <c r="AS2022" s="170"/>
      <c r="AT2022" s="170"/>
      <c r="AU2022" s="170"/>
      <c r="AV2022" s="170"/>
      <c r="AW2022" s="170"/>
      <c r="AX2022" s="170"/>
      <c r="AY2022" s="170"/>
      <c r="AZ2022" s="170"/>
      <c r="BA2022" s="170"/>
      <c r="BB2022" s="170"/>
      <c r="BC2022" s="170"/>
      <c r="BD2022" s="170"/>
      <c r="BE2022" s="170"/>
      <c r="BF2022" s="170"/>
      <c r="BG2022" s="170"/>
      <c r="BH2022" s="170"/>
      <c r="BI2022" s="170"/>
      <c r="BJ2022" s="170"/>
      <c r="BK2022" s="170"/>
      <c r="BL2022" s="170"/>
      <c r="BM2022" s="170"/>
      <c r="BN2022" s="170"/>
      <c r="BO2022" s="170"/>
      <c r="BP2022" s="170"/>
      <c r="BQ2022" s="170"/>
      <c r="BR2022" s="170"/>
      <c r="BS2022" s="170"/>
      <c r="BT2022" s="170"/>
      <c r="BU2022" s="170"/>
      <c r="BV2022" s="170"/>
      <c r="BW2022" s="170"/>
      <c r="BX2022" s="170"/>
      <c r="BY2022" s="170"/>
      <c r="BZ2022" s="170"/>
      <c r="CA2022" s="170"/>
    </row>
    <row r="2023" spans="12:79" customFormat="1" ht="11.25" customHeight="1">
      <c r="L2023" s="20"/>
      <c r="M2023" s="539" t="s">
        <v>903</v>
      </c>
      <c r="N2023" s="559" t="s">
        <v>1041</v>
      </c>
      <c r="O2023" s="422" t="s">
        <v>314</v>
      </c>
      <c r="AC2023" s="253"/>
      <c r="AD2023" s="253"/>
      <c r="AE2023" s="253"/>
      <c r="AF2023" s="246">
        <f>IF(AF2002=0,0,AF2041/AF2002)</f>
        <v>0</v>
      </c>
      <c r="AG2023" s="223"/>
      <c r="AH2023" s="223"/>
      <c r="AI2023" s="170"/>
      <c r="AJ2023" s="170"/>
      <c r="AK2023" s="170"/>
      <c r="AL2023" s="170"/>
      <c r="AM2023" s="170"/>
      <c r="AN2023" s="170"/>
      <c r="AO2023" s="170"/>
      <c r="AP2023" s="170"/>
      <c r="AQ2023" s="170"/>
      <c r="AR2023" s="170"/>
      <c r="AS2023" s="170"/>
      <c r="AT2023" s="170"/>
      <c r="AU2023" s="170"/>
      <c r="AV2023" s="170"/>
      <c r="AW2023" s="170"/>
      <c r="AX2023" s="170"/>
      <c r="AY2023" s="170"/>
      <c r="AZ2023" s="170"/>
      <c r="BA2023" s="170"/>
      <c r="BB2023" s="170"/>
      <c r="BC2023" s="170"/>
      <c r="BD2023" s="170"/>
      <c r="BE2023" s="170"/>
      <c r="BF2023" s="170"/>
      <c r="BG2023" s="170"/>
      <c r="BH2023" s="170"/>
      <c r="BI2023" s="170"/>
      <c r="BJ2023" s="170"/>
      <c r="BK2023" s="170"/>
      <c r="BL2023" s="170"/>
      <c r="BM2023" s="170"/>
      <c r="BN2023" s="170"/>
      <c r="BO2023" s="170"/>
      <c r="BP2023" s="170"/>
      <c r="BQ2023" s="170"/>
      <c r="BR2023" s="170"/>
      <c r="BS2023" s="170"/>
      <c r="BT2023" s="170"/>
      <c r="BU2023" s="170"/>
      <c r="BV2023" s="170"/>
      <c r="BW2023" s="170"/>
      <c r="BX2023" s="170"/>
      <c r="BY2023" s="170"/>
      <c r="BZ2023" s="170"/>
      <c r="CA2023" s="170"/>
    </row>
    <row r="2024" spans="12:79" customFormat="1" ht="11.25" customHeight="1">
      <c r="L2024" s="20"/>
      <c r="M2024" s="539" t="s">
        <v>904</v>
      </c>
      <c r="N2024" s="556" t="s">
        <v>905</v>
      </c>
      <c r="O2024" s="422" t="s">
        <v>195</v>
      </c>
      <c r="AC2024" s="253"/>
      <c r="AD2024" s="253"/>
      <c r="AE2024" s="253"/>
      <c r="AF2024" s="249">
        <f t="shared" ref="AF2024:AF2044" si="75">AG2024+AH2024</f>
        <v>0</v>
      </c>
      <c r="AG2024" s="246">
        <f>SUM(AG2025:AG2029)</f>
        <v>0</v>
      </c>
      <c r="AH2024" s="246">
        <f>SUM(AH2025:AH2029)</f>
        <v>0</v>
      </c>
      <c r="AI2024" s="170"/>
      <c r="AJ2024" s="170"/>
      <c r="AK2024" s="170"/>
      <c r="AL2024" s="170"/>
      <c r="AM2024" s="170"/>
      <c r="AN2024" s="170"/>
      <c r="AO2024" s="170"/>
      <c r="AP2024" s="170"/>
      <c r="AQ2024" s="170"/>
      <c r="AR2024" s="170"/>
      <c r="AS2024" s="170"/>
      <c r="AT2024" s="170"/>
      <c r="AU2024" s="170"/>
      <c r="AV2024" s="170"/>
      <c r="AW2024" s="170"/>
      <c r="AX2024" s="170"/>
      <c r="AY2024" s="170"/>
      <c r="AZ2024" s="170"/>
      <c r="BA2024" s="170"/>
      <c r="BB2024" s="170"/>
      <c r="BC2024" s="170"/>
      <c r="BD2024" s="170"/>
      <c r="BE2024" s="170"/>
      <c r="BF2024" s="170"/>
      <c r="BG2024" s="170"/>
      <c r="BH2024" s="170"/>
      <c r="BI2024" s="170"/>
      <c r="BJ2024" s="170"/>
      <c r="BK2024" s="170"/>
      <c r="BL2024" s="170"/>
      <c r="BM2024" s="170"/>
      <c r="BN2024" s="170"/>
      <c r="BO2024" s="170"/>
      <c r="BP2024" s="170"/>
      <c r="BQ2024" s="170"/>
      <c r="BR2024" s="170"/>
      <c r="BS2024" s="170"/>
      <c r="BT2024" s="170"/>
      <c r="BU2024" s="170"/>
      <c r="BV2024" s="170"/>
      <c r="BW2024" s="170"/>
      <c r="BX2024" s="170"/>
      <c r="BY2024" s="170"/>
      <c r="BZ2024" s="170"/>
      <c r="CA2024" s="170"/>
    </row>
    <row r="2025" spans="12:79" customFormat="1" ht="11.25" customHeight="1">
      <c r="L2025" s="20"/>
      <c r="M2025" s="539" t="s">
        <v>1042</v>
      </c>
      <c r="N2025" s="557" t="s">
        <v>853</v>
      </c>
      <c r="O2025" s="422" t="s">
        <v>195</v>
      </c>
      <c r="AC2025" s="253"/>
      <c r="AD2025" s="253"/>
      <c r="AE2025" s="253"/>
      <c r="AF2025" s="249">
        <f t="shared" si="75"/>
        <v>0</v>
      </c>
      <c r="AG2025" s="246">
        <f>AG1985*AG2005</f>
        <v>0</v>
      </c>
      <c r="AH2025" s="246">
        <f>AH1985*AH2005</f>
        <v>0</v>
      </c>
      <c r="AI2025" s="170"/>
      <c r="AJ2025" s="170"/>
      <c r="AK2025" s="170"/>
      <c r="AL2025" s="170"/>
      <c r="AM2025" s="170"/>
      <c r="AN2025" s="170"/>
      <c r="AO2025" s="170"/>
      <c r="AP2025" s="170"/>
      <c r="AQ2025" s="170"/>
      <c r="AR2025" s="170"/>
      <c r="AS2025" s="170"/>
      <c r="AT2025" s="170"/>
      <c r="AU2025" s="170"/>
      <c r="AV2025" s="170"/>
      <c r="AW2025" s="170"/>
      <c r="AX2025" s="170"/>
      <c r="AY2025" s="170"/>
      <c r="AZ2025" s="170"/>
      <c r="BA2025" s="170"/>
      <c r="BB2025" s="170"/>
      <c r="BC2025" s="170"/>
      <c r="BD2025" s="170"/>
      <c r="BE2025" s="170"/>
      <c r="BF2025" s="170"/>
      <c r="BG2025" s="170"/>
      <c r="BH2025" s="170"/>
      <c r="BI2025" s="170"/>
      <c r="BJ2025" s="170"/>
      <c r="BK2025" s="170"/>
      <c r="BL2025" s="170"/>
      <c r="BM2025" s="170"/>
      <c r="BN2025" s="170"/>
      <c r="BO2025" s="170"/>
      <c r="BP2025" s="170"/>
      <c r="BQ2025" s="170"/>
      <c r="BR2025" s="170"/>
      <c r="BS2025" s="170"/>
      <c r="BT2025" s="170"/>
      <c r="BU2025" s="170"/>
      <c r="BV2025" s="170"/>
      <c r="BW2025" s="170"/>
      <c r="BX2025" s="170"/>
      <c r="BY2025" s="170"/>
      <c r="BZ2025" s="170"/>
      <c r="CA2025" s="170"/>
    </row>
    <row r="2026" spans="12:79" customFormat="1" ht="11.25" customHeight="1">
      <c r="L2026" s="20"/>
      <c r="M2026" s="539" t="s">
        <v>1043</v>
      </c>
      <c r="N2026" s="557" t="s">
        <v>855</v>
      </c>
      <c r="O2026" s="422" t="s">
        <v>195</v>
      </c>
      <c r="AC2026" s="253"/>
      <c r="AD2026" s="253"/>
      <c r="AE2026" s="253"/>
      <c r="AF2026" s="249">
        <f t="shared" si="75"/>
        <v>0</v>
      </c>
      <c r="AG2026" s="246">
        <f t="shared" ref="AG2026:AH2029" si="76">AG1986*AG2006</f>
        <v>0</v>
      </c>
      <c r="AH2026" s="246">
        <f t="shared" si="76"/>
        <v>0</v>
      </c>
      <c r="AI2026" s="170"/>
      <c r="AJ2026" s="170"/>
      <c r="AK2026" s="170"/>
      <c r="AL2026" s="170"/>
      <c r="AM2026" s="170"/>
      <c r="AN2026" s="170"/>
      <c r="AO2026" s="170"/>
      <c r="AP2026" s="170"/>
      <c r="AQ2026" s="170"/>
      <c r="AR2026" s="170"/>
      <c r="AS2026" s="170"/>
      <c r="AT2026" s="170"/>
      <c r="AU2026" s="170"/>
      <c r="AV2026" s="170"/>
      <c r="AW2026" s="170"/>
      <c r="AX2026" s="170"/>
      <c r="AY2026" s="170"/>
      <c r="AZ2026" s="170"/>
      <c r="BA2026" s="170"/>
      <c r="BB2026" s="170"/>
      <c r="BC2026" s="170"/>
      <c r="BD2026" s="170"/>
      <c r="BE2026" s="170"/>
      <c r="BF2026" s="170"/>
      <c r="BG2026" s="170"/>
      <c r="BH2026" s="170"/>
      <c r="BI2026" s="170"/>
      <c r="BJ2026" s="170"/>
      <c r="BK2026" s="170"/>
      <c r="BL2026" s="170"/>
      <c r="BM2026" s="170"/>
      <c r="BN2026" s="170"/>
      <c r="BO2026" s="170"/>
      <c r="BP2026" s="170"/>
      <c r="BQ2026" s="170"/>
      <c r="BR2026" s="170"/>
      <c r="BS2026" s="170"/>
      <c r="BT2026" s="170"/>
      <c r="BU2026" s="170"/>
      <c r="BV2026" s="170"/>
      <c r="BW2026" s="170"/>
      <c r="BX2026" s="170"/>
      <c r="BY2026" s="170"/>
      <c r="BZ2026" s="170"/>
      <c r="CA2026" s="170"/>
    </row>
    <row r="2027" spans="12:79" customFormat="1" ht="11.25" customHeight="1">
      <c r="L2027" s="20"/>
      <c r="M2027" s="539" t="s">
        <v>1044</v>
      </c>
      <c r="N2027" s="557" t="s">
        <v>857</v>
      </c>
      <c r="O2027" s="422" t="s">
        <v>195</v>
      </c>
      <c r="AC2027" s="253"/>
      <c r="AD2027" s="253"/>
      <c r="AE2027" s="253"/>
      <c r="AF2027" s="249">
        <f t="shared" si="75"/>
        <v>0</v>
      </c>
      <c r="AG2027" s="246">
        <f t="shared" si="76"/>
        <v>0</v>
      </c>
      <c r="AH2027" s="246">
        <f t="shared" si="76"/>
        <v>0</v>
      </c>
      <c r="AI2027" s="170"/>
      <c r="AJ2027" s="170"/>
      <c r="AK2027" s="170"/>
      <c r="AL2027" s="170"/>
      <c r="AM2027" s="170"/>
      <c r="AN2027" s="170"/>
      <c r="AO2027" s="170"/>
      <c r="AP2027" s="170"/>
      <c r="AQ2027" s="170"/>
      <c r="AR2027" s="170"/>
      <c r="AS2027" s="170"/>
      <c r="AT2027" s="170"/>
      <c r="AU2027" s="170"/>
      <c r="AV2027" s="170"/>
      <c r="AW2027" s="170"/>
      <c r="AX2027" s="170"/>
      <c r="AY2027" s="170"/>
      <c r="AZ2027" s="170"/>
      <c r="BA2027" s="170"/>
      <c r="BB2027" s="170"/>
      <c r="BC2027" s="170"/>
      <c r="BD2027" s="170"/>
      <c r="BE2027" s="170"/>
      <c r="BF2027" s="170"/>
      <c r="BG2027" s="170"/>
      <c r="BH2027" s="170"/>
      <c r="BI2027" s="170"/>
      <c r="BJ2027" s="170"/>
      <c r="BK2027" s="170"/>
      <c r="BL2027" s="170"/>
      <c r="BM2027" s="170"/>
      <c r="BN2027" s="170"/>
      <c r="BO2027" s="170"/>
      <c r="BP2027" s="170"/>
      <c r="BQ2027" s="170"/>
      <c r="BR2027" s="170"/>
      <c r="BS2027" s="170"/>
      <c r="BT2027" s="170"/>
      <c r="BU2027" s="170"/>
      <c r="BV2027" s="170"/>
      <c r="BW2027" s="170"/>
      <c r="BX2027" s="170"/>
      <c r="BY2027" s="170"/>
      <c r="BZ2027" s="170"/>
      <c r="CA2027" s="170"/>
    </row>
    <row r="2028" spans="12:79" customFormat="1" ht="11.25" customHeight="1">
      <c r="L2028" s="20"/>
      <c r="M2028" s="539" t="s">
        <v>1045</v>
      </c>
      <c r="N2028" s="557" t="s">
        <v>859</v>
      </c>
      <c r="O2028" s="422" t="s">
        <v>195</v>
      </c>
      <c r="AC2028" s="253"/>
      <c r="AD2028" s="253"/>
      <c r="AE2028" s="253"/>
      <c r="AF2028" s="249">
        <f t="shared" si="75"/>
        <v>0</v>
      </c>
      <c r="AG2028" s="246">
        <f t="shared" si="76"/>
        <v>0</v>
      </c>
      <c r="AH2028" s="246">
        <f t="shared" si="76"/>
        <v>0</v>
      </c>
      <c r="AI2028" s="170"/>
      <c r="AJ2028" s="170"/>
      <c r="AK2028" s="170"/>
      <c r="AL2028" s="170"/>
      <c r="AM2028" s="170"/>
      <c r="AN2028" s="170"/>
      <c r="AO2028" s="170"/>
      <c r="AP2028" s="170"/>
      <c r="AQ2028" s="170"/>
      <c r="AR2028" s="170"/>
      <c r="AS2028" s="170"/>
      <c r="AT2028" s="170"/>
      <c r="AU2028" s="170"/>
      <c r="AV2028" s="170"/>
      <c r="AW2028" s="170"/>
      <c r="AX2028" s="170"/>
      <c r="AY2028" s="170"/>
      <c r="AZ2028" s="170"/>
      <c r="BA2028" s="170"/>
      <c r="BB2028" s="170"/>
      <c r="BC2028" s="170"/>
      <c r="BD2028" s="170"/>
      <c r="BE2028" s="170"/>
      <c r="BF2028" s="170"/>
      <c r="BG2028" s="170"/>
      <c r="BH2028" s="170"/>
      <c r="BI2028" s="170"/>
      <c r="BJ2028" s="170"/>
      <c r="BK2028" s="170"/>
      <c r="BL2028" s="170"/>
      <c r="BM2028" s="170"/>
      <c r="BN2028" s="170"/>
      <c r="BO2028" s="170"/>
      <c r="BP2028" s="170"/>
      <c r="BQ2028" s="170"/>
      <c r="BR2028" s="170"/>
      <c r="BS2028" s="170"/>
      <c r="BT2028" s="170"/>
      <c r="BU2028" s="170"/>
      <c r="BV2028" s="170"/>
      <c r="BW2028" s="170"/>
      <c r="BX2028" s="170"/>
      <c r="BY2028" s="170"/>
      <c r="BZ2028" s="170"/>
      <c r="CA2028" s="170"/>
    </row>
    <row r="2029" spans="12:79" customFormat="1" ht="11.25" customHeight="1">
      <c r="L2029" s="20"/>
      <c r="M2029" s="539" t="s">
        <v>1046</v>
      </c>
      <c r="N2029" s="557" t="s">
        <v>861</v>
      </c>
      <c r="O2029" s="422" t="s">
        <v>195</v>
      </c>
      <c r="AC2029" s="253"/>
      <c r="AD2029" s="253"/>
      <c r="AE2029" s="253"/>
      <c r="AF2029" s="249">
        <f t="shared" si="75"/>
        <v>0</v>
      </c>
      <c r="AG2029" s="246">
        <f t="shared" si="76"/>
        <v>0</v>
      </c>
      <c r="AH2029" s="246">
        <f t="shared" si="76"/>
        <v>0</v>
      </c>
      <c r="AI2029" s="170"/>
      <c r="AJ2029" s="170"/>
      <c r="AK2029" s="170"/>
      <c r="AL2029" s="170"/>
      <c r="AM2029" s="170"/>
      <c r="AN2029" s="170"/>
      <c r="AO2029" s="170"/>
      <c r="AP2029" s="170"/>
      <c r="AQ2029" s="170"/>
      <c r="AR2029" s="170"/>
      <c r="AS2029" s="170"/>
      <c r="AT2029" s="170"/>
      <c r="AU2029" s="170"/>
      <c r="AV2029" s="170"/>
      <c r="AW2029" s="170"/>
      <c r="AX2029" s="170"/>
      <c r="AY2029" s="170"/>
      <c r="AZ2029" s="170"/>
      <c r="BA2029" s="170"/>
      <c r="BB2029" s="170"/>
      <c r="BC2029" s="170"/>
      <c r="BD2029" s="170"/>
      <c r="BE2029" s="170"/>
      <c r="BF2029" s="170"/>
      <c r="BG2029" s="170"/>
      <c r="BH2029" s="170"/>
      <c r="BI2029" s="170"/>
      <c r="BJ2029" s="170"/>
      <c r="BK2029" s="170"/>
      <c r="BL2029" s="170"/>
      <c r="BM2029" s="170"/>
      <c r="BN2029" s="170"/>
      <c r="BO2029" s="170"/>
      <c r="BP2029" s="170"/>
      <c r="BQ2029" s="170"/>
      <c r="BR2029" s="170"/>
      <c r="BS2029" s="170"/>
      <c r="BT2029" s="170"/>
      <c r="BU2029" s="170"/>
      <c r="BV2029" s="170"/>
      <c r="BW2029" s="170"/>
      <c r="BX2029" s="170"/>
      <c r="BY2029" s="170"/>
      <c r="BZ2029" s="170"/>
      <c r="CA2029" s="170"/>
    </row>
    <row r="2030" spans="12:79" customFormat="1" ht="11.25" customHeight="1">
      <c r="L2030" s="20"/>
      <c r="M2030" s="539" t="s">
        <v>906</v>
      </c>
      <c r="N2030" s="556" t="s">
        <v>1040</v>
      </c>
      <c r="O2030" s="422" t="s">
        <v>195</v>
      </c>
      <c r="AC2030" s="253"/>
      <c r="AD2030" s="253"/>
      <c r="AE2030" s="253"/>
      <c r="AF2030" s="249">
        <f t="shared" si="75"/>
        <v>0</v>
      </c>
      <c r="AG2030" s="246">
        <f>SUM(AG2031:AG2035)</f>
        <v>0</v>
      </c>
      <c r="AH2030" s="246">
        <f>SUM(AH2031:AH2035)</f>
        <v>0</v>
      </c>
      <c r="AI2030" s="170"/>
      <c r="AJ2030" s="170"/>
      <c r="AK2030" s="170"/>
      <c r="AL2030" s="170"/>
      <c r="AM2030" s="170"/>
      <c r="AN2030" s="170"/>
      <c r="AO2030" s="170"/>
      <c r="AP2030" s="170"/>
      <c r="AQ2030" s="170"/>
      <c r="AR2030" s="170"/>
      <c r="AS2030" s="170"/>
      <c r="AT2030" s="170"/>
      <c r="AU2030" s="170"/>
      <c r="AV2030" s="170"/>
      <c r="AW2030" s="170"/>
      <c r="AX2030" s="170"/>
      <c r="AY2030" s="170"/>
      <c r="AZ2030" s="170"/>
      <c r="BA2030" s="170"/>
      <c r="BB2030" s="170"/>
      <c r="BC2030" s="170"/>
      <c r="BD2030" s="170"/>
      <c r="BE2030" s="170"/>
      <c r="BF2030" s="170"/>
      <c r="BG2030" s="170"/>
      <c r="BH2030" s="170"/>
      <c r="BI2030" s="170"/>
      <c r="BJ2030" s="170"/>
      <c r="BK2030" s="170"/>
      <c r="BL2030" s="170"/>
      <c r="BM2030" s="170"/>
      <c r="BN2030" s="170"/>
      <c r="BO2030" s="170"/>
      <c r="BP2030" s="170"/>
      <c r="BQ2030" s="170"/>
      <c r="BR2030" s="170"/>
      <c r="BS2030" s="170"/>
      <c r="BT2030" s="170"/>
      <c r="BU2030" s="170"/>
      <c r="BV2030" s="170"/>
      <c r="BW2030" s="170"/>
      <c r="BX2030" s="170"/>
      <c r="BY2030" s="170"/>
      <c r="BZ2030" s="170"/>
      <c r="CA2030" s="170"/>
    </row>
    <row r="2031" spans="12:79" customFormat="1" ht="11.25" customHeight="1">
      <c r="L2031" s="20"/>
      <c r="M2031" s="539" t="s">
        <v>1047</v>
      </c>
      <c r="N2031" s="557" t="s">
        <v>853</v>
      </c>
      <c r="O2031" s="422" t="s">
        <v>195</v>
      </c>
      <c r="AC2031" s="253"/>
      <c r="AD2031" s="253"/>
      <c r="AE2031" s="253"/>
      <c r="AF2031" s="249">
        <f t="shared" si="75"/>
        <v>0</v>
      </c>
      <c r="AG2031" s="246">
        <f>AG1992*AG2013/1000</f>
        <v>0</v>
      </c>
      <c r="AH2031" s="246">
        <f>AH1992*AH2013/1000</f>
        <v>0</v>
      </c>
      <c r="AI2031" s="170"/>
      <c r="AJ2031" s="170"/>
      <c r="AK2031" s="170"/>
      <c r="AL2031" s="170"/>
      <c r="AM2031" s="170"/>
      <c r="AN2031" s="170"/>
      <c r="AO2031" s="170"/>
      <c r="AP2031" s="170"/>
      <c r="AQ2031" s="170"/>
      <c r="AR2031" s="170"/>
      <c r="AS2031" s="170"/>
      <c r="AT2031" s="170"/>
      <c r="AU2031" s="170"/>
      <c r="AV2031" s="170"/>
      <c r="AW2031" s="170"/>
      <c r="AX2031" s="170"/>
      <c r="AY2031" s="170"/>
      <c r="AZ2031" s="170"/>
      <c r="BA2031" s="170"/>
      <c r="BB2031" s="170"/>
      <c r="BC2031" s="170"/>
      <c r="BD2031" s="170"/>
      <c r="BE2031" s="170"/>
      <c r="BF2031" s="170"/>
      <c r="BG2031" s="170"/>
      <c r="BH2031" s="170"/>
      <c r="BI2031" s="170"/>
      <c r="BJ2031" s="170"/>
      <c r="BK2031" s="170"/>
      <c r="BL2031" s="170"/>
      <c r="BM2031" s="170"/>
      <c r="BN2031" s="170"/>
      <c r="BO2031" s="170"/>
      <c r="BP2031" s="170"/>
      <c r="BQ2031" s="170"/>
      <c r="BR2031" s="170"/>
      <c r="BS2031" s="170"/>
      <c r="BT2031" s="170"/>
      <c r="BU2031" s="170"/>
      <c r="BV2031" s="170"/>
      <c r="BW2031" s="170"/>
      <c r="BX2031" s="170"/>
      <c r="BY2031" s="170"/>
      <c r="BZ2031" s="170"/>
      <c r="CA2031" s="170"/>
    </row>
    <row r="2032" spans="12:79" customFormat="1" ht="11.25" customHeight="1">
      <c r="L2032" s="20"/>
      <c r="M2032" s="539" t="s">
        <v>1048</v>
      </c>
      <c r="N2032" s="557" t="s">
        <v>855</v>
      </c>
      <c r="O2032" s="422" t="s">
        <v>195</v>
      </c>
      <c r="AC2032" s="253"/>
      <c r="AD2032" s="253"/>
      <c r="AE2032" s="253"/>
      <c r="AF2032" s="249">
        <f t="shared" si="75"/>
        <v>0</v>
      </c>
      <c r="AG2032" s="246">
        <f t="shared" ref="AG2032:AH2035" si="77">AG1993*AG2014/1000</f>
        <v>0</v>
      </c>
      <c r="AH2032" s="246">
        <f t="shared" si="77"/>
        <v>0</v>
      </c>
      <c r="AI2032" s="170"/>
      <c r="AJ2032" s="170"/>
      <c r="AK2032" s="170"/>
      <c r="AL2032" s="170"/>
      <c r="AM2032" s="170"/>
      <c r="AN2032" s="170"/>
      <c r="AO2032" s="170"/>
      <c r="AP2032" s="170"/>
      <c r="AQ2032" s="170"/>
      <c r="AR2032" s="170"/>
      <c r="AS2032" s="170"/>
      <c r="AT2032" s="170"/>
      <c r="AU2032" s="170"/>
      <c r="AV2032" s="170"/>
      <c r="AW2032" s="170"/>
      <c r="AX2032" s="170"/>
      <c r="AY2032" s="170"/>
      <c r="AZ2032" s="170"/>
      <c r="BA2032" s="170"/>
      <c r="BB2032" s="170"/>
      <c r="BC2032" s="170"/>
      <c r="BD2032" s="170"/>
      <c r="BE2032" s="170"/>
      <c r="BF2032" s="170"/>
      <c r="BG2032" s="170"/>
      <c r="BH2032" s="170"/>
      <c r="BI2032" s="170"/>
      <c r="BJ2032" s="170"/>
      <c r="BK2032" s="170"/>
      <c r="BL2032" s="170"/>
      <c r="BM2032" s="170"/>
      <c r="BN2032" s="170"/>
      <c r="BO2032" s="170"/>
      <c r="BP2032" s="170"/>
      <c r="BQ2032" s="170"/>
      <c r="BR2032" s="170"/>
      <c r="BS2032" s="170"/>
      <c r="BT2032" s="170"/>
      <c r="BU2032" s="170"/>
      <c r="BV2032" s="170"/>
      <c r="BW2032" s="170"/>
      <c r="BX2032" s="170"/>
      <c r="BY2032" s="170"/>
      <c r="BZ2032" s="170"/>
      <c r="CA2032" s="170"/>
    </row>
    <row r="2033" spans="12:79" customFormat="1" ht="11.25" customHeight="1">
      <c r="L2033" s="20"/>
      <c r="M2033" s="539" t="s">
        <v>1049</v>
      </c>
      <c r="N2033" s="557" t="s">
        <v>857</v>
      </c>
      <c r="O2033" s="422" t="s">
        <v>195</v>
      </c>
      <c r="AC2033" s="253"/>
      <c r="AD2033" s="253"/>
      <c r="AE2033" s="253"/>
      <c r="AF2033" s="249">
        <f t="shared" si="75"/>
        <v>0</v>
      </c>
      <c r="AG2033" s="246">
        <f t="shared" si="77"/>
        <v>0</v>
      </c>
      <c r="AH2033" s="246">
        <f t="shared" si="77"/>
        <v>0</v>
      </c>
      <c r="AI2033" s="170"/>
      <c r="AJ2033" s="170"/>
      <c r="AK2033" s="170"/>
      <c r="AL2033" s="170"/>
      <c r="AM2033" s="170"/>
      <c r="AN2033" s="170"/>
      <c r="AO2033" s="170"/>
      <c r="AP2033" s="170"/>
      <c r="AQ2033" s="170"/>
      <c r="AR2033" s="170"/>
      <c r="AS2033" s="170"/>
      <c r="AT2033" s="170"/>
      <c r="AU2033" s="170"/>
      <c r="AV2033" s="170"/>
      <c r="AW2033" s="170"/>
      <c r="AX2033" s="170"/>
      <c r="AY2033" s="170"/>
      <c r="AZ2033" s="170"/>
      <c r="BA2033" s="170"/>
      <c r="BB2033" s="170"/>
      <c r="BC2033" s="170"/>
      <c r="BD2033" s="170"/>
      <c r="BE2033" s="170"/>
      <c r="BF2033" s="170"/>
      <c r="BG2033" s="170"/>
      <c r="BH2033" s="170"/>
      <c r="BI2033" s="170"/>
      <c r="BJ2033" s="170"/>
      <c r="BK2033" s="170"/>
      <c r="BL2033" s="170"/>
      <c r="BM2033" s="170"/>
      <c r="BN2033" s="170"/>
      <c r="BO2033" s="170"/>
      <c r="BP2033" s="170"/>
      <c r="BQ2033" s="170"/>
      <c r="BR2033" s="170"/>
      <c r="BS2033" s="170"/>
      <c r="BT2033" s="170"/>
      <c r="BU2033" s="170"/>
      <c r="BV2033" s="170"/>
      <c r="BW2033" s="170"/>
      <c r="BX2033" s="170"/>
      <c r="BY2033" s="170"/>
      <c r="BZ2033" s="170"/>
      <c r="CA2033" s="170"/>
    </row>
    <row r="2034" spans="12:79" customFormat="1" ht="11.25" customHeight="1">
      <c r="L2034" s="20"/>
      <c r="M2034" s="539" t="s">
        <v>1050</v>
      </c>
      <c r="N2034" s="557" t="s">
        <v>859</v>
      </c>
      <c r="O2034" s="422" t="s">
        <v>195</v>
      </c>
      <c r="AC2034" s="253"/>
      <c r="AD2034" s="253"/>
      <c r="AE2034" s="253"/>
      <c r="AF2034" s="249">
        <f t="shared" si="75"/>
        <v>0</v>
      </c>
      <c r="AG2034" s="246">
        <f t="shared" si="77"/>
        <v>0</v>
      </c>
      <c r="AH2034" s="246">
        <f t="shared" si="77"/>
        <v>0</v>
      </c>
      <c r="AI2034" s="170"/>
      <c r="AJ2034" s="170"/>
      <c r="AK2034" s="170"/>
      <c r="AL2034" s="170"/>
      <c r="AM2034" s="170"/>
      <c r="AN2034" s="170"/>
      <c r="AO2034" s="170"/>
      <c r="AP2034" s="170"/>
      <c r="AQ2034" s="170"/>
      <c r="AR2034" s="170"/>
      <c r="AS2034" s="170"/>
      <c r="AT2034" s="170"/>
      <c r="AU2034" s="170"/>
      <c r="AV2034" s="170"/>
      <c r="AW2034" s="170"/>
      <c r="AX2034" s="170"/>
      <c r="AY2034" s="170"/>
      <c r="AZ2034" s="170"/>
      <c r="BA2034" s="170"/>
      <c r="BB2034" s="170"/>
      <c r="BC2034" s="170"/>
      <c r="BD2034" s="170"/>
      <c r="BE2034" s="170"/>
      <c r="BF2034" s="170"/>
      <c r="BG2034" s="170"/>
      <c r="BH2034" s="170"/>
      <c r="BI2034" s="170"/>
      <c r="BJ2034" s="170"/>
      <c r="BK2034" s="170"/>
      <c r="BL2034" s="170"/>
      <c r="BM2034" s="170"/>
      <c r="BN2034" s="170"/>
      <c r="BO2034" s="170"/>
      <c r="BP2034" s="170"/>
      <c r="BQ2034" s="170"/>
      <c r="BR2034" s="170"/>
      <c r="BS2034" s="170"/>
      <c r="BT2034" s="170"/>
      <c r="BU2034" s="170"/>
      <c r="BV2034" s="170"/>
      <c r="BW2034" s="170"/>
      <c r="BX2034" s="170"/>
      <c r="BY2034" s="170"/>
      <c r="BZ2034" s="170"/>
      <c r="CA2034" s="170"/>
    </row>
    <row r="2035" spans="12:79" customFormat="1" ht="11.25" customHeight="1">
      <c r="L2035" s="20"/>
      <c r="M2035" s="539" t="s">
        <v>1051</v>
      </c>
      <c r="N2035" s="557" t="s">
        <v>1041</v>
      </c>
      <c r="O2035" s="422" t="s">
        <v>195</v>
      </c>
      <c r="AC2035" s="253"/>
      <c r="AD2035" s="253"/>
      <c r="AE2035" s="253"/>
      <c r="AF2035" s="249">
        <f t="shared" si="75"/>
        <v>0</v>
      </c>
      <c r="AG2035" s="246">
        <f t="shared" si="77"/>
        <v>0</v>
      </c>
      <c r="AH2035" s="246">
        <f t="shared" si="77"/>
        <v>0</v>
      </c>
      <c r="AI2035" s="170"/>
      <c r="AJ2035" s="170"/>
      <c r="AK2035" s="170"/>
      <c r="AL2035" s="170"/>
      <c r="AM2035" s="170"/>
      <c r="AN2035" s="170"/>
      <c r="AO2035" s="170"/>
      <c r="AP2035" s="170"/>
      <c r="AQ2035" s="170"/>
      <c r="AR2035" s="170"/>
      <c r="AS2035" s="170"/>
      <c r="AT2035" s="170"/>
      <c r="AU2035" s="170"/>
      <c r="AV2035" s="170"/>
      <c r="AW2035" s="170"/>
      <c r="AX2035" s="170"/>
      <c r="AY2035" s="170"/>
      <c r="AZ2035" s="170"/>
      <c r="BA2035" s="170"/>
      <c r="BB2035" s="170"/>
      <c r="BC2035" s="170"/>
      <c r="BD2035" s="170"/>
      <c r="BE2035" s="170"/>
      <c r="BF2035" s="170"/>
      <c r="BG2035" s="170"/>
      <c r="BH2035" s="170"/>
      <c r="BI2035" s="170"/>
      <c r="BJ2035" s="170"/>
      <c r="BK2035" s="170"/>
      <c r="BL2035" s="170"/>
      <c r="BM2035" s="170"/>
      <c r="BN2035" s="170"/>
      <c r="BO2035" s="170"/>
      <c r="BP2035" s="170"/>
      <c r="BQ2035" s="170"/>
      <c r="BR2035" s="170"/>
      <c r="BS2035" s="170"/>
      <c r="BT2035" s="170"/>
      <c r="BU2035" s="170"/>
      <c r="BV2035" s="170"/>
      <c r="BW2035" s="170"/>
      <c r="BX2035" s="170"/>
      <c r="BY2035" s="170"/>
      <c r="BZ2035" s="170"/>
      <c r="CA2035" s="170"/>
    </row>
    <row r="2036" spans="12:79" customFormat="1" ht="11.25" customHeight="1">
      <c r="L2036" s="20"/>
      <c r="M2036" s="539" t="s">
        <v>908</v>
      </c>
      <c r="N2036" s="556" t="s">
        <v>907</v>
      </c>
      <c r="O2036" s="422" t="s">
        <v>195</v>
      </c>
      <c r="AC2036" s="253"/>
      <c r="AD2036" s="253"/>
      <c r="AE2036" s="253"/>
      <c r="AF2036" s="249">
        <f t="shared" si="75"/>
        <v>0</v>
      </c>
      <c r="AG2036" s="246">
        <f>SUM(AG2037:AG2041)</f>
        <v>0</v>
      </c>
      <c r="AH2036" s="246">
        <f>SUM(AH2037:AH2041)</f>
        <v>0</v>
      </c>
      <c r="AI2036" s="170"/>
      <c r="AJ2036" s="170"/>
      <c r="AK2036" s="170"/>
      <c r="AL2036" s="170"/>
      <c r="AM2036" s="170"/>
      <c r="AN2036" s="170"/>
      <c r="AO2036" s="170"/>
      <c r="AP2036" s="170"/>
      <c r="AQ2036" s="170"/>
      <c r="AR2036" s="170"/>
      <c r="AS2036" s="170"/>
      <c r="AT2036" s="170"/>
      <c r="AU2036" s="170"/>
      <c r="AV2036" s="170"/>
      <c r="AW2036" s="170"/>
      <c r="AX2036" s="170"/>
      <c r="AY2036" s="170"/>
      <c r="AZ2036" s="170"/>
      <c r="BA2036" s="170"/>
      <c r="BB2036" s="170"/>
      <c r="BC2036" s="170"/>
      <c r="BD2036" s="170"/>
      <c r="BE2036" s="170"/>
      <c r="BF2036" s="170"/>
      <c r="BG2036" s="170"/>
      <c r="BH2036" s="170"/>
      <c r="BI2036" s="170"/>
      <c r="BJ2036" s="170"/>
      <c r="BK2036" s="170"/>
      <c r="BL2036" s="170"/>
      <c r="BM2036" s="170"/>
      <c r="BN2036" s="170"/>
      <c r="BO2036" s="170"/>
      <c r="BP2036" s="170"/>
      <c r="BQ2036" s="170"/>
      <c r="BR2036" s="170"/>
      <c r="BS2036" s="170"/>
      <c r="BT2036" s="170"/>
      <c r="BU2036" s="170"/>
      <c r="BV2036" s="170"/>
      <c r="BW2036" s="170"/>
      <c r="BX2036" s="170"/>
      <c r="BY2036" s="170"/>
      <c r="BZ2036" s="170"/>
      <c r="CA2036" s="170"/>
    </row>
    <row r="2037" spans="12:79" customFormat="1" ht="11.25" customHeight="1">
      <c r="L2037" s="20"/>
      <c r="M2037" s="539" t="s">
        <v>1052</v>
      </c>
      <c r="N2037" s="557" t="s">
        <v>853</v>
      </c>
      <c r="O2037" s="422" t="s">
        <v>195</v>
      </c>
      <c r="AC2037" s="253"/>
      <c r="AD2037" s="253"/>
      <c r="AE2037" s="253"/>
      <c r="AF2037" s="249">
        <f t="shared" si="75"/>
        <v>0</v>
      </c>
      <c r="AG2037" s="246">
        <f t="shared" ref="AG2037:AH2041" si="78">AG1998*AG2019</f>
        <v>0</v>
      </c>
      <c r="AH2037" s="246">
        <f t="shared" si="78"/>
        <v>0</v>
      </c>
      <c r="AI2037" s="170"/>
      <c r="AJ2037" s="170"/>
      <c r="AK2037" s="170"/>
      <c r="AL2037" s="170"/>
      <c r="AM2037" s="170"/>
      <c r="AN2037" s="170"/>
      <c r="AO2037" s="170"/>
      <c r="AP2037" s="170"/>
      <c r="AQ2037" s="170"/>
      <c r="AR2037" s="170"/>
      <c r="AS2037" s="170"/>
      <c r="AT2037" s="170"/>
      <c r="AU2037" s="170"/>
      <c r="AV2037" s="170"/>
      <c r="AW2037" s="170"/>
      <c r="AX2037" s="170"/>
      <c r="AY2037" s="170"/>
      <c r="AZ2037" s="170"/>
      <c r="BA2037" s="170"/>
      <c r="BB2037" s="170"/>
      <c r="BC2037" s="170"/>
      <c r="BD2037" s="170"/>
      <c r="BE2037" s="170"/>
      <c r="BF2037" s="170"/>
      <c r="BG2037" s="170"/>
      <c r="BH2037" s="170"/>
      <c r="BI2037" s="170"/>
      <c r="BJ2037" s="170"/>
      <c r="BK2037" s="170"/>
      <c r="BL2037" s="170"/>
      <c r="BM2037" s="170"/>
      <c r="BN2037" s="170"/>
      <c r="BO2037" s="170"/>
      <c r="BP2037" s="170"/>
      <c r="BQ2037" s="170"/>
      <c r="BR2037" s="170"/>
      <c r="BS2037" s="170"/>
      <c r="BT2037" s="170"/>
      <c r="BU2037" s="170"/>
      <c r="BV2037" s="170"/>
      <c r="BW2037" s="170"/>
      <c r="BX2037" s="170"/>
      <c r="BY2037" s="170"/>
      <c r="BZ2037" s="170"/>
      <c r="CA2037" s="170"/>
    </row>
    <row r="2038" spans="12:79" customFormat="1" ht="11.25" customHeight="1">
      <c r="L2038" s="20"/>
      <c r="M2038" s="539" t="s">
        <v>1053</v>
      </c>
      <c r="N2038" s="557" t="s">
        <v>855</v>
      </c>
      <c r="O2038" s="422" t="s">
        <v>195</v>
      </c>
      <c r="AC2038" s="253"/>
      <c r="AD2038" s="253"/>
      <c r="AE2038" s="253"/>
      <c r="AF2038" s="249">
        <f t="shared" si="75"/>
        <v>0</v>
      </c>
      <c r="AG2038" s="246">
        <f t="shared" si="78"/>
        <v>0</v>
      </c>
      <c r="AH2038" s="246">
        <f t="shared" si="78"/>
        <v>0</v>
      </c>
      <c r="AI2038" s="170"/>
      <c r="AJ2038" s="170"/>
      <c r="AK2038" s="170"/>
      <c r="AL2038" s="170"/>
      <c r="AM2038" s="170"/>
      <c r="AN2038" s="170"/>
      <c r="AO2038" s="170"/>
      <c r="AP2038" s="170"/>
      <c r="AQ2038" s="170"/>
      <c r="AR2038" s="170"/>
      <c r="AS2038" s="170"/>
      <c r="AT2038" s="170"/>
      <c r="AU2038" s="170"/>
      <c r="AV2038" s="170"/>
      <c r="AW2038" s="170"/>
      <c r="AX2038" s="170"/>
      <c r="AY2038" s="170"/>
      <c r="AZ2038" s="170"/>
      <c r="BA2038" s="170"/>
      <c r="BB2038" s="170"/>
      <c r="BC2038" s="170"/>
      <c r="BD2038" s="170"/>
      <c r="BE2038" s="170"/>
      <c r="BF2038" s="170"/>
      <c r="BG2038" s="170"/>
      <c r="BH2038" s="170"/>
      <c r="BI2038" s="170"/>
      <c r="BJ2038" s="170"/>
      <c r="BK2038" s="170"/>
      <c r="BL2038" s="170"/>
      <c r="BM2038" s="170"/>
      <c r="BN2038" s="170"/>
      <c r="BO2038" s="170"/>
      <c r="BP2038" s="170"/>
      <c r="BQ2038" s="170"/>
      <c r="BR2038" s="170"/>
      <c r="BS2038" s="170"/>
      <c r="BT2038" s="170"/>
      <c r="BU2038" s="170"/>
      <c r="BV2038" s="170"/>
      <c r="BW2038" s="170"/>
      <c r="BX2038" s="170"/>
      <c r="BY2038" s="170"/>
      <c r="BZ2038" s="170"/>
      <c r="CA2038" s="170"/>
    </row>
    <row r="2039" spans="12:79" customFormat="1" ht="11.25" customHeight="1">
      <c r="L2039" s="20"/>
      <c r="M2039" s="539" t="s">
        <v>1054</v>
      </c>
      <c r="N2039" s="557" t="s">
        <v>857</v>
      </c>
      <c r="O2039" s="422" t="s">
        <v>195</v>
      </c>
      <c r="AC2039" s="253"/>
      <c r="AD2039" s="253"/>
      <c r="AE2039" s="253"/>
      <c r="AF2039" s="249">
        <f t="shared" si="75"/>
        <v>0</v>
      </c>
      <c r="AG2039" s="246">
        <f t="shared" si="78"/>
        <v>0</v>
      </c>
      <c r="AH2039" s="246">
        <f t="shared" si="78"/>
        <v>0</v>
      </c>
      <c r="AI2039" s="170"/>
      <c r="AJ2039" s="170"/>
      <c r="AK2039" s="170"/>
      <c r="AL2039" s="170"/>
      <c r="AM2039" s="170"/>
      <c r="AN2039" s="170"/>
      <c r="AO2039" s="170"/>
      <c r="AP2039" s="170"/>
      <c r="AQ2039" s="170"/>
      <c r="AR2039" s="170"/>
      <c r="AS2039" s="170"/>
      <c r="AT2039" s="170"/>
      <c r="AU2039" s="170"/>
      <c r="AV2039" s="170"/>
      <c r="AW2039" s="170"/>
      <c r="AX2039" s="170"/>
      <c r="AY2039" s="170"/>
      <c r="AZ2039" s="170"/>
      <c r="BA2039" s="170"/>
      <c r="BB2039" s="170"/>
      <c r="BC2039" s="170"/>
      <c r="BD2039" s="170"/>
      <c r="BE2039" s="170"/>
      <c r="BF2039" s="170"/>
      <c r="BG2039" s="170"/>
      <c r="BH2039" s="170"/>
      <c r="BI2039" s="170"/>
      <c r="BJ2039" s="170"/>
      <c r="BK2039" s="170"/>
      <c r="BL2039" s="170"/>
      <c r="BM2039" s="170"/>
      <c r="BN2039" s="170"/>
      <c r="BO2039" s="170"/>
      <c r="BP2039" s="170"/>
      <c r="BQ2039" s="170"/>
      <c r="BR2039" s="170"/>
      <c r="BS2039" s="170"/>
      <c r="BT2039" s="170"/>
      <c r="BU2039" s="170"/>
      <c r="BV2039" s="170"/>
      <c r="BW2039" s="170"/>
      <c r="BX2039" s="170"/>
      <c r="BY2039" s="170"/>
      <c r="BZ2039" s="170"/>
      <c r="CA2039" s="170"/>
    </row>
    <row r="2040" spans="12:79" customFormat="1" ht="11.25" customHeight="1">
      <c r="L2040" s="20"/>
      <c r="M2040" s="539" t="s">
        <v>1055</v>
      </c>
      <c r="N2040" s="557" t="s">
        <v>859</v>
      </c>
      <c r="O2040" s="422" t="s">
        <v>195</v>
      </c>
      <c r="AC2040" s="253"/>
      <c r="AD2040" s="253"/>
      <c r="AE2040" s="253"/>
      <c r="AF2040" s="249">
        <f t="shared" si="75"/>
        <v>0</v>
      </c>
      <c r="AG2040" s="246">
        <f t="shared" si="78"/>
        <v>0</v>
      </c>
      <c r="AH2040" s="246">
        <f t="shared" si="78"/>
        <v>0</v>
      </c>
      <c r="AI2040" s="170"/>
      <c r="AJ2040" s="170"/>
      <c r="AK2040" s="170"/>
      <c r="AL2040" s="170"/>
      <c r="AM2040" s="170"/>
      <c r="AN2040" s="170"/>
      <c r="AO2040" s="170"/>
      <c r="AP2040" s="170"/>
      <c r="AQ2040" s="170"/>
      <c r="AR2040" s="170"/>
      <c r="AS2040" s="170"/>
      <c r="AT2040" s="170"/>
      <c r="AU2040" s="170"/>
      <c r="AV2040" s="170"/>
      <c r="AW2040" s="170"/>
      <c r="AX2040" s="170"/>
      <c r="AY2040" s="170"/>
      <c r="AZ2040" s="170"/>
      <c r="BA2040" s="170"/>
      <c r="BB2040" s="170"/>
      <c r="BC2040" s="170"/>
      <c r="BD2040" s="170"/>
      <c r="BE2040" s="170"/>
      <c r="BF2040" s="170"/>
      <c r="BG2040" s="170"/>
      <c r="BH2040" s="170"/>
      <c r="BI2040" s="170"/>
      <c r="BJ2040" s="170"/>
      <c r="BK2040" s="170"/>
      <c r="BL2040" s="170"/>
      <c r="BM2040" s="170"/>
      <c r="BN2040" s="170"/>
      <c r="BO2040" s="170"/>
      <c r="BP2040" s="170"/>
      <c r="BQ2040" s="170"/>
      <c r="BR2040" s="170"/>
      <c r="BS2040" s="170"/>
      <c r="BT2040" s="170"/>
      <c r="BU2040" s="170"/>
      <c r="BV2040" s="170"/>
      <c r="BW2040" s="170"/>
      <c r="BX2040" s="170"/>
      <c r="BY2040" s="170"/>
      <c r="BZ2040" s="170"/>
      <c r="CA2040" s="170"/>
    </row>
    <row r="2041" spans="12:79" customFormat="1" ht="11.25" customHeight="1">
      <c r="L2041" s="20"/>
      <c r="M2041" s="539" t="s">
        <v>1056</v>
      </c>
      <c r="N2041" s="557" t="s">
        <v>1041</v>
      </c>
      <c r="O2041" s="422" t="s">
        <v>195</v>
      </c>
      <c r="AC2041" s="253"/>
      <c r="AD2041" s="253"/>
      <c r="AE2041" s="253"/>
      <c r="AF2041" s="249">
        <f t="shared" si="75"/>
        <v>0</v>
      </c>
      <c r="AG2041" s="246">
        <f t="shared" si="78"/>
        <v>0</v>
      </c>
      <c r="AH2041" s="246">
        <f t="shared" si="78"/>
        <v>0</v>
      </c>
      <c r="AI2041" s="170"/>
      <c r="AJ2041" s="170"/>
      <c r="AK2041" s="170"/>
      <c r="AL2041" s="170"/>
      <c r="AM2041" s="170"/>
      <c r="AN2041" s="170"/>
      <c r="AO2041" s="170"/>
      <c r="AP2041" s="170"/>
      <c r="AQ2041" s="170"/>
      <c r="AR2041" s="170"/>
      <c r="AS2041" s="170"/>
      <c r="AT2041" s="170"/>
      <c r="AU2041" s="170"/>
      <c r="AV2041" s="170"/>
      <c r="AW2041" s="170"/>
      <c r="AX2041" s="170"/>
      <c r="AY2041" s="170"/>
      <c r="AZ2041" s="170"/>
      <c r="BA2041" s="170"/>
      <c r="BB2041" s="170"/>
      <c r="BC2041" s="170"/>
      <c r="BD2041" s="170"/>
      <c r="BE2041" s="170"/>
      <c r="BF2041" s="170"/>
      <c r="BG2041" s="170"/>
      <c r="BH2041" s="170"/>
      <c r="BI2041" s="170"/>
      <c r="BJ2041" s="170"/>
      <c r="BK2041" s="170"/>
      <c r="BL2041" s="170"/>
      <c r="BM2041" s="170"/>
      <c r="BN2041" s="170"/>
      <c r="BO2041" s="170"/>
      <c r="BP2041" s="170"/>
      <c r="BQ2041" s="170"/>
      <c r="BR2041" s="170"/>
      <c r="BS2041" s="170"/>
      <c r="BT2041" s="170"/>
      <c r="BU2041" s="170"/>
      <c r="BV2041" s="170"/>
      <c r="BW2041" s="170"/>
      <c r="BX2041" s="170"/>
      <c r="BY2041" s="170"/>
      <c r="BZ2041" s="170"/>
      <c r="CA2041" s="170"/>
    </row>
    <row r="2042" spans="12:79" customFormat="1" ht="11.25" customHeight="1">
      <c r="L2042" s="20"/>
      <c r="M2042" s="538" t="s">
        <v>703</v>
      </c>
      <c r="N2042" s="555" t="s">
        <v>909</v>
      </c>
      <c r="O2042" s="422" t="s">
        <v>195</v>
      </c>
      <c r="AC2042" s="253"/>
      <c r="AD2042" s="253"/>
      <c r="AE2042" s="253"/>
      <c r="AF2042" s="249">
        <f t="shared" si="75"/>
        <v>0</v>
      </c>
      <c r="AG2042" s="223"/>
      <c r="AH2042" s="223"/>
      <c r="AI2042" s="170"/>
      <c r="AJ2042" s="170"/>
      <c r="AK2042" s="170"/>
      <c r="AL2042" s="170"/>
      <c r="AM2042" s="170"/>
      <c r="AN2042" s="170"/>
      <c r="AO2042" s="170"/>
      <c r="AP2042" s="170"/>
      <c r="AQ2042" s="170"/>
      <c r="AR2042" s="170"/>
      <c r="AS2042" s="170"/>
      <c r="AT2042" s="170"/>
      <c r="AU2042" s="170"/>
      <c r="AV2042" s="170"/>
      <c r="AW2042" s="170"/>
      <c r="AX2042" s="170"/>
      <c r="AY2042" s="170"/>
      <c r="AZ2042" s="170"/>
      <c r="BA2042" s="170"/>
      <c r="BB2042" s="170"/>
      <c r="BC2042" s="170"/>
      <c r="BD2042" s="170"/>
      <c r="BE2042" s="170"/>
      <c r="BF2042" s="170"/>
      <c r="BG2042" s="170"/>
      <c r="BH2042" s="170"/>
      <c r="BI2042" s="170"/>
      <c r="BJ2042" s="170"/>
      <c r="BK2042" s="170"/>
      <c r="BL2042" s="170"/>
      <c r="BM2042" s="170"/>
      <c r="BN2042" s="170"/>
      <c r="BO2042" s="170"/>
      <c r="BP2042" s="170"/>
      <c r="BQ2042" s="170"/>
      <c r="BR2042" s="170"/>
      <c r="BS2042" s="170"/>
      <c r="BT2042" s="170"/>
      <c r="BU2042" s="170"/>
      <c r="BV2042" s="170"/>
      <c r="BW2042" s="170"/>
      <c r="BX2042" s="170"/>
      <c r="BY2042" s="170"/>
      <c r="BZ2042" s="170"/>
      <c r="CA2042" s="170"/>
    </row>
    <row r="2043" spans="12:79" customFormat="1" ht="11.25" customHeight="1">
      <c r="L2043" s="20"/>
      <c r="M2043" s="538" t="s">
        <v>695</v>
      </c>
      <c r="N2043" s="555" t="s">
        <v>910</v>
      </c>
      <c r="O2043" s="422" t="s">
        <v>195</v>
      </c>
      <c r="AC2043" s="253"/>
      <c r="AD2043" s="253"/>
      <c r="AE2043" s="253"/>
      <c r="AF2043" s="249">
        <f t="shared" si="75"/>
        <v>0</v>
      </c>
      <c r="AG2043" s="223"/>
      <c r="AH2043" s="223"/>
      <c r="AI2043" s="170"/>
      <c r="AJ2043" s="170"/>
      <c r="AK2043" s="170"/>
      <c r="AL2043" s="170"/>
      <c r="AM2043" s="170"/>
      <c r="AN2043" s="170"/>
      <c r="AO2043" s="170"/>
      <c r="AP2043" s="170"/>
      <c r="AQ2043" s="170"/>
      <c r="AR2043" s="170"/>
      <c r="AS2043" s="170"/>
      <c r="AT2043" s="170"/>
      <c r="AU2043" s="170"/>
      <c r="AV2043" s="170"/>
      <c r="AW2043" s="170"/>
      <c r="AX2043" s="170"/>
      <c r="AY2043" s="170"/>
      <c r="AZ2043" s="170"/>
      <c r="BA2043" s="170"/>
      <c r="BB2043" s="170"/>
      <c r="BC2043" s="170"/>
      <c r="BD2043" s="170"/>
      <c r="BE2043" s="170"/>
      <c r="BF2043" s="170"/>
      <c r="BG2043" s="170"/>
      <c r="BH2043" s="170"/>
      <c r="BI2043" s="170"/>
      <c r="BJ2043" s="170"/>
      <c r="BK2043" s="170"/>
      <c r="BL2043" s="170"/>
      <c r="BM2043" s="170"/>
      <c r="BN2043" s="170"/>
      <c r="BO2043" s="170"/>
      <c r="BP2043" s="170"/>
      <c r="BQ2043" s="170"/>
      <c r="BR2043" s="170"/>
      <c r="BS2043" s="170"/>
      <c r="BT2043" s="170"/>
      <c r="BU2043" s="170"/>
      <c r="BV2043" s="170"/>
      <c r="BW2043" s="170"/>
      <c r="BX2043" s="170"/>
      <c r="BY2043" s="170"/>
      <c r="BZ2043" s="170"/>
      <c r="CA2043" s="170"/>
    </row>
    <row r="2044" spans="12:79" customFormat="1" ht="11.25" customHeight="1">
      <c r="L2044" s="20"/>
      <c r="M2044" s="538" t="s">
        <v>696</v>
      </c>
      <c r="N2044" s="555" t="s">
        <v>911</v>
      </c>
      <c r="O2044" s="422" t="s">
        <v>195</v>
      </c>
      <c r="AC2044" s="253"/>
      <c r="AD2044" s="253"/>
      <c r="AE2044" s="253"/>
      <c r="AF2044" s="249">
        <f t="shared" si="75"/>
        <v>0</v>
      </c>
      <c r="AG2044" s="223"/>
      <c r="AH2044" s="223"/>
      <c r="AI2044" s="170"/>
      <c r="AJ2044" s="170"/>
      <c r="AK2044" s="170"/>
      <c r="AL2044" s="170"/>
      <c r="AM2044" s="170"/>
      <c r="AN2044" s="170"/>
      <c r="AO2044" s="170"/>
      <c r="AP2044" s="170"/>
      <c r="AQ2044" s="170"/>
      <c r="AR2044" s="170"/>
      <c r="AS2044" s="170"/>
      <c r="AT2044" s="170"/>
      <c r="AU2044" s="170"/>
      <c r="AV2044" s="170"/>
      <c r="AW2044" s="170"/>
      <c r="AX2044" s="170"/>
      <c r="AY2044" s="170"/>
      <c r="AZ2044" s="170"/>
      <c r="BA2044" s="170"/>
      <c r="BB2044" s="170"/>
      <c r="BC2044" s="170"/>
      <c r="BD2044" s="170"/>
      <c r="BE2044" s="170"/>
      <c r="BF2044" s="170"/>
      <c r="BG2044" s="170"/>
      <c r="BH2044" s="170"/>
      <c r="BI2044" s="170"/>
      <c r="BJ2044" s="170"/>
      <c r="BK2044" s="170"/>
      <c r="BL2044" s="170"/>
      <c r="BM2044" s="170"/>
      <c r="BN2044" s="170"/>
      <c r="BO2044" s="170"/>
      <c r="BP2044" s="170"/>
      <c r="BQ2044" s="170"/>
      <c r="BR2044" s="170"/>
      <c r="BS2044" s="170"/>
      <c r="BT2044" s="170"/>
      <c r="BU2044" s="170"/>
      <c r="BV2044" s="170"/>
      <c r="BW2044" s="170"/>
      <c r="BX2044" s="170"/>
      <c r="BY2044" s="170"/>
      <c r="BZ2044" s="170"/>
      <c r="CA2044" s="170"/>
    </row>
    <row r="2045" spans="12:79" customFormat="1" ht="11.25" customHeight="1">
      <c r="L2045" s="20"/>
      <c r="M2045" s="561"/>
      <c r="N2045" s="562"/>
      <c r="O2045" s="424"/>
      <c r="AC2045" s="253"/>
      <c r="AD2045" s="253"/>
      <c r="AE2045" s="253"/>
      <c r="AF2045" s="263"/>
      <c r="AG2045" s="263"/>
      <c r="AH2045" s="263"/>
      <c r="AI2045" s="170"/>
      <c r="AJ2045" s="170"/>
      <c r="AK2045" s="170"/>
      <c r="AL2045" s="170"/>
      <c r="AM2045" s="170"/>
      <c r="AN2045" s="170"/>
      <c r="AO2045" s="170"/>
      <c r="AP2045" s="170"/>
      <c r="AQ2045" s="170"/>
      <c r="AR2045" s="170"/>
      <c r="AS2045" s="170"/>
      <c r="AT2045" s="170"/>
      <c r="AU2045" s="170"/>
      <c r="AV2045" s="170"/>
      <c r="AW2045" s="170"/>
      <c r="AX2045" s="170"/>
      <c r="AY2045" s="170"/>
      <c r="AZ2045" s="170"/>
      <c r="BA2045" s="170"/>
      <c r="BB2045" s="170"/>
      <c r="BC2045" s="170"/>
      <c r="BD2045" s="170"/>
      <c r="BE2045" s="170"/>
      <c r="BF2045" s="170"/>
      <c r="BG2045" s="170"/>
      <c r="BH2045" s="170"/>
      <c r="BI2045" s="170"/>
      <c r="BJ2045" s="170"/>
      <c r="BK2045" s="170"/>
      <c r="BL2045" s="170"/>
      <c r="BM2045" s="170"/>
      <c r="BN2045" s="170"/>
      <c r="BO2045" s="170"/>
      <c r="BP2045" s="170"/>
      <c r="BQ2045" s="170"/>
      <c r="BR2045" s="170"/>
      <c r="BS2045" s="170"/>
      <c r="BT2045" s="170"/>
      <c r="BU2045" s="170"/>
      <c r="BV2045" s="170"/>
      <c r="BW2045" s="170"/>
      <c r="BX2045" s="170"/>
      <c r="BY2045" s="170"/>
      <c r="BZ2045" s="170"/>
      <c r="CA2045" s="170"/>
    </row>
    <row r="2046" spans="12:79" customFormat="1" ht="11.25" customHeight="1">
      <c r="L2046" s="20"/>
      <c r="M2046" s="561"/>
      <c r="N2046" s="562"/>
      <c r="O2046" s="424"/>
      <c r="AC2046" s="253"/>
      <c r="AD2046" s="253"/>
      <c r="AE2046" s="253"/>
      <c r="AF2046" s="263"/>
      <c r="AG2046" s="263"/>
      <c r="AH2046" s="263"/>
      <c r="AI2046" s="170"/>
      <c r="AJ2046" s="170"/>
      <c r="AK2046" s="170"/>
      <c r="AL2046" s="170"/>
      <c r="AM2046" s="170"/>
      <c r="AN2046" s="170"/>
      <c r="AO2046" s="170"/>
      <c r="AP2046" s="170"/>
      <c r="AQ2046" s="170"/>
      <c r="AR2046" s="170"/>
      <c r="AS2046" s="170"/>
      <c r="AT2046" s="170"/>
      <c r="AU2046" s="170"/>
      <c r="AV2046" s="170"/>
      <c r="AW2046" s="170"/>
      <c r="AX2046" s="170"/>
      <c r="AY2046" s="170"/>
      <c r="AZ2046" s="170"/>
      <c r="BA2046" s="170"/>
      <c r="BB2046" s="170"/>
      <c r="BC2046" s="170"/>
      <c r="BD2046" s="170"/>
      <c r="BE2046" s="170"/>
      <c r="BF2046" s="170"/>
      <c r="BG2046" s="170"/>
      <c r="BH2046" s="170"/>
      <c r="BI2046" s="170"/>
      <c r="BJ2046" s="170"/>
      <c r="BK2046" s="170"/>
      <c r="BL2046" s="170"/>
      <c r="BM2046" s="170"/>
      <c r="BN2046" s="170"/>
      <c r="BO2046" s="170"/>
      <c r="BP2046" s="170"/>
      <c r="BQ2046" s="170"/>
      <c r="BR2046" s="170"/>
      <c r="BS2046" s="170"/>
      <c r="BT2046" s="170"/>
      <c r="BU2046" s="170"/>
      <c r="BV2046" s="170"/>
      <c r="BW2046" s="170"/>
      <c r="BX2046" s="170"/>
      <c r="BY2046" s="170"/>
      <c r="BZ2046" s="170"/>
      <c r="CA2046" s="170"/>
    </row>
    <row r="2047" spans="12:79" customFormat="1" ht="11.25" customHeight="1">
      <c r="L2047" s="20"/>
      <c r="M2047" s="561"/>
      <c r="N2047" s="562"/>
      <c r="O2047" s="424"/>
      <c r="AC2047" s="253"/>
      <c r="AD2047" s="253"/>
      <c r="AE2047" s="253"/>
      <c r="AF2047" s="263"/>
      <c r="AG2047" s="263"/>
      <c r="AH2047" s="263"/>
      <c r="AI2047" s="170"/>
      <c r="AJ2047" s="170"/>
      <c r="AK2047" s="170"/>
      <c r="AL2047" s="170"/>
      <c r="AM2047" s="170"/>
      <c r="AN2047" s="170"/>
      <c r="AO2047" s="170"/>
      <c r="AP2047" s="170"/>
      <c r="AQ2047" s="170"/>
      <c r="AR2047" s="170"/>
      <c r="AS2047" s="170"/>
      <c r="AT2047" s="170"/>
      <c r="AU2047" s="170"/>
      <c r="AV2047" s="170"/>
      <c r="AW2047" s="170"/>
      <c r="AX2047" s="170"/>
      <c r="AY2047" s="170"/>
      <c r="AZ2047" s="170"/>
      <c r="BA2047" s="170"/>
      <c r="BB2047" s="170"/>
      <c r="BC2047" s="170"/>
      <c r="BD2047" s="170"/>
      <c r="BE2047" s="170"/>
      <c r="BF2047" s="170"/>
      <c r="BG2047" s="170"/>
      <c r="BH2047" s="170"/>
      <c r="BI2047" s="170"/>
      <c r="BJ2047" s="170"/>
      <c r="BK2047" s="170"/>
      <c r="BL2047" s="170"/>
      <c r="BM2047" s="170"/>
      <c r="BN2047" s="170"/>
      <c r="BO2047" s="170"/>
      <c r="BP2047" s="170"/>
      <c r="BQ2047" s="170"/>
      <c r="BR2047" s="170"/>
      <c r="BS2047" s="170"/>
      <c r="BT2047" s="170"/>
      <c r="BU2047" s="170"/>
      <c r="BV2047" s="170"/>
      <c r="BW2047" s="170"/>
      <c r="BX2047" s="170"/>
      <c r="BY2047" s="170"/>
      <c r="BZ2047" s="170"/>
      <c r="CA2047" s="170"/>
    </row>
    <row r="2048" spans="12:79" customFormat="1" ht="11.25" customHeight="1">
      <c r="L2048" s="20"/>
      <c r="M2048" s="561"/>
      <c r="N2048" s="562"/>
      <c r="O2048" s="424"/>
      <c r="AC2048" s="253"/>
      <c r="AD2048" s="253"/>
      <c r="AE2048" s="253"/>
      <c r="AF2048" s="263"/>
      <c r="AG2048" s="263"/>
      <c r="AH2048" s="263"/>
      <c r="AI2048" s="170"/>
      <c r="AJ2048" s="170"/>
      <c r="AK2048" s="170"/>
      <c r="AL2048" s="170"/>
      <c r="AM2048" s="170"/>
      <c r="AN2048" s="170"/>
      <c r="AO2048" s="170"/>
      <c r="AP2048" s="170"/>
      <c r="AQ2048" s="170"/>
      <c r="AR2048" s="170"/>
      <c r="AS2048" s="170"/>
      <c r="AT2048" s="170"/>
      <c r="AU2048" s="170"/>
      <c r="AV2048" s="170"/>
      <c r="AW2048" s="170"/>
      <c r="AX2048" s="170"/>
      <c r="AY2048" s="170"/>
      <c r="AZ2048" s="170"/>
      <c r="BA2048" s="170"/>
      <c r="BB2048" s="170"/>
      <c r="BC2048" s="170"/>
      <c r="BD2048" s="170"/>
      <c r="BE2048" s="170"/>
      <c r="BF2048" s="170"/>
      <c r="BG2048" s="170"/>
      <c r="BH2048" s="170"/>
      <c r="BI2048" s="170"/>
      <c r="BJ2048" s="170"/>
      <c r="BK2048" s="170"/>
      <c r="BL2048" s="170"/>
      <c r="BM2048" s="170"/>
      <c r="BN2048" s="170"/>
      <c r="BO2048" s="170"/>
      <c r="BP2048" s="170"/>
      <c r="BQ2048" s="170"/>
      <c r="BR2048" s="170"/>
      <c r="BS2048" s="170"/>
      <c r="BT2048" s="170"/>
      <c r="BU2048" s="170"/>
      <c r="BV2048" s="170"/>
      <c r="BW2048" s="170"/>
      <c r="BX2048" s="170"/>
      <c r="BY2048" s="170"/>
      <c r="BZ2048" s="170"/>
      <c r="CA2048" s="170"/>
    </row>
    <row r="2049" spans="12:79" customFormat="1" ht="11.25" customHeight="1">
      <c r="L2049" s="20"/>
      <c r="M2049" s="538" t="s">
        <v>912</v>
      </c>
      <c r="N2049" s="555" t="s">
        <v>913</v>
      </c>
      <c r="O2049" s="422" t="s">
        <v>195</v>
      </c>
      <c r="AC2049" s="253"/>
      <c r="AD2049" s="253"/>
      <c r="AE2049" s="253"/>
      <c r="AF2049" s="249">
        <f>AG2049+AH2049</f>
        <v>0</v>
      </c>
      <c r="AG2049" s="246">
        <f>AG2050*AG2051</f>
        <v>0</v>
      </c>
      <c r="AH2049" s="246">
        <f>AH2050*AH2051</f>
        <v>0</v>
      </c>
      <c r="AI2049" s="170"/>
      <c r="AJ2049" s="170"/>
      <c r="AK2049" s="170"/>
      <c r="AL2049" s="170"/>
      <c r="AM2049" s="170"/>
      <c r="AN2049" s="170"/>
      <c r="AO2049" s="170"/>
      <c r="AP2049" s="170"/>
      <c r="AQ2049" s="170"/>
      <c r="AR2049" s="170"/>
      <c r="AS2049" s="170"/>
      <c r="AT2049" s="170"/>
      <c r="AU2049" s="170"/>
      <c r="AV2049" s="170"/>
      <c r="AW2049" s="170"/>
      <c r="AX2049" s="170"/>
      <c r="AY2049" s="170"/>
      <c r="AZ2049" s="170"/>
      <c r="BA2049" s="170"/>
      <c r="BB2049" s="170"/>
      <c r="BC2049" s="170"/>
      <c r="BD2049" s="170"/>
      <c r="BE2049" s="170"/>
      <c r="BF2049" s="170"/>
      <c r="BG2049" s="170"/>
      <c r="BH2049" s="170"/>
      <c r="BI2049" s="170"/>
      <c r="BJ2049" s="170"/>
      <c r="BK2049" s="170"/>
      <c r="BL2049" s="170"/>
      <c r="BM2049" s="170"/>
      <c r="BN2049" s="170"/>
      <c r="BO2049" s="170"/>
      <c r="BP2049" s="170"/>
      <c r="BQ2049" s="170"/>
      <c r="BR2049" s="170"/>
      <c r="BS2049" s="170"/>
      <c r="BT2049" s="170"/>
      <c r="BU2049" s="170"/>
      <c r="BV2049" s="170"/>
      <c r="BW2049" s="170"/>
      <c r="BX2049" s="170"/>
      <c r="BY2049" s="170"/>
      <c r="BZ2049" s="170"/>
      <c r="CA2049" s="170"/>
    </row>
    <row r="2050" spans="12:79" customFormat="1" ht="11.25" customHeight="1">
      <c r="L2050" s="20"/>
      <c r="M2050" s="538" t="s">
        <v>914</v>
      </c>
      <c r="N2050" s="560" t="s">
        <v>915</v>
      </c>
      <c r="O2050" s="422" t="s">
        <v>397</v>
      </c>
      <c r="AC2050" s="253"/>
      <c r="AD2050" s="253"/>
      <c r="AE2050" s="253"/>
      <c r="AF2050" s="246">
        <f>IF(AF2051=0,0,AF2049/AF2051)</f>
        <v>0</v>
      </c>
      <c r="AG2050" s="223"/>
      <c r="AH2050" s="223"/>
      <c r="AI2050" s="170"/>
      <c r="AJ2050" s="170"/>
      <c r="AK2050" s="170"/>
      <c r="AL2050" s="170"/>
      <c r="AM2050" s="170"/>
      <c r="AN2050" s="170"/>
      <c r="AO2050" s="170"/>
      <c r="AP2050" s="170"/>
      <c r="AQ2050" s="170"/>
      <c r="AR2050" s="170"/>
      <c r="AS2050" s="170"/>
      <c r="AT2050" s="170"/>
      <c r="AU2050" s="170"/>
      <c r="AV2050" s="170"/>
      <c r="AW2050" s="170"/>
      <c r="AX2050" s="170"/>
      <c r="AY2050" s="170"/>
      <c r="AZ2050" s="170"/>
      <c r="BA2050" s="170"/>
      <c r="BB2050" s="170"/>
      <c r="BC2050" s="170"/>
      <c r="BD2050" s="170"/>
      <c r="BE2050" s="170"/>
      <c r="BF2050" s="170"/>
      <c r="BG2050" s="170"/>
      <c r="BH2050" s="170"/>
      <c r="BI2050" s="170"/>
      <c r="BJ2050" s="170"/>
      <c r="BK2050" s="170"/>
      <c r="BL2050" s="170"/>
      <c r="BM2050" s="170"/>
      <c r="BN2050" s="170"/>
      <c r="BO2050" s="170"/>
      <c r="BP2050" s="170"/>
      <c r="BQ2050" s="170"/>
      <c r="BR2050" s="170"/>
      <c r="BS2050" s="170"/>
      <c r="BT2050" s="170"/>
      <c r="BU2050" s="170"/>
      <c r="BV2050" s="170"/>
      <c r="BW2050" s="170"/>
      <c r="BX2050" s="170"/>
      <c r="BY2050" s="170"/>
      <c r="BZ2050" s="170"/>
      <c r="CA2050" s="170"/>
    </row>
    <row r="2051" spans="12:79" customFormat="1" ht="11.25" customHeight="1">
      <c r="L2051" s="20"/>
      <c r="M2051" s="538" t="s">
        <v>916</v>
      </c>
      <c r="N2051" s="560" t="s">
        <v>283</v>
      </c>
      <c r="O2051" s="419" t="s">
        <v>1027</v>
      </c>
      <c r="AC2051" s="253"/>
      <c r="AD2051" s="253"/>
      <c r="AE2051" s="253"/>
      <c r="AF2051" s="249">
        <f>AG2051+AH2051</f>
        <v>0</v>
      </c>
      <c r="AG2051" s="223"/>
      <c r="AH2051" s="223"/>
      <c r="AI2051" s="170"/>
      <c r="AJ2051" s="170"/>
      <c r="AK2051" s="170"/>
      <c r="AL2051" s="170"/>
      <c r="AM2051" s="170"/>
      <c r="AN2051" s="170"/>
      <c r="AO2051" s="170"/>
      <c r="AP2051" s="170"/>
      <c r="AQ2051" s="170"/>
      <c r="AR2051" s="170"/>
      <c r="AS2051" s="170"/>
      <c r="AT2051" s="170"/>
      <c r="AU2051" s="170"/>
      <c r="AV2051" s="170"/>
      <c r="AW2051" s="170"/>
      <c r="AX2051" s="170"/>
      <c r="AY2051" s="170"/>
      <c r="AZ2051" s="170"/>
      <c r="BA2051" s="170"/>
      <c r="BB2051" s="170"/>
      <c r="BC2051" s="170"/>
      <c r="BD2051" s="170"/>
      <c r="BE2051" s="170"/>
      <c r="BF2051" s="170"/>
      <c r="BG2051" s="170"/>
      <c r="BH2051" s="170"/>
      <c r="BI2051" s="170"/>
      <c r="BJ2051" s="170"/>
      <c r="BK2051" s="170"/>
      <c r="BL2051" s="170"/>
      <c r="BM2051" s="170"/>
      <c r="BN2051" s="170"/>
      <c r="BO2051" s="170"/>
      <c r="BP2051" s="170"/>
      <c r="BQ2051" s="170"/>
      <c r="BR2051" s="170"/>
      <c r="BS2051" s="170"/>
      <c r="BT2051" s="170"/>
      <c r="BU2051" s="170"/>
      <c r="BV2051" s="170"/>
      <c r="BW2051" s="170"/>
      <c r="BX2051" s="170"/>
      <c r="BY2051" s="170"/>
      <c r="BZ2051" s="170"/>
      <c r="CA2051" s="170"/>
    </row>
    <row r="2052" spans="12:79" customFormat="1" ht="11.25" customHeight="1">
      <c r="L2052" s="20"/>
      <c r="M2052" s="561"/>
      <c r="N2052" s="562"/>
      <c r="O2052" s="424"/>
      <c r="AC2052" s="253"/>
      <c r="AD2052" s="253"/>
      <c r="AE2052" s="253"/>
      <c r="AF2052" s="263"/>
      <c r="AG2052" s="263"/>
      <c r="AH2052" s="263"/>
      <c r="AI2052" s="170"/>
      <c r="AJ2052" s="170"/>
      <c r="AK2052" s="170"/>
      <c r="AL2052" s="170"/>
      <c r="AM2052" s="170"/>
      <c r="AN2052" s="170"/>
      <c r="AO2052" s="170"/>
      <c r="AP2052" s="170"/>
      <c r="AQ2052" s="170"/>
      <c r="AR2052" s="170"/>
      <c r="AS2052" s="170"/>
      <c r="AT2052" s="170"/>
      <c r="AU2052" s="170"/>
      <c r="AV2052" s="170"/>
      <c r="AW2052" s="170"/>
      <c r="AX2052" s="170"/>
      <c r="AY2052" s="170"/>
      <c r="AZ2052" s="170"/>
      <c r="BA2052" s="170"/>
      <c r="BB2052" s="170"/>
      <c r="BC2052" s="170"/>
      <c r="BD2052" s="170"/>
      <c r="BE2052" s="170"/>
      <c r="BF2052" s="170"/>
      <c r="BG2052" s="170"/>
      <c r="BH2052" s="170"/>
      <c r="BI2052" s="170"/>
      <c r="BJ2052" s="170"/>
      <c r="BK2052" s="170"/>
      <c r="BL2052" s="170"/>
      <c r="BM2052" s="170"/>
      <c r="BN2052" s="170"/>
      <c r="BO2052" s="170"/>
      <c r="BP2052" s="170"/>
      <c r="BQ2052" s="170"/>
      <c r="BR2052" s="170"/>
      <c r="BS2052" s="170"/>
      <c r="BT2052" s="170"/>
      <c r="BU2052" s="170"/>
      <c r="BV2052" s="170"/>
      <c r="BW2052" s="170"/>
      <c r="BX2052" s="170"/>
      <c r="BY2052" s="170"/>
      <c r="BZ2052" s="170"/>
      <c r="CA2052" s="170"/>
    </row>
    <row r="2053" spans="12:79" customFormat="1" ht="11.25" customHeight="1">
      <c r="L2053" s="20"/>
      <c r="M2053" s="561"/>
      <c r="N2053" s="562"/>
      <c r="O2053" s="424"/>
      <c r="AC2053" s="253"/>
      <c r="AD2053" s="253"/>
      <c r="AE2053" s="253"/>
      <c r="AF2053" s="263"/>
      <c r="AG2053" s="263"/>
      <c r="AH2053" s="263"/>
      <c r="AI2053" s="170"/>
      <c r="AJ2053" s="170"/>
      <c r="AK2053" s="170"/>
      <c r="AL2053" s="170"/>
      <c r="AM2053" s="170"/>
      <c r="AN2053" s="170"/>
      <c r="AO2053" s="170"/>
      <c r="AP2053" s="170"/>
      <c r="AQ2053" s="170"/>
      <c r="AR2053" s="170"/>
      <c r="AS2053" s="170"/>
      <c r="AT2053" s="170"/>
      <c r="AU2053" s="170"/>
      <c r="AV2053" s="170"/>
      <c r="AW2053" s="170"/>
      <c r="AX2053" s="170"/>
      <c r="AY2053" s="170"/>
      <c r="AZ2053" s="170"/>
      <c r="BA2053" s="170"/>
      <c r="BB2053" s="170"/>
      <c r="BC2053" s="170"/>
      <c r="BD2053" s="170"/>
      <c r="BE2053" s="170"/>
      <c r="BF2053" s="170"/>
      <c r="BG2053" s="170"/>
      <c r="BH2053" s="170"/>
      <c r="BI2053" s="170"/>
      <c r="BJ2053" s="170"/>
      <c r="BK2053" s="170"/>
      <c r="BL2053" s="170"/>
      <c r="BM2053" s="170"/>
      <c r="BN2053" s="170"/>
      <c r="BO2053" s="170"/>
      <c r="BP2053" s="170"/>
      <c r="BQ2053" s="170"/>
      <c r="BR2053" s="170"/>
      <c r="BS2053" s="170"/>
      <c r="BT2053" s="170"/>
      <c r="BU2053" s="170"/>
      <c r="BV2053" s="170"/>
      <c r="BW2053" s="170"/>
      <c r="BX2053" s="170"/>
      <c r="BY2053" s="170"/>
      <c r="BZ2053" s="170"/>
      <c r="CA2053" s="170"/>
    </row>
    <row r="2054" spans="12:79" customFormat="1" ht="11.25" customHeight="1">
      <c r="L2054" s="20"/>
      <c r="M2054" s="561"/>
      <c r="N2054" s="562"/>
      <c r="O2054" s="424"/>
      <c r="AC2054" s="253"/>
      <c r="AD2054" s="253"/>
      <c r="AE2054" s="253"/>
      <c r="AF2054" s="263"/>
      <c r="AG2054" s="263"/>
      <c r="AH2054" s="263"/>
      <c r="AI2054" s="170"/>
      <c r="AJ2054" s="170"/>
      <c r="AK2054" s="170"/>
      <c r="AL2054" s="170"/>
      <c r="AM2054" s="170"/>
      <c r="AN2054" s="170"/>
      <c r="AO2054" s="170"/>
      <c r="AP2054" s="170"/>
      <c r="AQ2054" s="170"/>
      <c r="AR2054" s="170"/>
      <c r="AS2054" s="170"/>
      <c r="AT2054" s="170"/>
      <c r="AU2054" s="170"/>
      <c r="AV2054" s="170"/>
      <c r="AW2054" s="170"/>
      <c r="AX2054" s="170"/>
      <c r="AY2054" s="170"/>
      <c r="AZ2054" s="170"/>
      <c r="BA2054" s="170"/>
      <c r="BB2054" s="170"/>
      <c r="BC2054" s="170"/>
      <c r="BD2054" s="170"/>
      <c r="BE2054" s="170"/>
      <c r="BF2054" s="170"/>
      <c r="BG2054" s="170"/>
      <c r="BH2054" s="170"/>
      <c r="BI2054" s="170"/>
      <c r="BJ2054" s="170"/>
      <c r="BK2054" s="170"/>
      <c r="BL2054" s="170"/>
      <c r="BM2054" s="170"/>
      <c r="BN2054" s="170"/>
      <c r="BO2054" s="170"/>
      <c r="BP2054" s="170"/>
      <c r="BQ2054" s="170"/>
      <c r="BR2054" s="170"/>
      <c r="BS2054" s="170"/>
      <c r="BT2054" s="170"/>
      <c r="BU2054" s="170"/>
      <c r="BV2054" s="170"/>
      <c r="BW2054" s="170"/>
      <c r="BX2054" s="170"/>
      <c r="BY2054" s="170"/>
      <c r="BZ2054" s="170"/>
      <c r="CA2054" s="170"/>
    </row>
    <row r="2055" spans="12:79" customFormat="1" ht="11.25" customHeight="1">
      <c r="L2055" s="20"/>
      <c r="M2055" s="561"/>
      <c r="N2055" s="562"/>
      <c r="O2055" s="424"/>
      <c r="AC2055" s="253"/>
      <c r="AD2055" s="253"/>
      <c r="AE2055" s="253"/>
      <c r="AF2055" s="263"/>
      <c r="AG2055" s="263"/>
      <c r="AH2055" s="263"/>
      <c r="AI2055" s="170"/>
      <c r="AJ2055" s="170"/>
      <c r="AK2055" s="170"/>
      <c r="AL2055" s="170"/>
      <c r="AM2055" s="170"/>
      <c r="AN2055" s="170"/>
      <c r="AO2055" s="170"/>
      <c r="AP2055" s="170"/>
      <c r="AQ2055" s="170"/>
      <c r="AR2055" s="170"/>
      <c r="AS2055" s="170"/>
      <c r="AT2055" s="170"/>
      <c r="AU2055" s="170"/>
      <c r="AV2055" s="170"/>
      <c r="AW2055" s="170"/>
      <c r="AX2055" s="170"/>
      <c r="AY2055" s="170"/>
      <c r="AZ2055" s="170"/>
      <c r="BA2055" s="170"/>
      <c r="BB2055" s="170"/>
      <c r="BC2055" s="170"/>
      <c r="BD2055" s="170"/>
      <c r="BE2055" s="170"/>
      <c r="BF2055" s="170"/>
      <c r="BG2055" s="170"/>
      <c r="BH2055" s="170"/>
      <c r="BI2055" s="170"/>
      <c r="BJ2055" s="170"/>
      <c r="BK2055" s="170"/>
      <c r="BL2055" s="170"/>
      <c r="BM2055" s="170"/>
      <c r="BN2055" s="170"/>
      <c r="BO2055" s="170"/>
      <c r="BP2055" s="170"/>
      <c r="BQ2055" s="170"/>
      <c r="BR2055" s="170"/>
      <c r="BS2055" s="170"/>
      <c r="BT2055" s="170"/>
      <c r="BU2055" s="170"/>
      <c r="BV2055" s="170"/>
      <c r="BW2055" s="170"/>
      <c r="BX2055" s="170"/>
      <c r="BY2055" s="170"/>
      <c r="BZ2055" s="170"/>
      <c r="CA2055" s="170"/>
    </row>
    <row r="2056" spans="12:79" customFormat="1" ht="11.25" customHeight="1">
      <c r="L2056" s="20"/>
      <c r="M2056" s="561"/>
      <c r="N2056" s="562"/>
      <c r="O2056" s="424"/>
      <c r="AC2056" s="253"/>
      <c r="AD2056" s="253"/>
      <c r="AE2056" s="253"/>
      <c r="AF2056" s="263"/>
      <c r="AG2056" s="263"/>
      <c r="AH2056" s="263"/>
      <c r="AI2056" s="170"/>
      <c r="AJ2056" s="170"/>
      <c r="AK2056" s="170"/>
      <c r="AL2056" s="170"/>
      <c r="AM2056" s="170"/>
      <c r="AN2056" s="170"/>
      <c r="AO2056" s="170"/>
      <c r="AP2056" s="170"/>
      <c r="AQ2056" s="170"/>
      <c r="AR2056" s="170"/>
      <c r="AS2056" s="170"/>
      <c r="AT2056" s="170"/>
      <c r="AU2056" s="170"/>
      <c r="AV2056" s="170"/>
      <c r="AW2056" s="170"/>
      <c r="AX2056" s="170"/>
      <c r="AY2056" s="170"/>
      <c r="AZ2056" s="170"/>
      <c r="BA2056" s="170"/>
      <c r="BB2056" s="170"/>
      <c r="BC2056" s="170"/>
      <c r="BD2056" s="170"/>
      <c r="BE2056" s="170"/>
      <c r="BF2056" s="170"/>
      <c r="BG2056" s="170"/>
      <c r="BH2056" s="170"/>
      <c r="BI2056" s="170"/>
      <c r="BJ2056" s="170"/>
      <c r="BK2056" s="170"/>
      <c r="BL2056" s="170"/>
      <c r="BM2056" s="170"/>
      <c r="BN2056" s="170"/>
      <c r="BO2056" s="170"/>
      <c r="BP2056" s="170"/>
      <c r="BQ2056" s="170"/>
      <c r="BR2056" s="170"/>
      <c r="BS2056" s="170"/>
      <c r="BT2056" s="170"/>
      <c r="BU2056" s="170"/>
      <c r="BV2056" s="170"/>
      <c r="BW2056" s="170"/>
      <c r="BX2056" s="170"/>
      <c r="BY2056" s="170"/>
      <c r="BZ2056" s="170"/>
      <c r="CA2056" s="170"/>
    </row>
    <row r="2057" spans="12:79" customFormat="1" ht="11.25" customHeight="1">
      <c r="L2057" s="20"/>
      <c r="M2057" s="561"/>
      <c r="N2057" s="562"/>
      <c r="O2057" s="424"/>
      <c r="AC2057" s="253"/>
      <c r="AD2057" s="253"/>
      <c r="AE2057" s="253"/>
      <c r="AF2057" s="263"/>
      <c r="AG2057" s="263"/>
      <c r="AH2057" s="263"/>
      <c r="AI2057" s="170"/>
      <c r="AJ2057" s="170"/>
      <c r="AK2057" s="170"/>
      <c r="AL2057" s="170"/>
      <c r="AM2057" s="170"/>
      <c r="AN2057" s="170"/>
      <c r="AO2057" s="170"/>
      <c r="AP2057" s="170"/>
      <c r="AQ2057" s="170"/>
      <c r="AR2057" s="170"/>
      <c r="AS2057" s="170"/>
      <c r="AT2057" s="170"/>
      <c r="AU2057" s="170"/>
      <c r="AV2057" s="170"/>
      <c r="AW2057" s="170"/>
      <c r="AX2057" s="170"/>
      <c r="AY2057" s="170"/>
      <c r="AZ2057" s="170"/>
      <c r="BA2057" s="170"/>
      <c r="BB2057" s="170"/>
      <c r="BC2057" s="170"/>
      <c r="BD2057" s="170"/>
      <c r="BE2057" s="170"/>
      <c r="BF2057" s="170"/>
      <c r="BG2057" s="170"/>
      <c r="BH2057" s="170"/>
      <c r="BI2057" s="170"/>
      <c r="BJ2057" s="170"/>
      <c r="BK2057" s="170"/>
      <c r="BL2057" s="170"/>
      <c r="BM2057" s="170"/>
      <c r="BN2057" s="170"/>
      <c r="BO2057" s="170"/>
      <c r="BP2057" s="170"/>
      <c r="BQ2057" s="170"/>
      <c r="BR2057" s="170"/>
      <c r="BS2057" s="170"/>
      <c r="BT2057" s="170"/>
      <c r="BU2057" s="170"/>
      <c r="BV2057" s="170"/>
      <c r="BW2057" s="170"/>
      <c r="BX2057" s="170"/>
      <c r="BY2057" s="170"/>
      <c r="BZ2057" s="170"/>
      <c r="CA2057" s="170"/>
    </row>
    <row r="2058" spans="12:79" customFormat="1" ht="11.25" customHeight="1">
      <c r="L2058" s="20"/>
      <c r="M2058" s="561"/>
      <c r="N2058" s="562"/>
      <c r="O2058" s="424"/>
      <c r="AC2058" s="253"/>
      <c r="AD2058" s="253"/>
      <c r="AE2058" s="253"/>
      <c r="AF2058" s="263"/>
      <c r="AG2058" s="263"/>
      <c r="AH2058" s="263"/>
      <c r="AI2058" s="170"/>
      <c r="AJ2058" s="170"/>
      <c r="AK2058" s="170"/>
      <c r="AL2058" s="170"/>
      <c r="AM2058" s="170"/>
      <c r="AN2058" s="170"/>
      <c r="AO2058" s="170"/>
      <c r="AP2058" s="170"/>
      <c r="AQ2058" s="170"/>
      <c r="AR2058" s="170"/>
      <c r="AS2058" s="170"/>
      <c r="AT2058" s="170"/>
      <c r="AU2058" s="170"/>
      <c r="AV2058" s="170"/>
      <c r="AW2058" s="170"/>
      <c r="AX2058" s="170"/>
      <c r="AY2058" s="170"/>
      <c r="AZ2058" s="170"/>
      <c r="BA2058" s="170"/>
      <c r="BB2058" s="170"/>
      <c r="BC2058" s="170"/>
      <c r="BD2058" s="170"/>
      <c r="BE2058" s="170"/>
      <c r="BF2058" s="170"/>
      <c r="BG2058" s="170"/>
      <c r="BH2058" s="170"/>
      <c r="BI2058" s="170"/>
      <c r="BJ2058" s="170"/>
      <c r="BK2058" s="170"/>
      <c r="BL2058" s="170"/>
      <c r="BM2058" s="170"/>
      <c r="BN2058" s="170"/>
      <c r="BO2058" s="170"/>
      <c r="BP2058" s="170"/>
      <c r="BQ2058" s="170"/>
      <c r="BR2058" s="170"/>
      <c r="BS2058" s="170"/>
      <c r="BT2058" s="170"/>
      <c r="BU2058" s="170"/>
      <c r="BV2058" s="170"/>
      <c r="BW2058" s="170"/>
      <c r="BX2058" s="170"/>
      <c r="BY2058" s="170"/>
      <c r="BZ2058" s="170"/>
      <c r="CA2058" s="170"/>
    </row>
    <row r="2059" spans="12:79" customFormat="1" ht="11.25" customHeight="1">
      <c r="L2059" s="20"/>
      <c r="M2059" s="538" t="s">
        <v>705</v>
      </c>
      <c r="N2059" s="554" t="s">
        <v>917</v>
      </c>
      <c r="O2059" s="422" t="s">
        <v>195</v>
      </c>
      <c r="AC2059" s="253"/>
      <c r="AD2059" s="253"/>
      <c r="AE2059" s="253"/>
      <c r="AF2059" s="249">
        <f>AG2059+AH2059</f>
        <v>0</v>
      </c>
      <c r="AG2059" s="223"/>
      <c r="AH2059" s="223"/>
      <c r="AI2059" s="170"/>
      <c r="AJ2059" s="170"/>
      <c r="AK2059" s="170"/>
      <c r="AL2059" s="170"/>
      <c r="AM2059" s="170"/>
      <c r="AN2059" s="170"/>
      <c r="AO2059" s="170"/>
      <c r="AP2059" s="170"/>
      <c r="AQ2059" s="170"/>
      <c r="AR2059" s="170"/>
      <c r="AS2059" s="170"/>
      <c r="AT2059" s="170"/>
      <c r="AU2059" s="170"/>
      <c r="AV2059" s="170"/>
      <c r="AW2059" s="170"/>
      <c r="AX2059" s="170"/>
      <c r="AY2059" s="170"/>
      <c r="AZ2059" s="170"/>
      <c r="BA2059" s="170"/>
      <c r="BB2059" s="170"/>
      <c r="BC2059" s="170"/>
      <c r="BD2059" s="170"/>
      <c r="BE2059" s="170"/>
      <c r="BF2059" s="170"/>
      <c r="BG2059" s="170"/>
      <c r="BH2059" s="170"/>
      <c r="BI2059" s="170"/>
      <c r="BJ2059" s="170"/>
      <c r="BK2059" s="170"/>
      <c r="BL2059" s="170"/>
      <c r="BM2059" s="170"/>
      <c r="BN2059" s="170"/>
      <c r="BO2059" s="170"/>
      <c r="BP2059" s="170"/>
      <c r="BQ2059" s="170"/>
      <c r="BR2059" s="170"/>
      <c r="BS2059" s="170"/>
      <c r="BT2059" s="170"/>
      <c r="BU2059" s="170"/>
      <c r="BV2059" s="170"/>
      <c r="BW2059" s="170"/>
      <c r="BX2059" s="170"/>
      <c r="BY2059" s="170"/>
      <c r="BZ2059" s="170"/>
      <c r="CA2059" s="170"/>
    </row>
    <row r="2060" spans="12:79" customFormat="1" ht="11.25" customHeight="1">
      <c r="L2060" s="20"/>
      <c r="M2060" s="538" t="s">
        <v>918</v>
      </c>
      <c r="N2060" s="554" t="s">
        <v>919</v>
      </c>
      <c r="O2060" s="422" t="s">
        <v>195</v>
      </c>
      <c r="AC2060" s="253"/>
      <c r="AD2060" s="253"/>
      <c r="AE2060" s="253"/>
      <c r="AF2060" s="249">
        <f>AG2060+AH2060</f>
        <v>0</v>
      </c>
      <c r="AG2060" s="246">
        <f>SUM(AG2061,AG2072)</f>
        <v>0</v>
      </c>
      <c r="AH2060" s="246">
        <f>SUM(AH2061,AH2072)</f>
        <v>0</v>
      </c>
      <c r="AI2060" s="170"/>
      <c r="AJ2060" s="170"/>
      <c r="AK2060" s="170"/>
      <c r="AL2060" s="170"/>
      <c r="AM2060" s="170"/>
      <c r="AN2060" s="170"/>
      <c r="AO2060" s="170"/>
      <c r="AP2060" s="170"/>
      <c r="AQ2060" s="170"/>
      <c r="AR2060" s="170"/>
      <c r="AS2060" s="170"/>
      <c r="AT2060" s="170"/>
      <c r="AU2060" s="170"/>
      <c r="AV2060" s="170"/>
      <c r="AW2060" s="170"/>
      <c r="AX2060" s="170"/>
      <c r="AY2060" s="170"/>
      <c r="AZ2060" s="170"/>
      <c r="BA2060" s="170"/>
      <c r="BB2060" s="170"/>
      <c r="BC2060" s="170"/>
      <c r="BD2060" s="170"/>
      <c r="BE2060" s="170"/>
      <c r="BF2060" s="170"/>
      <c r="BG2060" s="170"/>
      <c r="BH2060" s="170"/>
      <c r="BI2060" s="170"/>
      <c r="BJ2060" s="170"/>
      <c r="BK2060" s="170"/>
      <c r="BL2060" s="170"/>
      <c r="BM2060" s="170"/>
      <c r="BN2060" s="170"/>
      <c r="BO2060" s="170"/>
      <c r="BP2060" s="170"/>
      <c r="BQ2060" s="170"/>
      <c r="BR2060" s="170"/>
      <c r="BS2060" s="170"/>
      <c r="BT2060" s="170"/>
      <c r="BU2060" s="170"/>
      <c r="BV2060" s="170"/>
      <c r="BW2060" s="170"/>
      <c r="BX2060" s="170"/>
      <c r="BY2060" s="170"/>
      <c r="BZ2060" s="170"/>
      <c r="CA2060" s="170"/>
    </row>
    <row r="2061" spans="12:79" customFormat="1" ht="11.25" customHeight="1">
      <c r="L2061" s="20"/>
      <c r="M2061" s="538" t="s">
        <v>521</v>
      </c>
      <c r="N2061" s="555" t="s">
        <v>920</v>
      </c>
      <c r="O2061" s="422" t="s">
        <v>195</v>
      </c>
      <c r="AC2061" s="253"/>
      <c r="AD2061" s="253"/>
      <c r="AE2061" s="253"/>
      <c r="AF2061" s="249">
        <f>AG2061+AH2061</f>
        <v>0</v>
      </c>
      <c r="AG2061" s="223"/>
      <c r="AH2061" s="223"/>
      <c r="AI2061" s="170"/>
      <c r="AJ2061" s="170"/>
      <c r="AK2061" s="170"/>
      <c r="AL2061" s="170"/>
      <c r="AM2061" s="170"/>
      <c r="AN2061" s="170"/>
      <c r="AO2061" s="170"/>
      <c r="AP2061" s="170"/>
      <c r="AQ2061" s="170"/>
      <c r="AR2061" s="170"/>
      <c r="AS2061" s="170"/>
      <c r="AT2061" s="170"/>
      <c r="AU2061" s="170"/>
      <c r="AV2061" s="170"/>
      <c r="AW2061" s="170"/>
      <c r="AX2061" s="170"/>
      <c r="AY2061" s="170"/>
      <c r="AZ2061" s="170"/>
      <c r="BA2061" s="170"/>
      <c r="BB2061" s="170"/>
      <c r="BC2061" s="170"/>
      <c r="BD2061" s="170"/>
      <c r="BE2061" s="170"/>
      <c r="BF2061" s="170"/>
      <c r="BG2061" s="170"/>
      <c r="BH2061" s="170"/>
      <c r="BI2061" s="170"/>
      <c r="BJ2061" s="170"/>
      <c r="BK2061" s="170"/>
      <c r="BL2061" s="170"/>
      <c r="BM2061" s="170"/>
      <c r="BN2061" s="170"/>
      <c r="BO2061" s="170"/>
      <c r="BP2061" s="170"/>
      <c r="BQ2061" s="170"/>
      <c r="BR2061" s="170"/>
      <c r="BS2061" s="170"/>
      <c r="BT2061" s="170"/>
      <c r="BU2061" s="170"/>
      <c r="BV2061" s="170"/>
      <c r="BW2061" s="170"/>
      <c r="BX2061" s="170"/>
      <c r="BY2061" s="170"/>
      <c r="BZ2061" s="170"/>
      <c r="CA2061" s="170"/>
    </row>
    <row r="2062" spans="12:79" customFormat="1" ht="11.25" customHeight="1">
      <c r="L2062" s="20"/>
      <c r="M2062" s="539" t="s">
        <v>921</v>
      </c>
      <c r="N2062" s="563" t="s">
        <v>922</v>
      </c>
      <c r="O2062" s="422" t="s">
        <v>289</v>
      </c>
      <c r="AC2062" s="253"/>
      <c r="AD2062" s="253"/>
      <c r="AE2062" s="253"/>
      <c r="AF2062" s="223"/>
      <c r="AG2062" s="223"/>
      <c r="AH2062" s="223"/>
      <c r="AI2062" s="170"/>
      <c r="AJ2062" s="170"/>
      <c r="AK2062" s="170"/>
      <c r="AL2062" s="170"/>
      <c r="AM2062" s="170"/>
      <c r="AN2062" s="170"/>
      <c r="AO2062" s="170"/>
      <c r="AP2062" s="170"/>
      <c r="AQ2062" s="170"/>
      <c r="AR2062" s="170"/>
      <c r="AS2062" s="170"/>
      <c r="AT2062" s="170"/>
      <c r="AU2062" s="170"/>
      <c r="AV2062" s="170"/>
      <c r="AW2062" s="170"/>
      <c r="AX2062" s="170"/>
      <c r="AY2062" s="170"/>
      <c r="AZ2062" s="170"/>
      <c r="BA2062" s="170"/>
      <c r="BB2062" s="170"/>
      <c r="BC2062" s="170"/>
      <c r="BD2062" s="170"/>
      <c r="BE2062" s="170"/>
      <c r="BF2062" s="170"/>
      <c r="BG2062" s="170"/>
      <c r="BH2062" s="170"/>
      <c r="BI2062" s="170"/>
      <c r="BJ2062" s="170"/>
      <c r="BK2062" s="170"/>
      <c r="BL2062" s="170"/>
      <c r="BM2062" s="170"/>
      <c r="BN2062" s="170"/>
      <c r="BO2062" s="170"/>
      <c r="BP2062" s="170"/>
      <c r="BQ2062" s="170"/>
      <c r="BR2062" s="170"/>
      <c r="BS2062" s="170"/>
      <c r="BT2062" s="170"/>
      <c r="BU2062" s="170"/>
      <c r="BV2062" s="170"/>
      <c r="BW2062" s="170"/>
      <c r="BX2062" s="170"/>
      <c r="BY2062" s="170"/>
      <c r="BZ2062" s="170"/>
      <c r="CA2062" s="170"/>
    </row>
    <row r="2063" spans="12:79" customFormat="1" ht="11.25" customHeight="1">
      <c r="L2063" s="20"/>
      <c r="M2063" s="539" t="s">
        <v>923</v>
      </c>
      <c r="N2063" s="564" t="s">
        <v>1032</v>
      </c>
      <c r="O2063" s="422" t="s">
        <v>29</v>
      </c>
      <c r="AC2063" s="253"/>
      <c r="AD2063" s="253"/>
      <c r="AE2063" s="253"/>
      <c r="AF2063" s="246">
        <f>IF(AF2062=0,0,AF2061/AF2062*1000/AF$6)</f>
        <v>0</v>
      </c>
      <c r="AG2063" s="246">
        <f>IF(AG2062=0,0,AG2061/AG2062*1000/AG$6)</f>
        <v>0</v>
      </c>
      <c r="AH2063" s="246">
        <f>IF(AH2062=0,0,AH2061/AH2062*1000/AH$6)</f>
        <v>0</v>
      </c>
      <c r="AI2063" s="170"/>
      <c r="AJ2063" s="170"/>
      <c r="AK2063" s="170"/>
      <c r="AL2063" s="170"/>
      <c r="AM2063" s="170"/>
      <c r="AN2063" s="170"/>
      <c r="AO2063" s="170"/>
      <c r="AP2063" s="170"/>
      <c r="AQ2063" s="170"/>
      <c r="AR2063" s="170"/>
      <c r="AS2063" s="170"/>
      <c r="AT2063" s="170"/>
      <c r="AU2063" s="170"/>
      <c r="AV2063" s="170"/>
      <c r="AW2063" s="170"/>
      <c r="AX2063" s="170"/>
      <c r="AY2063" s="170"/>
      <c r="AZ2063" s="170"/>
      <c r="BA2063" s="170"/>
      <c r="BB2063" s="170"/>
      <c r="BC2063" s="170"/>
      <c r="BD2063" s="170"/>
      <c r="BE2063" s="170"/>
      <c r="BF2063" s="170"/>
      <c r="BG2063" s="170"/>
      <c r="BH2063" s="170"/>
      <c r="BI2063" s="170"/>
      <c r="BJ2063" s="170"/>
      <c r="BK2063" s="170"/>
      <c r="BL2063" s="170"/>
      <c r="BM2063" s="170"/>
      <c r="BN2063" s="170"/>
      <c r="BO2063" s="170"/>
      <c r="BP2063" s="170"/>
      <c r="BQ2063" s="170"/>
      <c r="BR2063" s="170"/>
      <c r="BS2063" s="170"/>
      <c r="BT2063" s="170"/>
      <c r="BU2063" s="170"/>
      <c r="BV2063" s="170"/>
      <c r="BW2063" s="170"/>
      <c r="BX2063" s="170"/>
      <c r="BY2063" s="170"/>
      <c r="BZ2063" s="170"/>
      <c r="CA2063" s="170"/>
    </row>
    <row r="2064" spans="12:79" customFormat="1" ht="11.25" customHeight="1">
      <c r="L2064" s="20"/>
      <c r="M2064" s="539" t="s">
        <v>924</v>
      </c>
      <c r="N2064" s="565" t="s">
        <v>1034</v>
      </c>
      <c r="O2064" s="422" t="s">
        <v>289</v>
      </c>
      <c r="AC2064" s="253"/>
      <c r="AD2064" s="253"/>
      <c r="AE2064" s="253"/>
      <c r="AF2064" s="223"/>
      <c r="AG2064" s="223"/>
      <c r="AH2064" s="223"/>
      <c r="AI2064" s="170"/>
      <c r="AJ2064" s="170"/>
      <c r="AK2064" s="170"/>
      <c r="AL2064" s="170"/>
      <c r="AM2064" s="170"/>
      <c r="AN2064" s="170"/>
      <c r="AO2064" s="170"/>
      <c r="AP2064" s="170"/>
      <c r="AQ2064" s="170"/>
      <c r="AR2064" s="170"/>
      <c r="AS2064" s="170"/>
      <c r="AT2064" s="170"/>
      <c r="AU2064" s="170"/>
      <c r="AV2064" s="170"/>
      <c r="AW2064" s="170"/>
      <c r="AX2064" s="170"/>
      <c r="AY2064" s="170"/>
      <c r="AZ2064" s="170"/>
      <c r="BA2064" s="170"/>
      <c r="BB2064" s="170"/>
      <c r="BC2064" s="170"/>
      <c r="BD2064" s="170"/>
      <c r="BE2064" s="170"/>
      <c r="BF2064" s="170"/>
      <c r="BG2064" s="170"/>
      <c r="BH2064" s="170"/>
      <c r="BI2064" s="170"/>
      <c r="BJ2064" s="170"/>
      <c r="BK2064" s="170"/>
      <c r="BL2064" s="170"/>
      <c r="BM2064" s="170"/>
      <c r="BN2064" s="170"/>
      <c r="BO2064" s="170"/>
      <c r="BP2064" s="170"/>
      <c r="BQ2064" s="170"/>
      <c r="BR2064" s="170"/>
      <c r="BS2064" s="170"/>
      <c r="BT2064" s="170"/>
      <c r="BU2064" s="170"/>
      <c r="BV2064" s="170"/>
      <c r="BW2064" s="170"/>
      <c r="BX2064" s="170"/>
      <c r="BY2064" s="170"/>
      <c r="BZ2064" s="170"/>
      <c r="CA2064" s="170"/>
    </row>
    <row r="2065" spans="12:79" customFormat="1" ht="11.25" customHeight="1">
      <c r="L2065" s="20"/>
      <c r="M2065" s="539" t="s">
        <v>925</v>
      </c>
      <c r="N2065" s="566" t="s">
        <v>1033</v>
      </c>
      <c r="O2065" s="422" t="s">
        <v>289</v>
      </c>
      <c r="AC2065" s="253"/>
      <c r="AD2065" s="253"/>
      <c r="AE2065" s="253"/>
      <c r="AF2065" s="223"/>
      <c r="AG2065" s="223"/>
      <c r="AH2065" s="223"/>
      <c r="AI2065" s="170"/>
      <c r="AJ2065" s="170"/>
      <c r="AK2065" s="170"/>
      <c r="AL2065" s="170"/>
      <c r="AM2065" s="170"/>
      <c r="AN2065" s="170"/>
      <c r="AO2065" s="170"/>
      <c r="AP2065" s="170"/>
      <c r="AQ2065" s="170"/>
      <c r="AR2065" s="170"/>
      <c r="AS2065" s="170"/>
      <c r="AT2065" s="170"/>
      <c r="AU2065" s="170"/>
      <c r="AV2065" s="170"/>
      <c r="AW2065" s="170"/>
      <c r="AX2065" s="170"/>
      <c r="AY2065" s="170"/>
      <c r="AZ2065" s="170"/>
      <c r="BA2065" s="170"/>
      <c r="BB2065" s="170"/>
      <c r="BC2065" s="170"/>
      <c r="BD2065" s="170"/>
      <c r="BE2065" s="170"/>
      <c r="BF2065" s="170"/>
      <c r="BG2065" s="170"/>
      <c r="BH2065" s="170"/>
      <c r="BI2065" s="170"/>
      <c r="BJ2065" s="170"/>
      <c r="BK2065" s="170"/>
      <c r="BL2065" s="170"/>
      <c r="BM2065" s="170"/>
      <c r="BN2065" s="170"/>
      <c r="BO2065" s="170"/>
      <c r="BP2065" s="170"/>
      <c r="BQ2065" s="170"/>
      <c r="BR2065" s="170"/>
      <c r="BS2065" s="170"/>
      <c r="BT2065" s="170"/>
      <c r="BU2065" s="170"/>
      <c r="BV2065" s="170"/>
      <c r="BW2065" s="170"/>
      <c r="BX2065" s="170"/>
      <c r="BY2065" s="170"/>
      <c r="BZ2065" s="170"/>
      <c r="CA2065" s="170"/>
    </row>
    <row r="2066" spans="12:79" customFormat="1" ht="11.25" customHeight="1">
      <c r="L2066" s="20"/>
      <c r="M2066" s="539" t="s">
        <v>926</v>
      </c>
      <c r="N2066" s="556" t="s">
        <v>33</v>
      </c>
      <c r="O2066" s="422" t="s">
        <v>29</v>
      </c>
      <c r="AC2066" s="253"/>
      <c r="AD2066" s="253"/>
      <c r="AE2066" s="253"/>
      <c r="AF2066" s="143"/>
      <c r="AG2066" s="223"/>
      <c r="AH2066" s="223"/>
      <c r="AI2066" s="170"/>
      <c r="AJ2066" s="170"/>
      <c r="AK2066" s="170"/>
      <c r="AL2066" s="170"/>
      <c r="AM2066" s="170"/>
      <c r="AN2066" s="170"/>
      <c r="AO2066" s="170"/>
      <c r="AP2066" s="170"/>
      <c r="AQ2066" s="170"/>
      <c r="AR2066" s="170"/>
      <c r="AS2066" s="170"/>
      <c r="AT2066" s="170"/>
      <c r="AU2066" s="170"/>
      <c r="AV2066" s="170"/>
      <c r="AW2066" s="170"/>
      <c r="AX2066" s="170"/>
      <c r="AY2066" s="170"/>
      <c r="AZ2066" s="170"/>
      <c r="BA2066" s="170"/>
      <c r="BB2066" s="170"/>
      <c r="BC2066" s="170"/>
      <c r="BD2066" s="170"/>
      <c r="BE2066" s="170"/>
      <c r="BF2066" s="170"/>
      <c r="BG2066" s="170"/>
      <c r="BH2066" s="170"/>
      <c r="BI2066" s="170"/>
      <c r="BJ2066" s="170"/>
      <c r="BK2066" s="170"/>
      <c r="BL2066" s="170"/>
      <c r="BM2066" s="170"/>
      <c r="BN2066" s="170"/>
      <c r="BO2066" s="170"/>
      <c r="BP2066" s="170"/>
      <c r="BQ2066" s="170"/>
      <c r="BR2066" s="170"/>
      <c r="BS2066" s="170"/>
      <c r="BT2066" s="170"/>
      <c r="BU2066" s="170"/>
      <c r="BV2066" s="170"/>
      <c r="BW2066" s="170"/>
      <c r="BX2066" s="170"/>
      <c r="BY2066" s="170"/>
      <c r="BZ2066" s="170"/>
      <c r="CA2066" s="170"/>
    </row>
    <row r="2067" spans="12:79" customFormat="1" ht="11.25" customHeight="1">
      <c r="L2067" s="20"/>
      <c r="M2067" s="539" t="s">
        <v>927</v>
      </c>
      <c r="N2067" s="567" t="s">
        <v>928</v>
      </c>
      <c r="O2067" s="422"/>
      <c r="AC2067" s="253"/>
      <c r="AD2067" s="253"/>
      <c r="AE2067" s="253"/>
      <c r="AF2067" s="143"/>
      <c r="AG2067" s="223"/>
      <c r="AH2067" s="223"/>
      <c r="AI2067" s="170"/>
      <c r="AJ2067" s="170"/>
      <c r="AK2067" s="170"/>
      <c r="AL2067" s="170"/>
      <c r="AM2067" s="170"/>
      <c r="AN2067" s="170"/>
      <c r="AO2067" s="170"/>
      <c r="AP2067" s="170"/>
      <c r="AQ2067" s="170"/>
      <c r="AR2067" s="170"/>
      <c r="AS2067" s="170"/>
      <c r="AT2067" s="170"/>
      <c r="AU2067" s="170"/>
      <c r="AV2067" s="170"/>
      <c r="AW2067" s="170"/>
      <c r="AX2067" s="170"/>
      <c r="AY2067" s="170"/>
      <c r="AZ2067" s="170"/>
      <c r="BA2067" s="170"/>
      <c r="BB2067" s="170"/>
      <c r="BC2067" s="170"/>
      <c r="BD2067" s="170"/>
      <c r="BE2067" s="170"/>
      <c r="BF2067" s="170"/>
      <c r="BG2067" s="170"/>
      <c r="BH2067" s="170"/>
      <c r="BI2067" s="170"/>
      <c r="BJ2067" s="170"/>
      <c r="BK2067" s="170"/>
      <c r="BL2067" s="170"/>
      <c r="BM2067" s="170"/>
      <c r="BN2067" s="170"/>
      <c r="BO2067" s="170"/>
      <c r="BP2067" s="170"/>
      <c r="BQ2067" s="170"/>
      <c r="BR2067" s="170"/>
      <c r="BS2067" s="170"/>
      <c r="BT2067" s="170"/>
      <c r="BU2067" s="170"/>
      <c r="BV2067" s="170"/>
      <c r="BW2067" s="170"/>
      <c r="BX2067" s="170"/>
      <c r="BY2067" s="170"/>
      <c r="BZ2067" s="170"/>
      <c r="CA2067" s="170"/>
    </row>
    <row r="2068" spans="12:79" customFormat="1" ht="11.25" customHeight="1">
      <c r="L2068" s="20"/>
      <c r="M2068" s="539" t="s">
        <v>929</v>
      </c>
      <c r="N2068" s="556" t="s">
        <v>930</v>
      </c>
      <c r="O2068" s="422" t="s">
        <v>29</v>
      </c>
      <c r="AC2068" s="253"/>
      <c r="AD2068" s="253"/>
      <c r="AE2068" s="253"/>
      <c r="AF2068" s="143"/>
      <c r="AG2068" s="223"/>
      <c r="AH2068" s="223"/>
      <c r="AI2068" s="170"/>
      <c r="AJ2068" s="170"/>
      <c r="AK2068" s="170"/>
      <c r="AL2068" s="170"/>
      <c r="AM2068" s="170"/>
      <c r="AN2068" s="170"/>
      <c r="AO2068" s="170"/>
      <c r="AP2068" s="170"/>
      <c r="AQ2068" s="170"/>
      <c r="AR2068" s="170"/>
      <c r="AS2068" s="170"/>
      <c r="AT2068" s="170"/>
      <c r="AU2068" s="170"/>
      <c r="AV2068" s="170"/>
      <c r="AW2068" s="170"/>
      <c r="AX2068" s="170"/>
      <c r="AY2068" s="170"/>
      <c r="AZ2068" s="170"/>
      <c r="BA2068" s="170"/>
      <c r="BB2068" s="170"/>
      <c r="BC2068" s="170"/>
      <c r="BD2068" s="170"/>
      <c r="BE2068" s="170"/>
      <c r="BF2068" s="170"/>
      <c r="BG2068" s="170"/>
      <c r="BH2068" s="170"/>
      <c r="BI2068" s="170"/>
      <c r="BJ2068" s="170"/>
      <c r="BK2068" s="170"/>
      <c r="BL2068" s="170"/>
      <c r="BM2068" s="170"/>
      <c r="BN2068" s="170"/>
      <c r="BO2068" s="170"/>
      <c r="BP2068" s="170"/>
      <c r="BQ2068" s="170"/>
      <c r="BR2068" s="170"/>
      <c r="BS2068" s="170"/>
      <c r="BT2068" s="170"/>
      <c r="BU2068" s="170"/>
      <c r="BV2068" s="170"/>
      <c r="BW2068" s="170"/>
      <c r="BX2068" s="170"/>
      <c r="BY2068" s="170"/>
      <c r="BZ2068" s="170"/>
      <c r="CA2068" s="170"/>
    </row>
    <row r="2069" spans="12:79" customFormat="1" ht="11.25" customHeight="1">
      <c r="L2069" s="20"/>
      <c r="M2069" s="539" t="s">
        <v>931</v>
      </c>
      <c r="N2069" s="568" t="s">
        <v>932</v>
      </c>
      <c r="O2069" s="422"/>
      <c r="AC2069" s="253"/>
      <c r="AD2069" s="253"/>
      <c r="AE2069" s="253"/>
      <c r="AF2069" s="143"/>
      <c r="AG2069" s="223"/>
      <c r="AH2069" s="223"/>
      <c r="AI2069" s="170"/>
      <c r="AJ2069" s="170"/>
      <c r="AK2069" s="170"/>
      <c r="AL2069" s="170"/>
      <c r="AM2069" s="170"/>
      <c r="AN2069" s="170"/>
      <c r="AO2069" s="170"/>
      <c r="AP2069" s="170"/>
      <c r="AQ2069" s="170"/>
      <c r="AR2069" s="170"/>
      <c r="AS2069" s="170"/>
      <c r="AT2069" s="170"/>
      <c r="AU2069" s="170"/>
      <c r="AV2069" s="170"/>
      <c r="AW2069" s="170"/>
      <c r="AX2069" s="170"/>
      <c r="AY2069" s="170"/>
      <c r="AZ2069" s="170"/>
      <c r="BA2069" s="170"/>
      <c r="BB2069" s="170"/>
      <c r="BC2069" s="170"/>
      <c r="BD2069" s="170"/>
      <c r="BE2069" s="170"/>
      <c r="BF2069" s="170"/>
      <c r="BG2069" s="170"/>
      <c r="BH2069" s="170"/>
      <c r="BI2069" s="170"/>
      <c r="BJ2069" s="170"/>
      <c r="BK2069" s="170"/>
      <c r="BL2069" s="170"/>
      <c r="BM2069" s="170"/>
      <c r="BN2069" s="170"/>
      <c r="BO2069" s="170"/>
      <c r="BP2069" s="170"/>
      <c r="BQ2069" s="170"/>
      <c r="BR2069" s="170"/>
      <c r="BS2069" s="170"/>
      <c r="BT2069" s="170"/>
      <c r="BU2069" s="170"/>
      <c r="BV2069" s="170"/>
      <c r="BW2069" s="170"/>
      <c r="BX2069" s="170"/>
      <c r="BY2069" s="170"/>
      <c r="BZ2069" s="170"/>
      <c r="CA2069" s="170"/>
    </row>
    <row r="2070" spans="12:79" customFormat="1" ht="11.25" customHeight="1">
      <c r="L2070" s="20"/>
      <c r="M2070" s="539" t="s">
        <v>933</v>
      </c>
      <c r="N2070" s="569" t="s">
        <v>934</v>
      </c>
      <c r="O2070" s="422" t="s">
        <v>29</v>
      </c>
      <c r="AC2070" s="253"/>
      <c r="AD2070" s="253"/>
      <c r="AE2070" s="253"/>
      <c r="AF2070" s="143"/>
      <c r="AG2070" s="223"/>
      <c r="AH2070" s="223"/>
      <c r="AI2070" s="170"/>
      <c r="AJ2070" s="170"/>
      <c r="AK2070" s="170"/>
      <c r="AL2070" s="170"/>
      <c r="AM2070" s="170"/>
      <c r="AN2070" s="170"/>
      <c r="AO2070" s="170"/>
      <c r="AP2070" s="170"/>
      <c r="AQ2070" s="170"/>
      <c r="AR2070" s="170"/>
      <c r="AS2070" s="170"/>
      <c r="AT2070" s="170"/>
      <c r="AU2070" s="170"/>
      <c r="AV2070" s="170"/>
      <c r="AW2070" s="170"/>
      <c r="AX2070" s="170"/>
      <c r="AY2070" s="170"/>
      <c r="AZ2070" s="170"/>
      <c r="BA2070" s="170"/>
      <c r="BB2070" s="170"/>
      <c r="BC2070" s="170"/>
      <c r="BD2070" s="170"/>
      <c r="BE2070" s="170"/>
      <c r="BF2070" s="170"/>
      <c r="BG2070" s="170"/>
      <c r="BH2070" s="170"/>
      <c r="BI2070" s="170"/>
      <c r="BJ2070" s="170"/>
      <c r="BK2070" s="170"/>
      <c r="BL2070" s="170"/>
      <c r="BM2070" s="170"/>
      <c r="BN2070" s="170"/>
      <c r="BO2070" s="170"/>
      <c r="BP2070" s="170"/>
      <c r="BQ2070" s="170"/>
      <c r="BR2070" s="170"/>
      <c r="BS2070" s="170"/>
      <c r="BT2070" s="170"/>
      <c r="BU2070" s="170"/>
      <c r="BV2070" s="170"/>
      <c r="BW2070" s="170"/>
      <c r="BX2070" s="170"/>
      <c r="BY2070" s="170"/>
      <c r="BZ2070" s="170"/>
      <c r="CA2070" s="170"/>
    </row>
    <row r="2071" spans="12:79" customFormat="1" ht="11.25" customHeight="1">
      <c r="L2071" s="20"/>
      <c r="M2071" s="539" t="s">
        <v>935</v>
      </c>
      <c r="N2071" s="570" t="s">
        <v>936</v>
      </c>
      <c r="O2071" s="422" t="s">
        <v>29</v>
      </c>
      <c r="AC2071" s="253"/>
      <c r="AD2071" s="253"/>
      <c r="AE2071" s="253"/>
      <c r="AF2071" s="143"/>
      <c r="AG2071" s="223"/>
      <c r="AH2071" s="223"/>
      <c r="AI2071" s="170"/>
      <c r="AJ2071" s="170"/>
      <c r="AK2071" s="170"/>
      <c r="AL2071" s="170"/>
      <c r="AM2071" s="170"/>
      <c r="AN2071" s="170"/>
      <c r="AO2071" s="170"/>
      <c r="AP2071" s="170"/>
      <c r="AQ2071" s="170"/>
      <c r="AR2071" s="170"/>
      <c r="AS2071" s="170"/>
      <c r="AT2071" s="170"/>
      <c r="AU2071" s="170"/>
      <c r="AV2071" s="170"/>
      <c r="AW2071" s="170"/>
      <c r="AX2071" s="170"/>
      <c r="AY2071" s="170"/>
      <c r="AZ2071" s="170"/>
      <c r="BA2071" s="170"/>
      <c r="BB2071" s="170"/>
      <c r="BC2071" s="170"/>
      <c r="BD2071" s="170"/>
      <c r="BE2071" s="170"/>
      <c r="BF2071" s="170"/>
      <c r="BG2071" s="170"/>
      <c r="BH2071" s="170"/>
      <c r="BI2071" s="170"/>
      <c r="BJ2071" s="170"/>
      <c r="BK2071" s="170"/>
      <c r="BL2071" s="170"/>
      <c r="BM2071" s="170"/>
      <c r="BN2071" s="170"/>
      <c r="BO2071" s="170"/>
      <c r="BP2071" s="170"/>
      <c r="BQ2071" s="170"/>
      <c r="BR2071" s="170"/>
      <c r="BS2071" s="170"/>
      <c r="BT2071" s="170"/>
      <c r="BU2071" s="170"/>
      <c r="BV2071" s="170"/>
      <c r="BW2071" s="170"/>
      <c r="BX2071" s="170"/>
      <c r="BY2071" s="170"/>
      <c r="BZ2071" s="170"/>
      <c r="CA2071" s="170"/>
    </row>
    <row r="2072" spans="12:79" customFormat="1" ht="11.25" customHeight="1">
      <c r="L2072" s="20"/>
      <c r="M2072" s="538" t="s">
        <v>522</v>
      </c>
      <c r="N2072" s="571" t="s">
        <v>937</v>
      </c>
      <c r="O2072" s="422" t="s">
        <v>195</v>
      </c>
      <c r="AC2072" s="253"/>
      <c r="AD2072" s="253"/>
      <c r="AE2072" s="253"/>
      <c r="AF2072" s="249">
        <f t="shared" ref="AF2072:AF2078" si="79">AG2072+AH2072</f>
        <v>0</v>
      </c>
      <c r="AG2072" s="223"/>
      <c r="AH2072" s="223"/>
      <c r="AI2072" s="170"/>
      <c r="AJ2072" s="170"/>
      <c r="AK2072" s="170"/>
      <c r="AL2072" s="170"/>
      <c r="AM2072" s="170"/>
      <c r="AN2072" s="170"/>
      <c r="AO2072" s="170"/>
      <c r="AP2072" s="170"/>
      <c r="AQ2072" s="170"/>
      <c r="AR2072" s="170"/>
      <c r="AS2072" s="170"/>
      <c r="AT2072" s="170"/>
      <c r="AU2072" s="170"/>
      <c r="AV2072" s="170"/>
      <c r="AW2072" s="170"/>
      <c r="AX2072" s="170"/>
      <c r="AY2072" s="170"/>
      <c r="AZ2072" s="170"/>
      <c r="BA2072" s="170"/>
      <c r="BB2072" s="170"/>
      <c r="BC2072" s="170"/>
      <c r="BD2072" s="170"/>
      <c r="BE2072" s="170"/>
      <c r="BF2072" s="170"/>
      <c r="BG2072" s="170"/>
      <c r="BH2072" s="170"/>
      <c r="BI2072" s="170"/>
      <c r="BJ2072" s="170"/>
      <c r="BK2072" s="170"/>
      <c r="BL2072" s="170"/>
      <c r="BM2072" s="170"/>
      <c r="BN2072" s="170"/>
      <c r="BO2072" s="170"/>
      <c r="BP2072" s="170"/>
      <c r="BQ2072" s="170"/>
      <c r="BR2072" s="170"/>
      <c r="BS2072" s="170"/>
      <c r="BT2072" s="170"/>
      <c r="BU2072" s="170"/>
      <c r="BV2072" s="170"/>
      <c r="BW2072" s="170"/>
      <c r="BX2072" s="170"/>
      <c r="BY2072" s="170"/>
      <c r="BZ2072" s="170"/>
      <c r="CA2072" s="170"/>
    </row>
    <row r="2073" spans="12:79" customFormat="1" ht="11.25" customHeight="1">
      <c r="L2073" s="20"/>
      <c r="M2073" s="538" t="s">
        <v>938</v>
      </c>
      <c r="N2073" s="572" t="s">
        <v>2079</v>
      </c>
      <c r="O2073" s="422" t="s">
        <v>195</v>
      </c>
      <c r="AC2073" s="253"/>
      <c r="AD2073" s="253"/>
      <c r="AE2073" s="253"/>
      <c r="AF2073" s="249">
        <f t="shared" si="79"/>
        <v>0</v>
      </c>
      <c r="AG2073" s="223"/>
      <c r="AH2073" s="223"/>
      <c r="AI2073" s="170"/>
      <c r="AJ2073" s="170"/>
      <c r="AK2073" s="170"/>
      <c r="AL2073" s="170"/>
      <c r="AM2073" s="170"/>
      <c r="AN2073" s="170"/>
      <c r="AO2073" s="170"/>
      <c r="AP2073" s="170"/>
      <c r="AQ2073" s="170"/>
      <c r="AR2073" s="170"/>
      <c r="AS2073" s="170"/>
      <c r="AT2073" s="170"/>
      <c r="AU2073" s="170"/>
      <c r="AV2073" s="170"/>
      <c r="AW2073" s="170"/>
      <c r="AX2073" s="170"/>
      <c r="AY2073" s="170"/>
      <c r="AZ2073" s="170"/>
      <c r="BA2073" s="170"/>
      <c r="BB2073" s="170"/>
      <c r="BC2073" s="170"/>
      <c r="BD2073" s="170"/>
      <c r="BE2073" s="170"/>
      <c r="BF2073" s="170"/>
      <c r="BG2073" s="170"/>
      <c r="BH2073" s="170"/>
      <c r="BI2073" s="170"/>
      <c r="BJ2073" s="170"/>
      <c r="BK2073" s="170"/>
      <c r="BL2073" s="170"/>
      <c r="BM2073" s="170"/>
      <c r="BN2073" s="170"/>
      <c r="BO2073" s="170"/>
      <c r="BP2073" s="170"/>
      <c r="BQ2073" s="170"/>
      <c r="BR2073" s="170"/>
      <c r="BS2073" s="170"/>
      <c r="BT2073" s="170"/>
      <c r="BU2073" s="170"/>
      <c r="BV2073" s="170"/>
      <c r="BW2073" s="170"/>
      <c r="BX2073" s="170"/>
      <c r="BY2073" s="170"/>
      <c r="BZ2073" s="170"/>
      <c r="CA2073" s="170"/>
    </row>
    <row r="2074" spans="12:79" customFormat="1" ht="11.25" customHeight="1">
      <c r="L2074" s="20"/>
      <c r="M2074" s="538" t="s">
        <v>939</v>
      </c>
      <c r="N2074" s="552" t="s">
        <v>940</v>
      </c>
      <c r="O2074" s="422" t="s">
        <v>195</v>
      </c>
      <c r="AC2074" s="253"/>
      <c r="AD2074" s="253"/>
      <c r="AE2074" s="253"/>
      <c r="AF2074" s="249">
        <f t="shared" si="79"/>
        <v>0</v>
      </c>
      <c r="AG2074" s="223"/>
      <c r="AH2074" s="223"/>
      <c r="AI2074" s="170"/>
      <c r="AJ2074" s="170"/>
      <c r="AK2074" s="170"/>
      <c r="AL2074" s="170"/>
      <c r="AM2074" s="170"/>
      <c r="AN2074" s="170"/>
      <c r="AO2074" s="170"/>
      <c r="AP2074" s="170"/>
      <c r="AQ2074" s="170"/>
      <c r="AR2074" s="170"/>
      <c r="AS2074" s="170"/>
      <c r="AT2074" s="170"/>
      <c r="AU2074" s="170"/>
      <c r="AV2074" s="170"/>
      <c r="AW2074" s="170"/>
      <c r="AX2074" s="170"/>
      <c r="AY2074" s="170"/>
      <c r="AZ2074" s="170"/>
      <c r="BA2074" s="170"/>
      <c r="BB2074" s="170"/>
      <c r="BC2074" s="170"/>
      <c r="BD2074" s="170"/>
      <c r="BE2074" s="170"/>
      <c r="BF2074" s="170"/>
      <c r="BG2074" s="170"/>
      <c r="BH2074" s="170"/>
      <c r="BI2074" s="170"/>
      <c r="BJ2074" s="170"/>
      <c r="BK2074" s="170"/>
      <c r="BL2074" s="170"/>
      <c r="BM2074" s="170"/>
      <c r="BN2074" s="170"/>
      <c r="BO2074" s="170"/>
      <c r="BP2074" s="170"/>
      <c r="BQ2074" s="170"/>
      <c r="BR2074" s="170"/>
      <c r="BS2074" s="170"/>
      <c r="BT2074" s="170"/>
      <c r="BU2074" s="170"/>
      <c r="BV2074" s="170"/>
      <c r="BW2074" s="170"/>
      <c r="BX2074" s="170"/>
      <c r="BY2074" s="170"/>
      <c r="BZ2074" s="170"/>
      <c r="CA2074" s="170"/>
    </row>
    <row r="2075" spans="12:79" customFormat="1" ht="11.25" customHeight="1">
      <c r="L2075" s="20"/>
      <c r="M2075" s="538" t="s">
        <v>941</v>
      </c>
      <c r="N2075" s="552" t="s">
        <v>942</v>
      </c>
      <c r="O2075" s="422" t="s">
        <v>195</v>
      </c>
      <c r="AC2075" s="253"/>
      <c r="AD2075" s="253"/>
      <c r="AE2075" s="253"/>
      <c r="AF2075" s="249">
        <f t="shared" si="79"/>
        <v>0</v>
      </c>
      <c r="AG2075" s="246">
        <f>SUM(AG2076:AG2079)</f>
        <v>0</v>
      </c>
      <c r="AH2075" s="246">
        <f>SUM(AH2076:AH2079)</f>
        <v>0</v>
      </c>
      <c r="AI2075" s="170"/>
      <c r="AJ2075" s="170"/>
      <c r="AK2075" s="170"/>
      <c r="AL2075" s="170"/>
      <c r="AM2075" s="170"/>
      <c r="AN2075" s="170"/>
      <c r="AO2075" s="170"/>
      <c r="AP2075" s="170"/>
      <c r="AQ2075" s="170"/>
      <c r="AR2075" s="170"/>
      <c r="AS2075" s="170"/>
      <c r="AT2075" s="170"/>
      <c r="AU2075" s="170"/>
      <c r="AV2075" s="170"/>
      <c r="AW2075" s="170"/>
      <c r="AX2075" s="170"/>
      <c r="AY2075" s="170"/>
      <c r="AZ2075" s="170"/>
      <c r="BA2075" s="170"/>
      <c r="BB2075" s="170"/>
      <c r="BC2075" s="170"/>
      <c r="BD2075" s="170"/>
      <c r="BE2075" s="170"/>
      <c r="BF2075" s="170"/>
      <c r="BG2075" s="170"/>
      <c r="BH2075" s="170"/>
      <c r="BI2075" s="170"/>
      <c r="BJ2075" s="170"/>
      <c r="BK2075" s="170"/>
      <c r="BL2075" s="170"/>
      <c r="BM2075" s="170"/>
      <c r="BN2075" s="170"/>
      <c r="BO2075" s="170"/>
      <c r="BP2075" s="170"/>
      <c r="BQ2075" s="170"/>
      <c r="BR2075" s="170"/>
      <c r="BS2075" s="170"/>
      <c r="BT2075" s="170"/>
      <c r="BU2075" s="170"/>
      <c r="BV2075" s="170"/>
      <c r="BW2075" s="170"/>
      <c r="BX2075" s="170"/>
      <c r="BY2075" s="170"/>
      <c r="BZ2075" s="170"/>
      <c r="CA2075" s="170"/>
    </row>
    <row r="2076" spans="12:79" customFormat="1" ht="11.25" customHeight="1">
      <c r="L2076" s="20"/>
      <c r="M2076" s="538" t="s">
        <v>943</v>
      </c>
      <c r="N2076" s="573" t="s">
        <v>944</v>
      </c>
      <c r="O2076" s="422" t="s">
        <v>195</v>
      </c>
      <c r="AC2076" s="253"/>
      <c r="AD2076" s="253"/>
      <c r="AE2076" s="253"/>
      <c r="AF2076" s="249">
        <f t="shared" si="79"/>
        <v>0</v>
      </c>
      <c r="AG2076" s="223"/>
      <c r="AH2076" s="223"/>
      <c r="AI2076" s="170"/>
      <c r="AJ2076" s="170"/>
      <c r="AK2076" s="170"/>
      <c r="AL2076" s="170"/>
      <c r="AM2076" s="170"/>
      <c r="AN2076" s="170"/>
      <c r="AO2076" s="170"/>
      <c r="AP2076" s="170"/>
      <c r="AQ2076" s="170"/>
      <c r="AR2076" s="170"/>
      <c r="AS2076" s="170"/>
      <c r="AT2076" s="170"/>
      <c r="AU2076" s="170"/>
      <c r="AV2076" s="170"/>
      <c r="AW2076" s="170"/>
      <c r="AX2076" s="170"/>
      <c r="AY2076" s="170"/>
      <c r="AZ2076" s="170"/>
      <c r="BA2076" s="170"/>
      <c r="BB2076" s="170"/>
      <c r="BC2076" s="170"/>
      <c r="BD2076" s="170"/>
      <c r="BE2076" s="170"/>
      <c r="BF2076" s="170"/>
      <c r="BG2076" s="170"/>
      <c r="BH2076" s="170"/>
      <c r="BI2076" s="170"/>
      <c r="BJ2076" s="170"/>
      <c r="BK2076" s="170"/>
      <c r="BL2076" s="170"/>
      <c r="BM2076" s="170"/>
      <c r="BN2076" s="170"/>
      <c r="BO2076" s="170"/>
      <c r="BP2076" s="170"/>
      <c r="BQ2076" s="170"/>
      <c r="BR2076" s="170"/>
      <c r="BS2076" s="170"/>
      <c r="BT2076" s="170"/>
      <c r="BU2076" s="170"/>
      <c r="BV2076" s="170"/>
      <c r="BW2076" s="170"/>
      <c r="BX2076" s="170"/>
      <c r="BY2076" s="170"/>
      <c r="BZ2076" s="170"/>
      <c r="CA2076" s="170"/>
    </row>
    <row r="2077" spans="12:79" customFormat="1" ht="11.25" customHeight="1">
      <c r="L2077" s="20"/>
      <c r="M2077" s="539" t="str">
        <f>IF(TEMPLATE_SPHERE_CODE="COLDVSNA","1.7.2",IF(TEMPLATE_SPHERE_CODE="VOTV","1.7.2",""))</f>
        <v/>
      </c>
      <c r="N2077" s="574" t="str">
        <f>IF(TEMPLATE_SPHERE_CODE="COLDVSNA","Контроль качества воды",IF(TEMPLATE_SPHERE_CODE="VOTV","Контроль сточных вод",""))</f>
        <v/>
      </c>
      <c r="O2077" s="422" t="s">
        <v>195</v>
      </c>
      <c r="AC2077" s="253"/>
      <c r="AD2077" s="253"/>
      <c r="AE2077" s="253"/>
      <c r="AF2077" s="249">
        <f t="shared" si="79"/>
        <v>0</v>
      </c>
      <c r="AG2077" s="223"/>
      <c r="AH2077" s="223"/>
      <c r="AI2077" s="170"/>
      <c r="AJ2077" s="170"/>
      <c r="AK2077" s="170"/>
      <c r="AL2077" s="170"/>
      <c r="AM2077" s="170"/>
      <c r="AN2077" s="170"/>
      <c r="AO2077" s="170"/>
      <c r="AP2077" s="170"/>
      <c r="AQ2077" s="170"/>
      <c r="AR2077" s="170"/>
      <c r="AS2077" s="170"/>
      <c r="AT2077" s="170"/>
      <c r="AU2077" s="170"/>
      <c r="AV2077" s="170"/>
      <c r="AW2077" s="170"/>
      <c r="AX2077" s="170"/>
      <c r="AY2077" s="170"/>
      <c r="AZ2077" s="170"/>
      <c r="BA2077" s="170"/>
      <c r="BB2077" s="170"/>
      <c r="BC2077" s="170"/>
      <c r="BD2077" s="170"/>
      <c r="BE2077" s="170"/>
      <c r="BF2077" s="170"/>
      <c r="BG2077" s="170"/>
      <c r="BH2077" s="170"/>
      <c r="BI2077" s="170"/>
      <c r="BJ2077" s="170"/>
      <c r="BK2077" s="170"/>
      <c r="BL2077" s="170"/>
      <c r="BM2077" s="170"/>
      <c r="BN2077" s="170"/>
      <c r="BO2077" s="170"/>
      <c r="BP2077" s="170"/>
      <c r="BQ2077" s="170"/>
      <c r="BR2077" s="170"/>
      <c r="BS2077" s="170"/>
      <c r="BT2077" s="170"/>
      <c r="BU2077" s="170"/>
      <c r="BV2077" s="170"/>
      <c r="BW2077" s="170"/>
      <c r="BX2077" s="170"/>
      <c r="BY2077" s="170"/>
      <c r="BZ2077" s="170"/>
      <c r="CA2077" s="170"/>
    </row>
    <row r="2078" spans="12:79" customFormat="1" ht="11.25" customHeight="1">
      <c r="L2078" s="20"/>
      <c r="M2078" s="538" t="s">
        <v>945</v>
      </c>
      <c r="N2078" s="573" t="s">
        <v>946</v>
      </c>
      <c r="O2078" s="422" t="s">
        <v>195</v>
      </c>
      <c r="AC2078" s="253"/>
      <c r="AD2078" s="253"/>
      <c r="AE2078" s="253"/>
      <c r="AF2078" s="249">
        <f t="shared" si="79"/>
        <v>0</v>
      </c>
      <c r="AG2078" s="223"/>
      <c r="AH2078" s="223"/>
      <c r="AI2078" s="170"/>
      <c r="AJ2078" s="170"/>
      <c r="AK2078" s="170"/>
      <c r="AL2078" s="170"/>
      <c r="AM2078" s="170"/>
      <c r="AN2078" s="170"/>
      <c r="AO2078" s="170"/>
      <c r="AP2078" s="170"/>
      <c r="AQ2078" s="170"/>
      <c r="AR2078" s="170"/>
      <c r="AS2078" s="170"/>
      <c r="AT2078" s="170"/>
      <c r="AU2078" s="170"/>
      <c r="AV2078" s="170"/>
      <c r="AW2078" s="170"/>
      <c r="AX2078" s="170"/>
      <c r="AY2078" s="170"/>
      <c r="AZ2078" s="170"/>
      <c r="BA2078" s="170"/>
      <c r="BB2078" s="170"/>
      <c r="BC2078" s="170"/>
      <c r="BD2078" s="170"/>
      <c r="BE2078" s="170"/>
      <c r="BF2078" s="170"/>
      <c r="BG2078" s="170"/>
      <c r="BH2078" s="170"/>
      <c r="BI2078" s="170"/>
      <c r="BJ2078" s="170"/>
      <c r="BK2078" s="170"/>
      <c r="BL2078" s="170"/>
      <c r="BM2078" s="170"/>
      <c r="BN2078" s="170"/>
      <c r="BO2078" s="170"/>
      <c r="BP2078" s="170"/>
      <c r="BQ2078" s="170"/>
      <c r="BR2078" s="170"/>
      <c r="BS2078" s="170"/>
      <c r="BT2078" s="170"/>
      <c r="BU2078" s="170"/>
      <c r="BV2078" s="170"/>
      <c r="BW2078" s="170"/>
      <c r="BX2078" s="170"/>
      <c r="BY2078" s="170"/>
      <c r="BZ2078" s="170"/>
      <c r="CA2078" s="170"/>
    </row>
    <row r="2079" spans="12:79" customFormat="1" ht="11.25" customHeight="1">
      <c r="L2079" s="20"/>
      <c r="M2079" s="539" t="str">
        <f>IF(TEMPLATE_SPHERE_CODE="COLDVSNA","",IF(TEMPLATE_SPHERE_CODE="VOTV","1.7.4",""))</f>
        <v/>
      </c>
      <c r="N2079" s="574" t="str">
        <f>IF(TEMPLATE_SPHERE_CODE="COLDVSNA","",IF(TEMPLATE_SPHERE_CODE="VOTV","Услуги по обращению с осадком сточных вод",""))</f>
        <v/>
      </c>
      <c r="O2079" s="163" t="str">
        <f>IF(TEMPLATE_SPHERE_CODE="COLDVSNA","",IF(TEMPLATE_SPHERE_CODE="VOTV","тыс.руб.",""))</f>
        <v/>
      </c>
      <c r="AC2079" s="253"/>
      <c r="AD2079" s="253"/>
      <c r="AE2079" s="253"/>
      <c r="AF2079" s="263"/>
      <c r="AG2079" s="263"/>
      <c r="AH2079" s="263"/>
      <c r="AI2079" s="170"/>
      <c r="AJ2079" s="170"/>
      <c r="AK2079" s="170"/>
      <c r="AL2079" s="170"/>
      <c r="AM2079" s="170"/>
      <c r="AN2079" s="170"/>
      <c r="AO2079" s="170"/>
      <c r="AP2079" s="170"/>
      <c r="AQ2079" s="170"/>
      <c r="AR2079" s="170"/>
      <c r="AS2079" s="170"/>
      <c r="AT2079" s="170"/>
      <c r="AU2079" s="170"/>
      <c r="AV2079" s="170"/>
      <c r="AW2079" s="170"/>
      <c r="AX2079" s="170"/>
      <c r="AY2079" s="170"/>
      <c r="AZ2079" s="170"/>
      <c r="BA2079" s="170"/>
      <c r="BB2079" s="170"/>
      <c r="BC2079" s="170"/>
      <c r="BD2079" s="170"/>
      <c r="BE2079" s="170"/>
      <c r="BF2079" s="170"/>
      <c r="BG2079" s="170"/>
      <c r="BH2079" s="170"/>
      <c r="BI2079" s="170"/>
      <c r="BJ2079" s="170"/>
      <c r="BK2079" s="170"/>
      <c r="BL2079" s="170"/>
      <c r="BM2079" s="170"/>
      <c r="BN2079" s="170"/>
      <c r="BO2079" s="170"/>
      <c r="BP2079" s="170"/>
      <c r="BQ2079" s="170"/>
      <c r="BR2079" s="170"/>
      <c r="BS2079" s="170"/>
      <c r="BT2079" s="170"/>
      <c r="BU2079" s="170"/>
      <c r="BV2079" s="170"/>
      <c r="BW2079" s="170"/>
      <c r="BX2079" s="170"/>
      <c r="BY2079" s="170"/>
      <c r="BZ2079" s="170"/>
      <c r="CA2079" s="170"/>
    </row>
    <row r="2080" spans="12:79" customFormat="1" ht="11.25" customHeight="1">
      <c r="L2080" s="20"/>
      <c r="M2080" s="538" t="s">
        <v>947</v>
      </c>
      <c r="N2080" s="575" t="s">
        <v>948</v>
      </c>
      <c r="O2080" s="422" t="s">
        <v>195</v>
      </c>
      <c r="AC2080" s="253"/>
      <c r="AD2080" s="253"/>
      <c r="AE2080" s="253"/>
      <c r="AF2080" s="249">
        <f t="shared" ref="AF2080:AF2091" si="80">AG2080+AH2080</f>
        <v>0</v>
      </c>
      <c r="AG2080" s="246">
        <f>SUM(AG2081:AG2084)</f>
        <v>0</v>
      </c>
      <c r="AH2080" s="246">
        <f>SUM(AH2081:AH2084)</f>
        <v>0</v>
      </c>
      <c r="AI2080" s="170"/>
      <c r="AJ2080" s="170"/>
      <c r="AK2080" s="170"/>
      <c r="AL2080" s="170"/>
      <c r="AM2080" s="170"/>
      <c r="AN2080" s="170"/>
      <c r="AO2080" s="170"/>
      <c r="AP2080" s="170"/>
      <c r="AQ2080" s="170"/>
      <c r="AR2080" s="170"/>
      <c r="AS2080" s="170"/>
      <c r="AT2080" s="170"/>
      <c r="AU2080" s="170"/>
      <c r="AV2080" s="170"/>
      <c r="AW2080" s="170"/>
      <c r="AX2080" s="170"/>
      <c r="AY2080" s="170"/>
      <c r="AZ2080" s="170"/>
      <c r="BA2080" s="170"/>
      <c r="BB2080" s="170"/>
      <c r="BC2080" s="170"/>
      <c r="BD2080" s="170"/>
      <c r="BE2080" s="170"/>
      <c r="BF2080" s="170"/>
      <c r="BG2080" s="170"/>
      <c r="BH2080" s="170"/>
      <c r="BI2080" s="170"/>
      <c r="BJ2080" s="170"/>
      <c r="BK2080" s="170"/>
      <c r="BL2080" s="170"/>
      <c r="BM2080" s="170"/>
      <c r="BN2080" s="170"/>
      <c r="BO2080" s="170"/>
      <c r="BP2080" s="170"/>
      <c r="BQ2080" s="170"/>
      <c r="BR2080" s="170"/>
      <c r="BS2080" s="170"/>
      <c r="BT2080" s="170"/>
      <c r="BU2080" s="170"/>
      <c r="BV2080" s="170"/>
      <c r="BW2080" s="170"/>
      <c r="BX2080" s="170"/>
      <c r="BY2080" s="170"/>
      <c r="BZ2080" s="170"/>
      <c r="CA2080" s="170"/>
    </row>
    <row r="2081" spans="12:79" customFormat="1" ht="11.25" customHeight="1">
      <c r="L2081" s="20"/>
      <c r="M2081" s="538" t="s">
        <v>949</v>
      </c>
      <c r="N2081" s="555" t="s">
        <v>950</v>
      </c>
      <c r="O2081" s="422" t="s">
        <v>195</v>
      </c>
      <c r="AC2081" s="253"/>
      <c r="AD2081" s="253"/>
      <c r="AE2081" s="253"/>
      <c r="AF2081" s="249">
        <f t="shared" si="80"/>
        <v>0</v>
      </c>
      <c r="AG2081" s="223"/>
      <c r="AH2081" s="223"/>
      <c r="AI2081" s="170"/>
      <c r="AJ2081" s="170"/>
      <c r="AK2081" s="170"/>
      <c r="AL2081" s="170"/>
      <c r="AM2081" s="170"/>
      <c r="AN2081" s="170"/>
      <c r="AO2081" s="170"/>
      <c r="AP2081" s="170"/>
      <c r="AQ2081" s="170"/>
      <c r="AR2081" s="170"/>
      <c r="AS2081" s="170"/>
      <c r="AT2081" s="170"/>
      <c r="AU2081" s="170"/>
      <c r="AV2081" s="170"/>
      <c r="AW2081" s="170"/>
      <c r="AX2081" s="170"/>
      <c r="AY2081" s="170"/>
      <c r="AZ2081" s="170"/>
      <c r="BA2081" s="170"/>
      <c r="BB2081" s="170"/>
      <c r="BC2081" s="170"/>
      <c r="BD2081" s="170"/>
      <c r="BE2081" s="170"/>
      <c r="BF2081" s="170"/>
      <c r="BG2081" s="170"/>
      <c r="BH2081" s="170"/>
      <c r="BI2081" s="170"/>
      <c r="BJ2081" s="170"/>
      <c r="BK2081" s="170"/>
      <c r="BL2081" s="170"/>
      <c r="BM2081" s="170"/>
      <c r="BN2081" s="170"/>
      <c r="BO2081" s="170"/>
      <c r="BP2081" s="170"/>
      <c r="BQ2081" s="170"/>
      <c r="BR2081" s="170"/>
      <c r="BS2081" s="170"/>
      <c r="BT2081" s="170"/>
      <c r="BU2081" s="170"/>
      <c r="BV2081" s="170"/>
      <c r="BW2081" s="170"/>
      <c r="BX2081" s="170"/>
      <c r="BY2081" s="170"/>
      <c r="BZ2081" s="170"/>
      <c r="CA2081" s="170"/>
    </row>
    <row r="2082" spans="12:79" customFormat="1" ht="11.25" customHeight="1">
      <c r="L2082" s="20"/>
      <c r="M2082" s="538" t="s">
        <v>951</v>
      </c>
      <c r="N2082" s="571" t="s">
        <v>952</v>
      </c>
      <c r="O2082" s="422" t="s">
        <v>195</v>
      </c>
      <c r="AC2082" s="253"/>
      <c r="AD2082" s="253"/>
      <c r="AE2082" s="253"/>
      <c r="AF2082" s="249">
        <f t="shared" si="80"/>
        <v>0</v>
      </c>
      <c r="AG2082" s="223"/>
      <c r="AH2082" s="223"/>
      <c r="AI2082" s="170"/>
      <c r="AJ2082" s="170"/>
      <c r="AK2082" s="170"/>
      <c r="AL2082" s="170"/>
      <c r="AM2082" s="170"/>
      <c r="AN2082" s="170"/>
      <c r="AO2082" s="170"/>
      <c r="AP2082" s="170"/>
      <c r="AQ2082" s="170"/>
      <c r="AR2082" s="170"/>
      <c r="AS2082" s="170"/>
      <c r="AT2082" s="170"/>
      <c r="AU2082" s="170"/>
      <c r="AV2082" s="170"/>
      <c r="AW2082" s="170"/>
      <c r="AX2082" s="170"/>
      <c r="AY2082" s="170"/>
      <c r="AZ2082" s="170"/>
      <c r="BA2082" s="170"/>
      <c r="BB2082" s="170"/>
      <c r="BC2082" s="170"/>
      <c r="BD2082" s="170"/>
      <c r="BE2082" s="170"/>
      <c r="BF2082" s="170"/>
      <c r="BG2082" s="170"/>
      <c r="BH2082" s="170"/>
      <c r="BI2082" s="170"/>
      <c r="BJ2082" s="170"/>
      <c r="BK2082" s="170"/>
      <c r="BL2082" s="170"/>
      <c r="BM2082" s="170"/>
      <c r="BN2082" s="170"/>
      <c r="BO2082" s="170"/>
      <c r="BP2082" s="170"/>
      <c r="BQ2082" s="170"/>
      <c r="BR2082" s="170"/>
      <c r="BS2082" s="170"/>
      <c r="BT2082" s="170"/>
      <c r="BU2082" s="170"/>
      <c r="BV2082" s="170"/>
      <c r="BW2082" s="170"/>
      <c r="BX2082" s="170"/>
      <c r="BY2082" s="170"/>
      <c r="BZ2082" s="170"/>
      <c r="CA2082" s="170"/>
    </row>
    <row r="2083" spans="12:79" customFormat="1" ht="11.25" customHeight="1">
      <c r="L2083" s="20"/>
      <c r="M2083" s="538" t="s">
        <v>953</v>
      </c>
      <c r="N2083" s="573" t="s">
        <v>954</v>
      </c>
      <c r="O2083" s="422" t="s">
        <v>195</v>
      </c>
      <c r="AC2083" s="253"/>
      <c r="AD2083" s="253"/>
      <c r="AE2083" s="253"/>
      <c r="AF2083" s="249">
        <f t="shared" si="80"/>
        <v>0</v>
      </c>
      <c r="AG2083" s="223"/>
      <c r="AH2083" s="223"/>
      <c r="AI2083" s="170"/>
      <c r="AJ2083" s="170"/>
      <c r="AK2083" s="170"/>
      <c r="AL2083" s="170"/>
      <c r="AM2083" s="170"/>
      <c r="AN2083" s="170"/>
      <c r="AO2083" s="170"/>
      <c r="AP2083" s="170"/>
      <c r="AQ2083" s="170"/>
      <c r="AR2083" s="170"/>
      <c r="AS2083" s="170"/>
      <c r="AT2083" s="170"/>
      <c r="AU2083" s="170"/>
      <c r="AV2083" s="170"/>
      <c r="AW2083" s="170"/>
      <c r="AX2083" s="170"/>
      <c r="AY2083" s="170"/>
      <c r="AZ2083" s="170"/>
      <c r="BA2083" s="170"/>
      <c r="BB2083" s="170"/>
      <c r="BC2083" s="170"/>
      <c r="BD2083" s="170"/>
      <c r="BE2083" s="170"/>
      <c r="BF2083" s="170"/>
      <c r="BG2083" s="170"/>
      <c r="BH2083" s="170"/>
      <c r="BI2083" s="170"/>
      <c r="BJ2083" s="170"/>
      <c r="BK2083" s="170"/>
      <c r="BL2083" s="170"/>
      <c r="BM2083" s="170"/>
      <c r="BN2083" s="170"/>
      <c r="BO2083" s="170"/>
      <c r="BP2083" s="170"/>
      <c r="BQ2083" s="170"/>
      <c r="BR2083" s="170"/>
      <c r="BS2083" s="170"/>
      <c r="BT2083" s="170"/>
      <c r="BU2083" s="170"/>
      <c r="BV2083" s="170"/>
      <c r="BW2083" s="170"/>
      <c r="BX2083" s="170"/>
      <c r="BY2083" s="170"/>
      <c r="BZ2083" s="170"/>
      <c r="CA2083" s="170"/>
    </row>
    <row r="2084" spans="12:79" customFormat="1" ht="11.25" customHeight="1">
      <c r="L2084" s="20"/>
      <c r="M2084" s="538" t="s">
        <v>955</v>
      </c>
      <c r="N2084" s="573" t="s">
        <v>169</v>
      </c>
      <c r="O2084" s="422" t="s">
        <v>195</v>
      </c>
      <c r="AC2084" s="253"/>
      <c r="AD2084" s="253"/>
      <c r="AE2084" s="253"/>
      <c r="AF2084" s="249">
        <f t="shared" si="80"/>
        <v>0</v>
      </c>
      <c r="AG2084" s="223"/>
      <c r="AH2084" s="223"/>
      <c r="AI2084" s="170"/>
      <c r="AJ2084" s="170"/>
      <c r="AK2084" s="170"/>
      <c r="AL2084" s="170"/>
      <c r="AM2084" s="170"/>
      <c r="AN2084" s="170"/>
      <c r="AO2084" s="170"/>
      <c r="AP2084" s="170"/>
      <c r="AQ2084" s="170"/>
      <c r="AR2084" s="170"/>
      <c r="AS2084" s="170"/>
      <c r="AT2084" s="170"/>
      <c r="AU2084" s="170"/>
      <c r="AV2084" s="170"/>
      <c r="AW2084" s="170"/>
      <c r="AX2084" s="170"/>
      <c r="AY2084" s="170"/>
      <c r="AZ2084" s="170"/>
      <c r="BA2084" s="170"/>
      <c r="BB2084" s="170"/>
      <c r="BC2084" s="170"/>
      <c r="BD2084" s="170"/>
      <c r="BE2084" s="170"/>
      <c r="BF2084" s="170"/>
      <c r="BG2084" s="170"/>
      <c r="BH2084" s="170"/>
      <c r="BI2084" s="170"/>
      <c r="BJ2084" s="170"/>
      <c r="BK2084" s="170"/>
      <c r="BL2084" s="170"/>
      <c r="BM2084" s="170"/>
      <c r="BN2084" s="170"/>
      <c r="BO2084" s="170"/>
      <c r="BP2084" s="170"/>
      <c r="BQ2084" s="170"/>
      <c r="BR2084" s="170"/>
      <c r="BS2084" s="170"/>
      <c r="BT2084" s="170"/>
      <c r="BU2084" s="170"/>
      <c r="BV2084" s="170"/>
      <c r="BW2084" s="170"/>
      <c r="BX2084" s="170"/>
      <c r="BY2084" s="170"/>
      <c r="BZ2084" s="170"/>
      <c r="CA2084" s="170"/>
    </row>
    <row r="2085" spans="12:79" customFormat="1" ht="11.25" customHeight="1">
      <c r="L2085" s="20"/>
      <c r="M2085" s="514" t="s">
        <v>164</v>
      </c>
      <c r="N2085" s="514" t="s">
        <v>956</v>
      </c>
      <c r="O2085" s="422" t="s">
        <v>195</v>
      </c>
      <c r="AC2085" s="253"/>
      <c r="AD2085" s="253"/>
      <c r="AE2085" s="253"/>
      <c r="AF2085" s="249">
        <f t="shared" si="80"/>
        <v>0</v>
      </c>
      <c r="AG2085" s="246">
        <f>SUM(AG2086,AG2088,AG2090)</f>
        <v>0</v>
      </c>
      <c r="AH2085" s="246">
        <f>SUM(AH2086,AH2088,AH2090)</f>
        <v>0</v>
      </c>
      <c r="AI2085" s="170"/>
      <c r="AJ2085" s="170"/>
      <c r="AK2085" s="170"/>
      <c r="AL2085" s="170"/>
      <c r="AM2085" s="170"/>
      <c r="AN2085" s="170"/>
      <c r="AO2085" s="170"/>
      <c r="AP2085" s="170"/>
      <c r="AQ2085" s="170"/>
      <c r="AR2085" s="170"/>
      <c r="AS2085" s="170"/>
      <c r="AT2085" s="170"/>
      <c r="AU2085" s="170"/>
      <c r="AV2085" s="170"/>
      <c r="AW2085" s="170"/>
      <c r="AX2085" s="170"/>
      <c r="AY2085" s="170"/>
      <c r="AZ2085" s="170"/>
      <c r="BA2085" s="170"/>
      <c r="BB2085" s="170"/>
      <c r="BC2085" s="170"/>
      <c r="BD2085" s="170"/>
      <c r="BE2085" s="170"/>
      <c r="BF2085" s="170"/>
      <c r="BG2085" s="170"/>
      <c r="BH2085" s="170"/>
      <c r="BI2085" s="170"/>
      <c r="BJ2085" s="170"/>
      <c r="BK2085" s="170"/>
      <c r="BL2085" s="170"/>
      <c r="BM2085" s="170"/>
      <c r="BN2085" s="170"/>
      <c r="BO2085" s="170"/>
      <c r="BP2085" s="170"/>
      <c r="BQ2085" s="170"/>
      <c r="BR2085" s="170"/>
      <c r="BS2085" s="170"/>
      <c r="BT2085" s="170"/>
      <c r="BU2085" s="170"/>
      <c r="BV2085" s="170"/>
      <c r="BW2085" s="170"/>
      <c r="BX2085" s="170"/>
      <c r="BY2085" s="170"/>
      <c r="BZ2085" s="170"/>
      <c r="CA2085" s="170"/>
    </row>
    <row r="2086" spans="12:79" customFormat="1" ht="11.25" customHeight="1">
      <c r="L2086" s="20"/>
      <c r="M2086" s="538" t="s">
        <v>706</v>
      </c>
      <c r="N2086" s="575" t="s">
        <v>957</v>
      </c>
      <c r="O2086" s="422" t="s">
        <v>195</v>
      </c>
      <c r="AC2086" s="253"/>
      <c r="AD2086" s="253"/>
      <c r="AE2086" s="253"/>
      <c r="AF2086" s="249">
        <f t="shared" si="80"/>
        <v>0</v>
      </c>
      <c r="AG2086" s="223"/>
      <c r="AH2086" s="223"/>
      <c r="AI2086" s="170"/>
      <c r="AJ2086" s="170"/>
      <c r="AK2086" s="170"/>
      <c r="AL2086" s="170"/>
      <c r="AM2086" s="170"/>
      <c r="AN2086" s="170"/>
      <c r="AO2086" s="170"/>
      <c r="AP2086" s="170"/>
      <c r="AQ2086" s="170"/>
      <c r="AR2086" s="170"/>
      <c r="AS2086" s="170"/>
      <c r="AT2086" s="170"/>
      <c r="AU2086" s="170"/>
      <c r="AV2086" s="170"/>
      <c r="AW2086" s="170"/>
      <c r="AX2086" s="170"/>
      <c r="AY2086" s="170"/>
      <c r="AZ2086" s="170"/>
      <c r="BA2086" s="170"/>
      <c r="BB2086" s="170"/>
      <c r="BC2086" s="170"/>
      <c r="BD2086" s="170"/>
      <c r="BE2086" s="170"/>
      <c r="BF2086" s="170"/>
      <c r="BG2086" s="170"/>
      <c r="BH2086" s="170"/>
      <c r="BI2086" s="170"/>
      <c r="BJ2086" s="170"/>
      <c r="BK2086" s="170"/>
      <c r="BL2086" s="170"/>
      <c r="BM2086" s="170"/>
      <c r="BN2086" s="170"/>
      <c r="BO2086" s="170"/>
      <c r="BP2086" s="170"/>
      <c r="BQ2086" s="170"/>
      <c r="BR2086" s="170"/>
      <c r="BS2086" s="170"/>
      <c r="BT2086" s="170"/>
      <c r="BU2086" s="170"/>
      <c r="BV2086" s="170"/>
      <c r="BW2086" s="170"/>
      <c r="BX2086" s="170"/>
      <c r="BY2086" s="170"/>
      <c r="BZ2086" s="170"/>
      <c r="CA2086" s="170"/>
    </row>
    <row r="2087" spans="12:79" customFormat="1" ht="11.25" customHeight="1">
      <c r="L2087" s="20"/>
      <c r="M2087" s="538" t="s">
        <v>102</v>
      </c>
      <c r="N2087" s="576" t="s">
        <v>2082</v>
      </c>
      <c r="O2087" s="422" t="s">
        <v>195</v>
      </c>
      <c r="AC2087" s="253"/>
      <c r="AD2087" s="253"/>
      <c r="AE2087" s="253"/>
      <c r="AF2087" s="249">
        <f t="shared" si="80"/>
        <v>0</v>
      </c>
      <c r="AG2087" s="223"/>
      <c r="AH2087" s="223"/>
      <c r="AI2087" s="170"/>
      <c r="AJ2087" s="170"/>
      <c r="AK2087" s="170"/>
      <c r="AL2087" s="170"/>
      <c r="AM2087" s="170"/>
      <c r="AN2087" s="170"/>
      <c r="AO2087" s="170"/>
      <c r="AP2087" s="170"/>
      <c r="AQ2087" s="170"/>
      <c r="AR2087" s="170"/>
      <c r="AS2087" s="170"/>
      <c r="AT2087" s="170"/>
      <c r="AU2087" s="170"/>
      <c r="AV2087" s="170"/>
      <c r="AW2087" s="170"/>
      <c r="AX2087" s="170"/>
      <c r="AY2087" s="170"/>
      <c r="AZ2087" s="170"/>
      <c r="BA2087" s="170"/>
      <c r="BB2087" s="170"/>
      <c r="BC2087" s="170"/>
      <c r="BD2087" s="170"/>
      <c r="BE2087" s="170"/>
      <c r="BF2087" s="170"/>
      <c r="BG2087" s="170"/>
      <c r="BH2087" s="170"/>
      <c r="BI2087" s="170"/>
      <c r="BJ2087" s="170"/>
      <c r="BK2087" s="170"/>
      <c r="BL2087" s="170"/>
      <c r="BM2087" s="170"/>
      <c r="BN2087" s="170"/>
      <c r="BO2087" s="170"/>
      <c r="BP2087" s="170"/>
      <c r="BQ2087" s="170"/>
      <c r="BR2087" s="170"/>
      <c r="BS2087" s="170"/>
      <c r="BT2087" s="170"/>
      <c r="BU2087" s="170"/>
      <c r="BV2087" s="170"/>
      <c r="BW2087" s="170"/>
      <c r="BX2087" s="170"/>
      <c r="BY2087" s="170"/>
      <c r="BZ2087" s="170"/>
      <c r="CA2087" s="170"/>
    </row>
    <row r="2088" spans="12:79" customFormat="1" ht="11.25" customHeight="1">
      <c r="L2088" s="20"/>
      <c r="M2088" s="538" t="s">
        <v>708</v>
      </c>
      <c r="N2088" s="575" t="s">
        <v>958</v>
      </c>
      <c r="O2088" s="422" t="s">
        <v>195</v>
      </c>
      <c r="AC2088" s="253"/>
      <c r="AD2088" s="253"/>
      <c r="AE2088" s="253"/>
      <c r="AF2088" s="249">
        <f t="shared" si="80"/>
        <v>0</v>
      </c>
      <c r="AG2088" s="223"/>
      <c r="AH2088" s="223"/>
      <c r="AI2088" s="170"/>
      <c r="AJ2088" s="170"/>
      <c r="AK2088" s="170"/>
      <c r="AL2088" s="170"/>
      <c r="AM2088" s="170"/>
      <c r="AN2088" s="170"/>
      <c r="AO2088" s="170"/>
      <c r="AP2088" s="170"/>
      <c r="AQ2088" s="170"/>
      <c r="AR2088" s="170"/>
      <c r="AS2088" s="170"/>
      <c r="AT2088" s="170"/>
      <c r="AU2088" s="170"/>
      <c r="AV2088" s="170"/>
      <c r="AW2088" s="170"/>
      <c r="AX2088" s="170"/>
      <c r="AY2088" s="170"/>
      <c r="AZ2088" s="170"/>
      <c r="BA2088" s="170"/>
      <c r="BB2088" s="170"/>
      <c r="BC2088" s="170"/>
      <c r="BD2088" s="170"/>
      <c r="BE2088" s="170"/>
      <c r="BF2088" s="170"/>
      <c r="BG2088" s="170"/>
      <c r="BH2088" s="170"/>
      <c r="BI2088" s="170"/>
      <c r="BJ2088" s="170"/>
      <c r="BK2088" s="170"/>
      <c r="BL2088" s="170"/>
      <c r="BM2088" s="170"/>
      <c r="BN2088" s="170"/>
      <c r="BO2088" s="170"/>
      <c r="BP2088" s="170"/>
      <c r="BQ2088" s="170"/>
      <c r="BR2088" s="170"/>
      <c r="BS2088" s="170"/>
      <c r="BT2088" s="170"/>
      <c r="BU2088" s="170"/>
      <c r="BV2088" s="170"/>
      <c r="BW2088" s="170"/>
      <c r="BX2088" s="170"/>
      <c r="BY2088" s="170"/>
      <c r="BZ2088" s="170"/>
      <c r="CA2088" s="170"/>
    </row>
    <row r="2089" spans="12:79" customFormat="1" ht="11.25" customHeight="1">
      <c r="L2089" s="20"/>
      <c r="M2089" s="538" t="s">
        <v>103</v>
      </c>
      <c r="N2089" s="576" t="s">
        <v>2083</v>
      </c>
      <c r="O2089" s="422" t="s">
        <v>195</v>
      </c>
      <c r="AC2089" s="253"/>
      <c r="AD2089" s="253"/>
      <c r="AE2089" s="253"/>
      <c r="AF2089" s="249">
        <f t="shared" si="80"/>
        <v>0</v>
      </c>
      <c r="AG2089" s="223"/>
      <c r="AH2089" s="223"/>
      <c r="AI2089" s="170"/>
      <c r="AJ2089" s="170"/>
      <c r="AK2089" s="170"/>
      <c r="AL2089" s="170"/>
      <c r="AM2089" s="170"/>
      <c r="AN2089" s="170"/>
      <c r="AO2089" s="170"/>
      <c r="AP2089" s="170"/>
      <c r="AQ2089" s="170"/>
      <c r="AR2089" s="170"/>
      <c r="AS2089" s="170"/>
      <c r="AT2089" s="170"/>
      <c r="AU2089" s="170"/>
      <c r="AV2089" s="170"/>
      <c r="AW2089" s="170"/>
      <c r="AX2089" s="170"/>
      <c r="AY2089" s="170"/>
      <c r="AZ2089" s="170"/>
      <c r="BA2089" s="170"/>
      <c r="BB2089" s="170"/>
      <c r="BC2089" s="170"/>
      <c r="BD2089" s="170"/>
      <c r="BE2089" s="170"/>
      <c r="BF2089" s="170"/>
      <c r="BG2089" s="170"/>
      <c r="BH2089" s="170"/>
      <c r="BI2089" s="170"/>
      <c r="BJ2089" s="170"/>
      <c r="BK2089" s="170"/>
      <c r="BL2089" s="170"/>
      <c r="BM2089" s="170"/>
      <c r="BN2089" s="170"/>
      <c r="BO2089" s="170"/>
      <c r="BP2089" s="170"/>
      <c r="BQ2089" s="170"/>
      <c r="BR2089" s="170"/>
      <c r="BS2089" s="170"/>
      <c r="BT2089" s="170"/>
      <c r="BU2089" s="170"/>
      <c r="BV2089" s="170"/>
      <c r="BW2089" s="170"/>
      <c r="BX2089" s="170"/>
      <c r="BY2089" s="170"/>
      <c r="BZ2089" s="170"/>
      <c r="CA2089" s="170"/>
    </row>
    <row r="2090" spans="12:79" customFormat="1" ht="11.25" customHeight="1">
      <c r="L2090" s="20"/>
      <c r="M2090" s="538" t="s">
        <v>710</v>
      </c>
      <c r="N2090" s="575" t="s">
        <v>959</v>
      </c>
      <c r="O2090" s="422" t="s">
        <v>195</v>
      </c>
      <c r="AC2090" s="253"/>
      <c r="AD2090" s="253"/>
      <c r="AE2090" s="253"/>
      <c r="AF2090" s="249">
        <f t="shared" si="80"/>
        <v>0</v>
      </c>
      <c r="AG2090" s="246">
        <f>SUM(AG2091,AG2102)</f>
        <v>0</v>
      </c>
      <c r="AH2090" s="246">
        <f>SUM(AH2091,AH2102)</f>
        <v>0</v>
      </c>
      <c r="AI2090" s="170"/>
      <c r="AJ2090" s="170"/>
      <c r="AK2090" s="170"/>
      <c r="AL2090" s="170"/>
      <c r="AM2090" s="170"/>
      <c r="AN2090" s="170"/>
      <c r="AO2090" s="170"/>
      <c r="AP2090" s="170"/>
      <c r="AQ2090" s="170"/>
      <c r="AR2090" s="170"/>
      <c r="AS2090" s="170"/>
      <c r="AT2090" s="170"/>
      <c r="AU2090" s="170"/>
      <c r="AV2090" s="170"/>
      <c r="AW2090" s="170"/>
      <c r="AX2090" s="170"/>
      <c r="AY2090" s="170"/>
      <c r="AZ2090" s="170"/>
      <c r="BA2090" s="170"/>
      <c r="BB2090" s="170"/>
      <c r="BC2090" s="170"/>
      <c r="BD2090" s="170"/>
      <c r="BE2090" s="170"/>
      <c r="BF2090" s="170"/>
      <c r="BG2090" s="170"/>
      <c r="BH2090" s="170"/>
      <c r="BI2090" s="170"/>
      <c r="BJ2090" s="170"/>
      <c r="BK2090" s="170"/>
      <c r="BL2090" s="170"/>
      <c r="BM2090" s="170"/>
      <c r="BN2090" s="170"/>
      <c r="BO2090" s="170"/>
      <c r="BP2090" s="170"/>
      <c r="BQ2090" s="170"/>
      <c r="BR2090" s="170"/>
      <c r="BS2090" s="170"/>
      <c r="BT2090" s="170"/>
      <c r="BU2090" s="170"/>
      <c r="BV2090" s="170"/>
      <c r="BW2090" s="170"/>
      <c r="BX2090" s="170"/>
      <c r="BY2090" s="170"/>
      <c r="BZ2090" s="170"/>
      <c r="CA2090" s="170"/>
    </row>
    <row r="2091" spans="12:79" customFormat="1" ht="11.25" customHeight="1">
      <c r="L2091" s="20"/>
      <c r="M2091" s="538" t="s">
        <v>554</v>
      </c>
      <c r="N2091" s="573" t="s">
        <v>960</v>
      </c>
      <c r="O2091" s="422" t="s">
        <v>195</v>
      </c>
      <c r="AC2091" s="253"/>
      <c r="AD2091" s="253"/>
      <c r="AE2091" s="253"/>
      <c r="AF2091" s="249">
        <f t="shared" si="80"/>
        <v>0</v>
      </c>
      <c r="AG2091" s="223"/>
      <c r="AH2091" s="223"/>
      <c r="AI2091" s="170"/>
      <c r="AJ2091" s="170"/>
      <c r="AK2091" s="170"/>
      <c r="AL2091" s="170"/>
      <c r="AM2091" s="170"/>
      <c r="AN2091" s="170"/>
      <c r="AO2091" s="170"/>
      <c r="AP2091" s="170"/>
      <c r="AQ2091" s="170"/>
      <c r="AR2091" s="170"/>
      <c r="AS2091" s="170"/>
      <c r="AT2091" s="170"/>
      <c r="AU2091" s="170"/>
      <c r="AV2091" s="170"/>
      <c r="AW2091" s="170"/>
      <c r="AX2091" s="170"/>
      <c r="AY2091" s="170"/>
      <c r="AZ2091" s="170"/>
      <c r="BA2091" s="170"/>
      <c r="BB2091" s="170"/>
      <c r="BC2091" s="170"/>
      <c r="BD2091" s="170"/>
      <c r="BE2091" s="170"/>
      <c r="BF2091" s="170"/>
      <c r="BG2091" s="170"/>
      <c r="BH2091" s="170"/>
      <c r="BI2091" s="170"/>
      <c r="BJ2091" s="170"/>
      <c r="BK2091" s="170"/>
      <c r="BL2091" s="170"/>
      <c r="BM2091" s="170"/>
      <c r="BN2091" s="170"/>
      <c r="BO2091" s="170"/>
      <c r="BP2091" s="170"/>
      <c r="BQ2091" s="170"/>
      <c r="BR2091" s="170"/>
      <c r="BS2091" s="170"/>
      <c r="BT2091" s="170"/>
      <c r="BU2091" s="170"/>
      <c r="BV2091" s="170"/>
      <c r="BW2091" s="170"/>
      <c r="BX2091" s="170"/>
      <c r="BY2091" s="170"/>
      <c r="BZ2091" s="170"/>
      <c r="CA2091" s="170"/>
    </row>
    <row r="2092" spans="12:79" customFormat="1" ht="11.25" customHeight="1">
      <c r="L2092" s="20"/>
      <c r="M2092" s="539" t="s">
        <v>961</v>
      </c>
      <c r="N2092" s="563" t="s">
        <v>922</v>
      </c>
      <c r="O2092" s="422" t="s">
        <v>289</v>
      </c>
      <c r="AC2092" s="253"/>
      <c r="AD2092" s="253"/>
      <c r="AE2092" s="253"/>
      <c r="AF2092" s="223"/>
      <c r="AG2092" s="223"/>
      <c r="AH2092" s="223"/>
      <c r="AI2092" s="170"/>
      <c r="AJ2092" s="170"/>
      <c r="AK2092" s="170"/>
      <c r="AL2092" s="170"/>
      <c r="AM2092" s="170"/>
      <c r="AN2092" s="170"/>
      <c r="AO2092" s="170"/>
      <c r="AP2092" s="170"/>
      <c r="AQ2092" s="170"/>
      <c r="AR2092" s="170"/>
      <c r="AS2092" s="170"/>
      <c r="AT2092" s="170"/>
      <c r="AU2092" s="170"/>
      <c r="AV2092" s="170"/>
      <c r="AW2092" s="170"/>
      <c r="AX2092" s="170"/>
      <c r="AY2092" s="170"/>
      <c r="AZ2092" s="170"/>
      <c r="BA2092" s="170"/>
      <c r="BB2092" s="170"/>
      <c r="BC2092" s="170"/>
      <c r="BD2092" s="170"/>
      <c r="BE2092" s="170"/>
      <c r="BF2092" s="170"/>
      <c r="BG2092" s="170"/>
      <c r="BH2092" s="170"/>
      <c r="BI2092" s="170"/>
      <c r="BJ2092" s="170"/>
      <c r="BK2092" s="170"/>
      <c r="BL2092" s="170"/>
      <c r="BM2092" s="170"/>
      <c r="BN2092" s="170"/>
      <c r="BO2092" s="170"/>
      <c r="BP2092" s="170"/>
      <c r="BQ2092" s="170"/>
      <c r="BR2092" s="170"/>
      <c r="BS2092" s="170"/>
      <c r="BT2092" s="170"/>
      <c r="BU2092" s="170"/>
      <c r="BV2092" s="170"/>
      <c r="BW2092" s="170"/>
      <c r="BX2092" s="170"/>
      <c r="BY2092" s="170"/>
      <c r="BZ2092" s="170"/>
      <c r="CA2092" s="170"/>
    </row>
    <row r="2093" spans="12:79" customFormat="1" ht="11.25" customHeight="1">
      <c r="L2093" s="20"/>
      <c r="M2093" s="539" t="s">
        <v>962</v>
      </c>
      <c r="N2093" s="577" t="s">
        <v>1036</v>
      </c>
      <c r="O2093" s="422" t="s">
        <v>29</v>
      </c>
      <c r="AC2093" s="253"/>
      <c r="AD2093" s="253"/>
      <c r="AE2093" s="253"/>
      <c r="AF2093" s="246">
        <f>IF(AF2092=0,0,AF2091/AF2092*1000/AF$6)</f>
        <v>0</v>
      </c>
      <c r="AG2093" s="246">
        <f>IF(AG2092=0,0,AG2091/AG2092*1000/AG$6)</f>
        <v>0</v>
      </c>
      <c r="AH2093" s="246">
        <f>IF(AH2092=0,0,AH2091/AH2092*1000/AH$6)</f>
        <v>0</v>
      </c>
      <c r="AI2093" s="170"/>
      <c r="AJ2093" s="170"/>
      <c r="AK2093" s="170"/>
      <c r="AL2093" s="170"/>
      <c r="AM2093" s="170"/>
      <c r="AN2093" s="170"/>
      <c r="AO2093" s="170"/>
      <c r="AP2093" s="170"/>
      <c r="AQ2093" s="170"/>
      <c r="AR2093" s="170"/>
      <c r="AS2093" s="170"/>
      <c r="AT2093" s="170"/>
      <c r="AU2093" s="170"/>
      <c r="AV2093" s="170"/>
      <c r="AW2093" s="170"/>
      <c r="AX2093" s="170"/>
      <c r="AY2093" s="170"/>
      <c r="AZ2093" s="170"/>
      <c r="BA2093" s="170"/>
      <c r="BB2093" s="170"/>
      <c r="BC2093" s="170"/>
      <c r="BD2093" s="170"/>
      <c r="BE2093" s="170"/>
      <c r="BF2093" s="170"/>
      <c r="BG2093" s="170"/>
      <c r="BH2093" s="170"/>
      <c r="BI2093" s="170"/>
      <c r="BJ2093" s="170"/>
      <c r="BK2093" s="170"/>
      <c r="BL2093" s="170"/>
      <c r="BM2093" s="170"/>
      <c r="BN2093" s="170"/>
      <c r="BO2093" s="170"/>
      <c r="BP2093" s="170"/>
      <c r="BQ2093" s="170"/>
      <c r="BR2093" s="170"/>
      <c r="BS2093" s="170"/>
      <c r="BT2093" s="170"/>
      <c r="BU2093" s="170"/>
      <c r="BV2093" s="170"/>
      <c r="BW2093" s="170"/>
      <c r="BX2093" s="170"/>
      <c r="BY2093" s="170"/>
      <c r="BZ2093" s="170"/>
      <c r="CA2093" s="170"/>
    </row>
    <row r="2094" spans="12:79" customFormat="1" ht="11.25" customHeight="1">
      <c r="L2094" s="20"/>
      <c r="M2094" s="539" t="s">
        <v>963</v>
      </c>
      <c r="N2094" s="578" t="s">
        <v>1035</v>
      </c>
      <c r="O2094" s="422" t="s">
        <v>289</v>
      </c>
      <c r="AC2094" s="253"/>
      <c r="AD2094" s="253"/>
      <c r="AE2094" s="253"/>
      <c r="AF2094" s="223"/>
      <c r="AG2094" s="223"/>
      <c r="AH2094" s="223"/>
      <c r="AI2094" s="170"/>
      <c r="AJ2094" s="170"/>
      <c r="AK2094" s="170"/>
      <c r="AL2094" s="170"/>
      <c r="AM2094" s="170"/>
      <c r="AN2094" s="170"/>
      <c r="AO2094" s="170"/>
      <c r="AP2094" s="170"/>
      <c r="AQ2094" s="170"/>
      <c r="AR2094" s="170"/>
      <c r="AS2094" s="170"/>
      <c r="AT2094" s="170"/>
      <c r="AU2094" s="170"/>
      <c r="AV2094" s="170"/>
      <c r="AW2094" s="170"/>
      <c r="AX2094" s="170"/>
      <c r="AY2094" s="170"/>
      <c r="AZ2094" s="170"/>
      <c r="BA2094" s="170"/>
      <c r="BB2094" s="170"/>
      <c r="BC2094" s="170"/>
      <c r="BD2094" s="170"/>
      <c r="BE2094" s="170"/>
      <c r="BF2094" s="170"/>
      <c r="BG2094" s="170"/>
      <c r="BH2094" s="170"/>
      <c r="BI2094" s="170"/>
      <c r="BJ2094" s="170"/>
      <c r="BK2094" s="170"/>
      <c r="BL2094" s="170"/>
      <c r="BM2094" s="170"/>
      <c r="BN2094" s="170"/>
      <c r="BO2094" s="170"/>
      <c r="BP2094" s="170"/>
      <c r="BQ2094" s="170"/>
      <c r="BR2094" s="170"/>
      <c r="BS2094" s="170"/>
      <c r="BT2094" s="170"/>
      <c r="BU2094" s="170"/>
      <c r="BV2094" s="170"/>
      <c r="BW2094" s="170"/>
      <c r="BX2094" s="170"/>
      <c r="BY2094" s="170"/>
      <c r="BZ2094" s="170"/>
      <c r="CA2094" s="170"/>
    </row>
    <row r="2095" spans="12:79" customFormat="1" ht="11.25" customHeight="1">
      <c r="L2095" s="20"/>
      <c r="M2095" s="539" t="s">
        <v>964</v>
      </c>
      <c r="N2095" s="566" t="s">
        <v>1037</v>
      </c>
      <c r="O2095" s="422" t="s">
        <v>289</v>
      </c>
      <c r="AC2095" s="253"/>
      <c r="AD2095" s="253"/>
      <c r="AE2095" s="253"/>
      <c r="AF2095" s="223"/>
      <c r="AG2095" s="223"/>
      <c r="AH2095" s="223"/>
      <c r="AI2095" s="170"/>
      <c r="AJ2095" s="170"/>
      <c r="AK2095" s="170"/>
      <c r="AL2095" s="170"/>
      <c r="AM2095" s="170"/>
      <c r="AN2095" s="170"/>
      <c r="AO2095" s="170"/>
      <c r="AP2095" s="170"/>
      <c r="AQ2095" s="170"/>
      <c r="AR2095" s="170"/>
      <c r="AS2095" s="170"/>
      <c r="AT2095" s="170"/>
      <c r="AU2095" s="170"/>
      <c r="AV2095" s="170"/>
      <c r="AW2095" s="170"/>
      <c r="AX2095" s="170"/>
      <c r="AY2095" s="170"/>
      <c r="AZ2095" s="170"/>
      <c r="BA2095" s="170"/>
      <c r="BB2095" s="170"/>
      <c r="BC2095" s="170"/>
      <c r="BD2095" s="170"/>
      <c r="BE2095" s="170"/>
      <c r="BF2095" s="170"/>
      <c r="BG2095" s="170"/>
      <c r="BH2095" s="170"/>
      <c r="BI2095" s="170"/>
      <c r="BJ2095" s="170"/>
      <c r="BK2095" s="170"/>
      <c r="BL2095" s="170"/>
      <c r="BM2095" s="170"/>
      <c r="BN2095" s="170"/>
      <c r="BO2095" s="170"/>
      <c r="BP2095" s="170"/>
      <c r="BQ2095" s="170"/>
      <c r="BR2095" s="170"/>
      <c r="BS2095" s="170"/>
      <c r="BT2095" s="170"/>
      <c r="BU2095" s="170"/>
      <c r="BV2095" s="170"/>
      <c r="BW2095" s="170"/>
      <c r="BX2095" s="170"/>
      <c r="BY2095" s="170"/>
      <c r="BZ2095" s="170"/>
      <c r="CA2095" s="170"/>
    </row>
    <row r="2096" spans="12:79" customFormat="1" ht="11.25" customHeight="1">
      <c r="L2096" s="20"/>
      <c r="M2096" s="539" t="s">
        <v>965</v>
      </c>
      <c r="N2096" s="556" t="s">
        <v>33</v>
      </c>
      <c r="O2096" s="422" t="s">
        <v>29</v>
      </c>
      <c r="AC2096" s="253"/>
      <c r="AD2096" s="253"/>
      <c r="AE2096" s="253"/>
      <c r="AF2096" s="143"/>
      <c r="AG2096" s="223"/>
      <c r="AH2096" s="223"/>
      <c r="AI2096" s="170"/>
      <c r="AJ2096" s="170"/>
      <c r="AK2096" s="170"/>
      <c r="AL2096" s="170"/>
      <c r="AM2096" s="170"/>
      <c r="AN2096" s="170"/>
      <c r="AO2096" s="170"/>
      <c r="AP2096" s="170"/>
      <c r="AQ2096" s="170"/>
      <c r="AR2096" s="170"/>
      <c r="AS2096" s="170"/>
      <c r="AT2096" s="170"/>
      <c r="AU2096" s="170"/>
      <c r="AV2096" s="170"/>
      <c r="AW2096" s="170"/>
      <c r="AX2096" s="170"/>
      <c r="AY2096" s="170"/>
      <c r="AZ2096" s="170"/>
      <c r="BA2096" s="170"/>
      <c r="BB2096" s="170"/>
      <c r="BC2096" s="170"/>
      <c r="BD2096" s="170"/>
      <c r="BE2096" s="170"/>
      <c r="BF2096" s="170"/>
      <c r="BG2096" s="170"/>
      <c r="BH2096" s="170"/>
      <c r="BI2096" s="170"/>
      <c r="BJ2096" s="170"/>
      <c r="BK2096" s="170"/>
      <c r="BL2096" s="170"/>
      <c r="BM2096" s="170"/>
      <c r="BN2096" s="170"/>
      <c r="BO2096" s="170"/>
      <c r="BP2096" s="170"/>
      <c r="BQ2096" s="170"/>
      <c r="BR2096" s="170"/>
      <c r="BS2096" s="170"/>
      <c r="BT2096" s="170"/>
      <c r="BU2096" s="170"/>
      <c r="BV2096" s="170"/>
      <c r="BW2096" s="170"/>
      <c r="BX2096" s="170"/>
      <c r="BY2096" s="170"/>
      <c r="BZ2096" s="170"/>
      <c r="CA2096" s="170"/>
    </row>
    <row r="2097" spans="12:79" customFormat="1" ht="11.25" customHeight="1">
      <c r="L2097" s="20"/>
      <c r="M2097" s="539" t="s">
        <v>966</v>
      </c>
      <c r="N2097" s="579" t="s">
        <v>928</v>
      </c>
      <c r="O2097" s="422"/>
      <c r="AC2097" s="253"/>
      <c r="AD2097" s="253"/>
      <c r="AE2097" s="253"/>
      <c r="AF2097" s="143"/>
      <c r="AG2097" s="223"/>
      <c r="AH2097" s="223"/>
      <c r="AI2097" s="170"/>
      <c r="AJ2097" s="170"/>
      <c r="AK2097" s="170"/>
      <c r="AL2097" s="170"/>
      <c r="AM2097" s="170"/>
      <c r="AN2097" s="170"/>
      <c r="AO2097" s="170"/>
      <c r="AP2097" s="170"/>
      <c r="AQ2097" s="170"/>
      <c r="AR2097" s="170"/>
      <c r="AS2097" s="170"/>
      <c r="AT2097" s="170"/>
      <c r="AU2097" s="170"/>
      <c r="AV2097" s="170"/>
      <c r="AW2097" s="170"/>
      <c r="AX2097" s="170"/>
      <c r="AY2097" s="170"/>
      <c r="AZ2097" s="170"/>
      <c r="BA2097" s="170"/>
      <c r="BB2097" s="170"/>
      <c r="BC2097" s="170"/>
      <c r="BD2097" s="170"/>
      <c r="BE2097" s="170"/>
      <c r="BF2097" s="170"/>
      <c r="BG2097" s="170"/>
      <c r="BH2097" s="170"/>
      <c r="BI2097" s="170"/>
      <c r="BJ2097" s="170"/>
      <c r="BK2097" s="170"/>
      <c r="BL2097" s="170"/>
      <c r="BM2097" s="170"/>
      <c r="BN2097" s="170"/>
      <c r="BO2097" s="170"/>
      <c r="BP2097" s="170"/>
      <c r="BQ2097" s="170"/>
      <c r="BR2097" s="170"/>
      <c r="BS2097" s="170"/>
      <c r="BT2097" s="170"/>
      <c r="BU2097" s="170"/>
      <c r="BV2097" s="170"/>
      <c r="BW2097" s="170"/>
      <c r="BX2097" s="170"/>
      <c r="BY2097" s="170"/>
      <c r="BZ2097" s="170"/>
      <c r="CA2097" s="170"/>
    </row>
    <row r="2098" spans="12:79" customFormat="1" ht="11.25" customHeight="1">
      <c r="L2098" s="20"/>
      <c r="M2098" s="539" t="s">
        <v>967</v>
      </c>
      <c r="N2098" s="556" t="s">
        <v>930</v>
      </c>
      <c r="O2098" s="422" t="s">
        <v>29</v>
      </c>
      <c r="AC2098" s="253"/>
      <c r="AD2098" s="253"/>
      <c r="AE2098" s="253"/>
      <c r="AF2098" s="143"/>
      <c r="AG2098" s="223"/>
      <c r="AH2098" s="223"/>
      <c r="AI2098" s="170"/>
      <c r="AJ2098" s="170"/>
      <c r="AK2098" s="170"/>
      <c r="AL2098" s="170"/>
      <c r="AM2098" s="170"/>
      <c r="AN2098" s="170"/>
      <c r="AO2098" s="170"/>
      <c r="AP2098" s="170"/>
      <c r="AQ2098" s="170"/>
      <c r="AR2098" s="170"/>
      <c r="AS2098" s="170"/>
      <c r="AT2098" s="170"/>
      <c r="AU2098" s="170"/>
      <c r="AV2098" s="170"/>
      <c r="AW2098" s="170"/>
      <c r="AX2098" s="170"/>
      <c r="AY2098" s="170"/>
      <c r="AZ2098" s="170"/>
      <c r="BA2098" s="170"/>
      <c r="BB2098" s="170"/>
      <c r="BC2098" s="170"/>
      <c r="BD2098" s="170"/>
      <c r="BE2098" s="170"/>
      <c r="BF2098" s="170"/>
      <c r="BG2098" s="170"/>
      <c r="BH2098" s="170"/>
      <c r="BI2098" s="170"/>
      <c r="BJ2098" s="170"/>
      <c r="BK2098" s="170"/>
      <c r="BL2098" s="170"/>
      <c r="BM2098" s="170"/>
      <c r="BN2098" s="170"/>
      <c r="BO2098" s="170"/>
      <c r="BP2098" s="170"/>
      <c r="BQ2098" s="170"/>
      <c r="BR2098" s="170"/>
      <c r="BS2098" s="170"/>
      <c r="BT2098" s="170"/>
      <c r="BU2098" s="170"/>
      <c r="BV2098" s="170"/>
      <c r="BW2098" s="170"/>
      <c r="BX2098" s="170"/>
      <c r="BY2098" s="170"/>
      <c r="BZ2098" s="170"/>
      <c r="CA2098" s="170"/>
    </row>
    <row r="2099" spans="12:79" customFormat="1" ht="11.25" customHeight="1">
      <c r="L2099" s="20"/>
      <c r="M2099" s="539" t="s">
        <v>968</v>
      </c>
      <c r="N2099" s="580" t="s">
        <v>932</v>
      </c>
      <c r="O2099" s="422"/>
      <c r="AC2099" s="253"/>
      <c r="AD2099" s="253"/>
      <c r="AE2099" s="253"/>
      <c r="AF2099" s="143"/>
      <c r="AG2099" s="223"/>
      <c r="AH2099" s="223"/>
      <c r="AI2099" s="170"/>
      <c r="AJ2099" s="170"/>
      <c r="AK2099" s="170"/>
      <c r="AL2099" s="170"/>
      <c r="AM2099" s="170"/>
      <c r="AN2099" s="170"/>
      <c r="AO2099" s="170"/>
      <c r="AP2099" s="170"/>
      <c r="AQ2099" s="170"/>
      <c r="AR2099" s="170"/>
      <c r="AS2099" s="170"/>
      <c r="AT2099" s="170"/>
      <c r="AU2099" s="170"/>
      <c r="AV2099" s="170"/>
      <c r="AW2099" s="170"/>
      <c r="AX2099" s="170"/>
      <c r="AY2099" s="170"/>
      <c r="AZ2099" s="170"/>
      <c r="BA2099" s="170"/>
      <c r="BB2099" s="170"/>
      <c r="BC2099" s="170"/>
      <c r="BD2099" s="170"/>
      <c r="BE2099" s="170"/>
      <c r="BF2099" s="170"/>
      <c r="BG2099" s="170"/>
      <c r="BH2099" s="170"/>
      <c r="BI2099" s="170"/>
      <c r="BJ2099" s="170"/>
      <c r="BK2099" s="170"/>
      <c r="BL2099" s="170"/>
      <c r="BM2099" s="170"/>
      <c r="BN2099" s="170"/>
      <c r="BO2099" s="170"/>
      <c r="BP2099" s="170"/>
      <c r="BQ2099" s="170"/>
      <c r="BR2099" s="170"/>
      <c r="BS2099" s="170"/>
      <c r="BT2099" s="170"/>
      <c r="BU2099" s="170"/>
      <c r="BV2099" s="170"/>
      <c r="BW2099" s="170"/>
      <c r="BX2099" s="170"/>
      <c r="BY2099" s="170"/>
      <c r="BZ2099" s="170"/>
      <c r="CA2099" s="170"/>
    </row>
    <row r="2100" spans="12:79" customFormat="1" ht="11.25" customHeight="1">
      <c r="L2100" s="20"/>
      <c r="M2100" s="539" t="s">
        <v>969</v>
      </c>
      <c r="N2100" s="581" t="s">
        <v>934</v>
      </c>
      <c r="O2100" s="422" t="s">
        <v>29</v>
      </c>
      <c r="AC2100" s="253"/>
      <c r="AD2100" s="253"/>
      <c r="AE2100" s="253"/>
      <c r="AF2100" s="143"/>
      <c r="AG2100" s="223"/>
      <c r="AH2100" s="223"/>
      <c r="AI2100" s="170"/>
      <c r="AJ2100" s="170"/>
      <c r="AK2100" s="170"/>
      <c r="AL2100" s="170"/>
      <c r="AM2100" s="170"/>
      <c r="AN2100" s="170"/>
      <c r="AO2100" s="170"/>
      <c r="AP2100" s="170"/>
      <c r="AQ2100" s="170"/>
      <c r="AR2100" s="170"/>
      <c r="AS2100" s="170"/>
      <c r="AT2100" s="170"/>
      <c r="AU2100" s="170"/>
      <c r="AV2100" s="170"/>
      <c r="AW2100" s="170"/>
      <c r="AX2100" s="170"/>
      <c r="AY2100" s="170"/>
      <c r="AZ2100" s="170"/>
      <c r="BA2100" s="170"/>
      <c r="BB2100" s="170"/>
      <c r="BC2100" s="170"/>
      <c r="BD2100" s="170"/>
      <c r="BE2100" s="170"/>
      <c r="BF2100" s="170"/>
      <c r="BG2100" s="170"/>
      <c r="BH2100" s="170"/>
      <c r="BI2100" s="170"/>
      <c r="BJ2100" s="170"/>
      <c r="BK2100" s="170"/>
      <c r="BL2100" s="170"/>
      <c r="BM2100" s="170"/>
      <c r="BN2100" s="170"/>
      <c r="BO2100" s="170"/>
      <c r="BP2100" s="170"/>
      <c r="BQ2100" s="170"/>
      <c r="BR2100" s="170"/>
      <c r="BS2100" s="170"/>
      <c r="BT2100" s="170"/>
      <c r="BU2100" s="170"/>
      <c r="BV2100" s="170"/>
      <c r="BW2100" s="170"/>
      <c r="BX2100" s="170"/>
      <c r="BY2100" s="170"/>
      <c r="BZ2100" s="170"/>
      <c r="CA2100" s="170"/>
    </row>
    <row r="2101" spans="12:79" customFormat="1" ht="11.25" customHeight="1">
      <c r="L2101" s="20"/>
      <c r="M2101" s="539" t="s">
        <v>970</v>
      </c>
      <c r="N2101" s="582" t="s">
        <v>936</v>
      </c>
      <c r="O2101" s="422" t="s">
        <v>29</v>
      </c>
      <c r="AC2101" s="253"/>
      <c r="AD2101" s="253"/>
      <c r="AE2101" s="253"/>
      <c r="AF2101" s="143"/>
      <c r="AG2101" s="223"/>
      <c r="AH2101" s="223"/>
      <c r="AI2101" s="170"/>
      <c r="AJ2101" s="170"/>
      <c r="AK2101" s="170"/>
      <c r="AL2101" s="170"/>
      <c r="AM2101" s="170"/>
      <c r="AN2101" s="170"/>
      <c r="AO2101" s="170"/>
      <c r="AP2101" s="170"/>
      <c r="AQ2101" s="170"/>
      <c r="AR2101" s="170"/>
      <c r="AS2101" s="170"/>
      <c r="AT2101" s="170"/>
      <c r="AU2101" s="170"/>
      <c r="AV2101" s="170"/>
      <c r="AW2101" s="170"/>
      <c r="AX2101" s="170"/>
      <c r="AY2101" s="170"/>
      <c r="AZ2101" s="170"/>
      <c r="BA2101" s="170"/>
      <c r="BB2101" s="170"/>
      <c r="BC2101" s="170"/>
      <c r="BD2101" s="170"/>
      <c r="BE2101" s="170"/>
      <c r="BF2101" s="170"/>
      <c r="BG2101" s="170"/>
      <c r="BH2101" s="170"/>
      <c r="BI2101" s="170"/>
      <c r="BJ2101" s="170"/>
      <c r="BK2101" s="170"/>
      <c r="BL2101" s="170"/>
      <c r="BM2101" s="170"/>
      <c r="BN2101" s="170"/>
      <c r="BO2101" s="170"/>
      <c r="BP2101" s="170"/>
      <c r="BQ2101" s="170"/>
      <c r="BR2101" s="170"/>
      <c r="BS2101" s="170"/>
      <c r="BT2101" s="170"/>
      <c r="BU2101" s="170"/>
      <c r="BV2101" s="170"/>
      <c r="BW2101" s="170"/>
      <c r="BX2101" s="170"/>
      <c r="BY2101" s="170"/>
      <c r="BZ2101" s="170"/>
      <c r="CA2101" s="170"/>
    </row>
    <row r="2102" spans="12:79" customFormat="1" ht="11.25" customHeight="1">
      <c r="L2102" s="20"/>
      <c r="M2102" s="538" t="s">
        <v>555</v>
      </c>
      <c r="N2102" s="571" t="s">
        <v>971</v>
      </c>
      <c r="O2102" s="422" t="s">
        <v>195</v>
      </c>
      <c r="AC2102" s="253"/>
      <c r="AD2102" s="253"/>
      <c r="AE2102" s="253"/>
      <c r="AF2102" s="249">
        <f t="shared" ref="AF2102:AF2112" si="81">AG2102+AH2102</f>
        <v>0</v>
      </c>
      <c r="AG2102" s="223"/>
      <c r="AH2102" s="223"/>
      <c r="AI2102" s="170"/>
      <c r="AJ2102" s="170"/>
      <c r="AK2102" s="170"/>
      <c r="AL2102" s="170"/>
      <c r="AM2102" s="170"/>
      <c r="AN2102" s="170"/>
      <c r="AO2102" s="170"/>
      <c r="AP2102" s="170"/>
      <c r="AQ2102" s="170"/>
      <c r="AR2102" s="170"/>
      <c r="AS2102" s="170"/>
      <c r="AT2102" s="170"/>
      <c r="AU2102" s="170"/>
      <c r="AV2102" s="170"/>
      <c r="AW2102" s="170"/>
      <c r="AX2102" s="170"/>
      <c r="AY2102" s="170"/>
      <c r="AZ2102" s="170"/>
      <c r="BA2102" s="170"/>
      <c r="BB2102" s="170"/>
      <c r="BC2102" s="170"/>
      <c r="BD2102" s="170"/>
      <c r="BE2102" s="170"/>
      <c r="BF2102" s="170"/>
      <c r="BG2102" s="170"/>
      <c r="BH2102" s="170"/>
      <c r="BI2102" s="170"/>
      <c r="BJ2102" s="170"/>
      <c r="BK2102" s="170"/>
      <c r="BL2102" s="170"/>
      <c r="BM2102" s="170"/>
      <c r="BN2102" s="170"/>
      <c r="BO2102" s="170"/>
      <c r="BP2102" s="170"/>
      <c r="BQ2102" s="170"/>
      <c r="BR2102" s="170"/>
      <c r="BS2102" s="170"/>
      <c r="BT2102" s="170"/>
      <c r="BU2102" s="170"/>
      <c r="BV2102" s="170"/>
      <c r="BW2102" s="170"/>
      <c r="BX2102" s="170"/>
      <c r="BY2102" s="170"/>
      <c r="BZ2102" s="170"/>
      <c r="CA2102" s="170"/>
    </row>
    <row r="2103" spans="12:79" customFormat="1" ht="11.25" customHeight="1">
      <c r="L2103" s="20"/>
      <c r="M2103" s="514">
        <v>3</v>
      </c>
      <c r="N2103" s="514" t="s">
        <v>972</v>
      </c>
      <c r="O2103" s="422" t="s">
        <v>195</v>
      </c>
      <c r="AC2103" s="253"/>
      <c r="AD2103" s="253"/>
      <c r="AE2103" s="253"/>
      <c r="AF2103" s="249">
        <f t="shared" si="81"/>
        <v>0</v>
      </c>
      <c r="AG2103" s="246">
        <f>SUM(AG2104,AG2111,AG2124,AG2125,AG2126,AG2127,AG2128)</f>
        <v>0</v>
      </c>
      <c r="AH2103" s="246">
        <f>SUM(AH2104,AH2111,AH2124,AH2125,AH2126,AH2127,AH2128)</f>
        <v>0</v>
      </c>
      <c r="AI2103" s="170"/>
      <c r="AJ2103" s="170"/>
      <c r="AK2103" s="170"/>
      <c r="AL2103" s="170"/>
      <c r="AM2103" s="170"/>
      <c r="AN2103" s="170"/>
      <c r="AO2103" s="170"/>
      <c r="AP2103" s="170"/>
      <c r="AQ2103" s="170"/>
      <c r="AR2103" s="170"/>
      <c r="AS2103" s="170"/>
      <c r="AT2103" s="170"/>
      <c r="AU2103" s="170"/>
      <c r="AV2103" s="170"/>
      <c r="AW2103" s="170"/>
      <c r="AX2103" s="170"/>
      <c r="AY2103" s="170"/>
      <c r="AZ2103" s="170"/>
      <c r="BA2103" s="170"/>
      <c r="BB2103" s="170"/>
      <c r="BC2103" s="170"/>
      <c r="BD2103" s="170"/>
      <c r="BE2103" s="170"/>
      <c r="BF2103" s="170"/>
      <c r="BG2103" s="170"/>
      <c r="BH2103" s="170"/>
      <c r="BI2103" s="170"/>
      <c r="BJ2103" s="170"/>
      <c r="BK2103" s="170"/>
      <c r="BL2103" s="170"/>
      <c r="BM2103" s="170"/>
      <c r="BN2103" s="170"/>
      <c r="BO2103" s="170"/>
      <c r="BP2103" s="170"/>
      <c r="BQ2103" s="170"/>
      <c r="BR2103" s="170"/>
      <c r="BS2103" s="170"/>
      <c r="BT2103" s="170"/>
      <c r="BU2103" s="170"/>
      <c r="BV2103" s="170"/>
      <c r="BW2103" s="170"/>
      <c r="BX2103" s="170"/>
      <c r="BY2103" s="170"/>
      <c r="BZ2103" s="170"/>
      <c r="CA2103" s="170"/>
    </row>
    <row r="2104" spans="12:79" customFormat="1" ht="11.25" customHeight="1">
      <c r="L2104" s="20"/>
      <c r="M2104" s="538" t="s">
        <v>171</v>
      </c>
      <c r="N2104" s="575" t="s">
        <v>973</v>
      </c>
      <c r="O2104" s="422" t="s">
        <v>195</v>
      </c>
      <c r="AC2104" s="253"/>
      <c r="AD2104" s="253"/>
      <c r="AE2104" s="253"/>
      <c r="AF2104" s="249">
        <f t="shared" si="81"/>
        <v>0</v>
      </c>
      <c r="AG2104" s="246">
        <f>SUM(AG2105:AG2110)</f>
        <v>0</v>
      </c>
      <c r="AH2104" s="246">
        <f>SUM(AH2105:AH2110)</f>
        <v>0</v>
      </c>
      <c r="AI2104" s="170"/>
      <c r="AJ2104" s="170"/>
      <c r="AK2104" s="170"/>
      <c r="AL2104" s="170"/>
      <c r="AM2104" s="170"/>
      <c r="AN2104" s="170"/>
      <c r="AO2104" s="170"/>
      <c r="AP2104" s="170"/>
      <c r="AQ2104" s="170"/>
      <c r="AR2104" s="170"/>
      <c r="AS2104" s="170"/>
      <c r="AT2104" s="170"/>
      <c r="AU2104" s="170"/>
      <c r="AV2104" s="170"/>
      <c r="AW2104" s="170"/>
      <c r="AX2104" s="170"/>
      <c r="AY2104" s="170"/>
      <c r="AZ2104" s="170"/>
      <c r="BA2104" s="170"/>
      <c r="BB2104" s="170"/>
      <c r="BC2104" s="170"/>
      <c r="BD2104" s="170"/>
      <c r="BE2104" s="170"/>
      <c r="BF2104" s="170"/>
      <c r="BG2104" s="170"/>
      <c r="BH2104" s="170"/>
      <c r="BI2104" s="170"/>
      <c r="BJ2104" s="170"/>
      <c r="BK2104" s="170"/>
      <c r="BL2104" s="170"/>
      <c r="BM2104" s="170"/>
      <c r="BN2104" s="170"/>
      <c r="BO2104" s="170"/>
      <c r="BP2104" s="170"/>
      <c r="BQ2104" s="170"/>
      <c r="BR2104" s="170"/>
      <c r="BS2104" s="170"/>
      <c r="BT2104" s="170"/>
      <c r="BU2104" s="170"/>
      <c r="BV2104" s="170"/>
      <c r="BW2104" s="170"/>
      <c r="BX2104" s="170"/>
      <c r="BY2104" s="170"/>
      <c r="BZ2104" s="170"/>
      <c r="CA2104" s="170"/>
    </row>
    <row r="2105" spans="12:79" customFormat="1" ht="11.25" customHeight="1">
      <c r="L2105" s="20"/>
      <c r="M2105" s="538" t="s">
        <v>556</v>
      </c>
      <c r="N2105" s="573" t="s">
        <v>974</v>
      </c>
      <c r="O2105" s="422" t="s">
        <v>195</v>
      </c>
      <c r="AC2105" s="253"/>
      <c r="AD2105" s="253"/>
      <c r="AE2105" s="253"/>
      <c r="AF2105" s="249">
        <f t="shared" si="81"/>
        <v>0</v>
      </c>
      <c r="AG2105" s="223"/>
      <c r="AH2105" s="223"/>
      <c r="AI2105" s="170"/>
      <c r="AJ2105" s="170"/>
      <c r="AK2105" s="170"/>
      <c r="AL2105" s="170"/>
      <c r="AM2105" s="170"/>
      <c r="AN2105" s="170"/>
      <c r="AO2105" s="170"/>
      <c r="AP2105" s="170"/>
      <c r="AQ2105" s="170"/>
      <c r="AR2105" s="170"/>
      <c r="AS2105" s="170"/>
      <c r="AT2105" s="170"/>
      <c r="AU2105" s="170"/>
      <c r="AV2105" s="170"/>
      <c r="AW2105" s="170"/>
      <c r="AX2105" s="170"/>
      <c r="AY2105" s="170"/>
      <c r="AZ2105" s="170"/>
      <c r="BA2105" s="170"/>
      <c r="BB2105" s="170"/>
      <c r="BC2105" s="170"/>
      <c r="BD2105" s="170"/>
      <c r="BE2105" s="170"/>
      <c r="BF2105" s="170"/>
      <c r="BG2105" s="170"/>
      <c r="BH2105" s="170"/>
      <c r="BI2105" s="170"/>
      <c r="BJ2105" s="170"/>
      <c r="BK2105" s="170"/>
      <c r="BL2105" s="170"/>
      <c r="BM2105" s="170"/>
      <c r="BN2105" s="170"/>
      <c r="BO2105" s="170"/>
      <c r="BP2105" s="170"/>
      <c r="BQ2105" s="170"/>
      <c r="BR2105" s="170"/>
      <c r="BS2105" s="170"/>
      <c r="BT2105" s="170"/>
      <c r="BU2105" s="170"/>
      <c r="BV2105" s="170"/>
      <c r="BW2105" s="170"/>
      <c r="BX2105" s="170"/>
      <c r="BY2105" s="170"/>
      <c r="BZ2105" s="170"/>
      <c r="CA2105" s="170"/>
    </row>
    <row r="2106" spans="12:79" customFormat="1" ht="11.25" customHeight="1">
      <c r="L2106" s="20"/>
      <c r="M2106" s="538" t="s">
        <v>566</v>
      </c>
      <c r="N2106" s="573" t="s">
        <v>975</v>
      </c>
      <c r="O2106" s="422" t="s">
        <v>195</v>
      </c>
      <c r="AC2106" s="253"/>
      <c r="AD2106" s="253"/>
      <c r="AE2106" s="253"/>
      <c r="AF2106" s="249">
        <f t="shared" si="81"/>
        <v>0</v>
      </c>
      <c r="AG2106" s="223"/>
      <c r="AH2106" s="223"/>
      <c r="AI2106" s="170"/>
      <c r="AJ2106" s="170"/>
      <c r="AK2106" s="170"/>
      <c r="AL2106" s="170"/>
      <c r="AM2106" s="170"/>
      <c r="AN2106" s="170"/>
      <c r="AO2106" s="170"/>
      <c r="AP2106" s="170"/>
      <c r="AQ2106" s="170"/>
      <c r="AR2106" s="170"/>
      <c r="AS2106" s="170"/>
      <c r="AT2106" s="170"/>
      <c r="AU2106" s="170"/>
      <c r="AV2106" s="170"/>
      <c r="AW2106" s="170"/>
      <c r="AX2106" s="170"/>
      <c r="AY2106" s="170"/>
      <c r="AZ2106" s="170"/>
      <c r="BA2106" s="170"/>
      <c r="BB2106" s="170"/>
      <c r="BC2106" s="170"/>
      <c r="BD2106" s="170"/>
      <c r="BE2106" s="170"/>
      <c r="BF2106" s="170"/>
      <c r="BG2106" s="170"/>
      <c r="BH2106" s="170"/>
      <c r="BI2106" s="170"/>
      <c r="BJ2106" s="170"/>
      <c r="BK2106" s="170"/>
      <c r="BL2106" s="170"/>
      <c r="BM2106" s="170"/>
      <c r="BN2106" s="170"/>
      <c r="BO2106" s="170"/>
      <c r="BP2106" s="170"/>
      <c r="BQ2106" s="170"/>
      <c r="BR2106" s="170"/>
      <c r="BS2106" s="170"/>
      <c r="BT2106" s="170"/>
      <c r="BU2106" s="170"/>
      <c r="BV2106" s="170"/>
      <c r="BW2106" s="170"/>
      <c r="BX2106" s="170"/>
      <c r="BY2106" s="170"/>
      <c r="BZ2106" s="170"/>
      <c r="CA2106" s="170"/>
    </row>
    <row r="2107" spans="12:79" customFormat="1" ht="11.25" customHeight="1">
      <c r="L2107" s="20"/>
      <c r="M2107" s="538" t="s">
        <v>976</v>
      </c>
      <c r="N2107" s="573" t="s">
        <v>977</v>
      </c>
      <c r="O2107" s="422" t="s">
        <v>195</v>
      </c>
      <c r="AC2107" s="253"/>
      <c r="AD2107" s="253"/>
      <c r="AE2107" s="253"/>
      <c r="AF2107" s="249">
        <f t="shared" si="81"/>
        <v>0</v>
      </c>
      <c r="AG2107" s="223"/>
      <c r="AH2107" s="223"/>
      <c r="AI2107" s="170"/>
      <c r="AJ2107" s="170"/>
      <c r="AK2107" s="170"/>
      <c r="AL2107" s="170"/>
      <c r="AM2107" s="170"/>
      <c r="AN2107" s="170"/>
      <c r="AO2107" s="170"/>
      <c r="AP2107" s="170"/>
      <c r="AQ2107" s="170"/>
      <c r="AR2107" s="170"/>
      <c r="AS2107" s="170"/>
      <c r="AT2107" s="170"/>
      <c r="AU2107" s="170"/>
      <c r="AV2107" s="170"/>
      <c r="AW2107" s="170"/>
      <c r="AX2107" s="170"/>
      <c r="AY2107" s="170"/>
      <c r="AZ2107" s="170"/>
      <c r="BA2107" s="170"/>
      <c r="BB2107" s="170"/>
      <c r="BC2107" s="170"/>
      <c r="BD2107" s="170"/>
      <c r="BE2107" s="170"/>
      <c r="BF2107" s="170"/>
      <c r="BG2107" s="170"/>
      <c r="BH2107" s="170"/>
      <c r="BI2107" s="170"/>
      <c r="BJ2107" s="170"/>
      <c r="BK2107" s="170"/>
      <c r="BL2107" s="170"/>
      <c r="BM2107" s="170"/>
      <c r="BN2107" s="170"/>
      <c r="BO2107" s="170"/>
      <c r="BP2107" s="170"/>
      <c r="BQ2107" s="170"/>
      <c r="BR2107" s="170"/>
      <c r="BS2107" s="170"/>
      <c r="BT2107" s="170"/>
      <c r="BU2107" s="170"/>
      <c r="BV2107" s="170"/>
      <c r="BW2107" s="170"/>
      <c r="BX2107" s="170"/>
      <c r="BY2107" s="170"/>
      <c r="BZ2107" s="170"/>
      <c r="CA2107" s="170"/>
    </row>
    <row r="2108" spans="12:79" customFormat="1" ht="11.25" customHeight="1">
      <c r="L2108" s="20"/>
      <c r="M2108" s="538" t="s">
        <v>978</v>
      </c>
      <c r="N2108" s="573" t="s">
        <v>979</v>
      </c>
      <c r="O2108" s="422" t="s">
        <v>195</v>
      </c>
      <c r="AC2108" s="253"/>
      <c r="AD2108" s="253"/>
      <c r="AE2108" s="253"/>
      <c r="AF2108" s="249">
        <f t="shared" si="81"/>
        <v>0</v>
      </c>
      <c r="AG2108" s="223"/>
      <c r="AH2108" s="223"/>
      <c r="AI2108" s="170"/>
      <c r="AJ2108" s="170"/>
      <c r="AK2108" s="170"/>
      <c r="AL2108" s="170"/>
      <c r="AM2108" s="170"/>
      <c r="AN2108" s="170"/>
      <c r="AO2108" s="170"/>
      <c r="AP2108" s="170"/>
      <c r="AQ2108" s="170"/>
      <c r="AR2108" s="170"/>
      <c r="AS2108" s="170"/>
      <c r="AT2108" s="170"/>
      <c r="AU2108" s="170"/>
      <c r="AV2108" s="170"/>
      <c r="AW2108" s="170"/>
      <c r="AX2108" s="170"/>
      <c r="AY2108" s="170"/>
      <c r="AZ2108" s="170"/>
      <c r="BA2108" s="170"/>
      <c r="BB2108" s="170"/>
      <c r="BC2108" s="170"/>
      <c r="BD2108" s="170"/>
      <c r="BE2108" s="170"/>
      <c r="BF2108" s="170"/>
      <c r="BG2108" s="170"/>
      <c r="BH2108" s="170"/>
      <c r="BI2108" s="170"/>
      <c r="BJ2108" s="170"/>
      <c r="BK2108" s="170"/>
      <c r="BL2108" s="170"/>
      <c r="BM2108" s="170"/>
      <c r="BN2108" s="170"/>
      <c r="BO2108" s="170"/>
      <c r="BP2108" s="170"/>
      <c r="BQ2108" s="170"/>
      <c r="BR2108" s="170"/>
      <c r="BS2108" s="170"/>
      <c r="BT2108" s="170"/>
      <c r="BU2108" s="170"/>
      <c r="BV2108" s="170"/>
      <c r="BW2108" s="170"/>
      <c r="BX2108" s="170"/>
      <c r="BY2108" s="170"/>
      <c r="BZ2108" s="170"/>
      <c r="CA2108" s="170"/>
    </row>
    <row r="2109" spans="12:79" customFormat="1" ht="11.25" customHeight="1">
      <c r="L2109" s="20"/>
      <c r="M2109" s="538" t="s">
        <v>980</v>
      </c>
      <c r="N2109" s="573" t="s">
        <v>981</v>
      </c>
      <c r="O2109" s="422" t="s">
        <v>195</v>
      </c>
      <c r="AC2109" s="253"/>
      <c r="AD2109" s="253"/>
      <c r="AE2109" s="253"/>
      <c r="AF2109" s="249">
        <f t="shared" si="81"/>
        <v>0</v>
      </c>
      <c r="AG2109" s="223"/>
      <c r="AH2109" s="223"/>
      <c r="AI2109" s="170"/>
      <c r="AJ2109" s="170"/>
      <c r="AK2109" s="170"/>
      <c r="AL2109" s="170"/>
      <c r="AM2109" s="170"/>
      <c r="AN2109" s="170"/>
      <c r="AO2109" s="170"/>
      <c r="AP2109" s="170"/>
      <c r="AQ2109" s="170"/>
      <c r="AR2109" s="170"/>
      <c r="AS2109" s="170"/>
      <c r="AT2109" s="170"/>
      <c r="AU2109" s="170"/>
      <c r="AV2109" s="170"/>
      <c r="AW2109" s="170"/>
      <c r="AX2109" s="170"/>
      <c r="AY2109" s="170"/>
      <c r="AZ2109" s="170"/>
      <c r="BA2109" s="170"/>
      <c r="BB2109" s="170"/>
      <c r="BC2109" s="170"/>
      <c r="BD2109" s="170"/>
      <c r="BE2109" s="170"/>
      <c r="BF2109" s="170"/>
      <c r="BG2109" s="170"/>
      <c r="BH2109" s="170"/>
      <c r="BI2109" s="170"/>
      <c r="BJ2109" s="170"/>
      <c r="BK2109" s="170"/>
      <c r="BL2109" s="170"/>
      <c r="BM2109" s="170"/>
      <c r="BN2109" s="170"/>
      <c r="BO2109" s="170"/>
      <c r="BP2109" s="170"/>
      <c r="BQ2109" s="170"/>
      <c r="BR2109" s="170"/>
      <c r="BS2109" s="170"/>
      <c r="BT2109" s="170"/>
      <c r="BU2109" s="170"/>
      <c r="BV2109" s="170"/>
      <c r="BW2109" s="170"/>
      <c r="BX2109" s="170"/>
      <c r="BY2109" s="170"/>
      <c r="BZ2109" s="170"/>
      <c r="CA2109" s="170"/>
    </row>
    <row r="2110" spans="12:79" customFormat="1" ht="11.25" customHeight="1">
      <c r="L2110" s="20"/>
      <c r="M2110" s="538" t="s">
        <v>982</v>
      </c>
      <c r="N2110" s="573" t="s">
        <v>983</v>
      </c>
      <c r="O2110" s="422" t="s">
        <v>195</v>
      </c>
      <c r="AC2110" s="253"/>
      <c r="AD2110" s="253"/>
      <c r="AE2110" s="253"/>
      <c r="AF2110" s="249">
        <f t="shared" si="81"/>
        <v>0</v>
      </c>
      <c r="AG2110" s="223"/>
      <c r="AH2110" s="223"/>
      <c r="AI2110" s="170"/>
      <c r="AJ2110" s="170"/>
      <c r="AK2110" s="170"/>
      <c r="AL2110" s="170"/>
      <c r="AM2110" s="170"/>
      <c r="AN2110" s="170"/>
      <c r="AO2110" s="170"/>
      <c r="AP2110" s="170"/>
      <c r="AQ2110" s="170"/>
      <c r="AR2110" s="170"/>
      <c r="AS2110" s="170"/>
      <c r="AT2110" s="170"/>
      <c r="AU2110" s="170"/>
      <c r="AV2110" s="170"/>
      <c r="AW2110" s="170"/>
      <c r="AX2110" s="170"/>
      <c r="AY2110" s="170"/>
      <c r="AZ2110" s="170"/>
      <c r="BA2110" s="170"/>
      <c r="BB2110" s="170"/>
      <c r="BC2110" s="170"/>
      <c r="BD2110" s="170"/>
      <c r="BE2110" s="170"/>
      <c r="BF2110" s="170"/>
      <c r="BG2110" s="170"/>
      <c r="BH2110" s="170"/>
      <c r="BI2110" s="170"/>
      <c r="BJ2110" s="170"/>
      <c r="BK2110" s="170"/>
      <c r="BL2110" s="170"/>
      <c r="BM2110" s="170"/>
      <c r="BN2110" s="170"/>
      <c r="BO2110" s="170"/>
      <c r="BP2110" s="170"/>
      <c r="BQ2110" s="170"/>
      <c r="BR2110" s="170"/>
      <c r="BS2110" s="170"/>
      <c r="BT2110" s="170"/>
      <c r="BU2110" s="170"/>
      <c r="BV2110" s="170"/>
      <c r="BW2110" s="170"/>
      <c r="BX2110" s="170"/>
      <c r="BY2110" s="170"/>
      <c r="BZ2110" s="170"/>
      <c r="CA2110" s="170"/>
    </row>
    <row r="2111" spans="12:79" customFormat="1" ht="11.25" customHeight="1">
      <c r="L2111" s="20"/>
      <c r="M2111" s="538" t="s">
        <v>172</v>
      </c>
      <c r="N2111" s="575" t="s">
        <v>984</v>
      </c>
      <c r="O2111" s="422" t="s">
        <v>195</v>
      </c>
      <c r="AC2111" s="253"/>
      <c r="AD2111" s="253"/>
      <c r="AE2111" s="253"/>
      <c r="AF2111" s="249">
        <f t="shared" si="81"/>
        <v>0</v>
      </c>
      <c r="AG2111" s="246">
        <f>SUM(AG2112,AG2123)</f>
        <v>0</v>
      </c>
      <c r="AH2111" s="246">
        <f>SUM(AH2112,AH2123)</f>
        <v>0</v>
      </c>
      <c r="AI2111" s="170"/>
      <c r="AJ2111" s="170"/>
      <c r="AK2111" s="170"/>
      <c r="AL2111" s="170"/>
      <c r="AM2111" s="170"/>
      <c r="AN2111" s="170"/>
      <c r="AO2111" s="170"/>
      <c r="AP2111" s="170"/>
      <c r="AQ2111" s="170"/>
      <c r="AR2111" s="170"/>
      <c r="AS2111" s="170"/>
      <c r="AT2111" s="170"/>
      <c r="AU2111" s="170"/>
      <c r="AV2111" s="170"/>
      <c r="AW2111" s="170"/>
      <c r="AX2111" s="170"/>
      <c r="AY2111" s="170"/>
      <c r="AZ2111" s="170"/>
      <c r="BA2111" s="170"/>
      <c r="BB2111" s="170"/>
      <c r="BC2111" s="170"/>
      <c r="BD2111" s="170"/>
      <c r="BE2111" s="170"/>
      <c r="BF2111" s="170"/>
      <c r="BG2111" s="170"/>
      <c r="BH2111" s="170"/>
      <c r="BI2111" s="170"/>
      <c r="BJ2111" s="170"/>
      <c r="BK2111" s="170"/>
      <c r="BL2111" s="170"/>
      <c r="BM2111" s="170"/>
      <c r="BN2111" s="170"/>
      <c r="BO2111" s="170"/>
      <c r="BP2111" s="170"/>
      <c r="BQ2111" s="170"/>
      <c r="BR2111" s="170"/>
      <c r="BS2111" s="170"/>
      <c r="BT2111" s="170"/>
      <c r="BU2111" s="170"/>
      <c r="BV2111" s="170"/>
      <c r="BW2111" s="170"/>
      <c r="BX2111" s="170"/>
      <c r="BY2111" s="170"/>
      <c r="BZ2111" s="170"/>
      <c r="CA2111" s="170"/>
    </row>
    <row r="2112" spans="12:79" customFormat="1" ht="11.25" customHeight="1">
      <c r="L2112" s="20"/>
      <c r="M2112" s="538" t="s">
        <v>514</v>
      </c>
      <c r="N2112" s="573" t="s">
        <v>985</v>
      </c>
      <c r="O2112" s="422" t="s">
        <v>195</v>
      </c>
      <c r="AC2112" s="253"/>
      <c r="AD2112" s="253"/>
      <c r="AE2112" s="253"/>
      <c r="AF2112" s="249">
        <f t="shared" si="81"/>
        <v>0</v>
      </c>
      <c r="AG2112" s="223"/>
      <c r="AH2112" s="223"/>
      <c r="AI2112" s="170"/>
      <c r="AJ2112" s="170"/>
      <c r="AK2112" s="170"/>
      <c r="AL2112" s="170"/>
      <c r="AM2112" s="170"/>
      <c r="AN2112" s="170"/>
      <c r="AO2112" s="170"/>
      <c r="AP2112" s="170"/>
      <c r="AQ2112" s="170"/>
      <c r="AR2112" s="170"/>
      <c r="AS2112" s="170"/>
      <c r="AT2112" s="170"/>
      <c r="AU2112" s="170"/>
      <c r="AV2112" s="170"/>
      <c r="AW2112" s="170"/>
      <c r="AX2112" s="170"/>
      <c r="AY2112" s="170"/>
      <c r="AZ2112" s="170"/>
      <c r="BA2112" s="170"/>
      <c r="BB2112" s="170"/>
      <c r="BC2112" s="170"/>
      <c r="BD2112" s="170"/>
      <c r="BE2112" s="170"/>
      <c r="BF2112" s="170"/>
      <c r="BG2112" s="170"/>
      <c r="BH2112" s="170"/>
      <c r="BI2112" s="170"/>
      <c r="BJ2112" s="170"/>
      <c r="BK2112" s="170"/>
      <c r="BL2112" s="170"/>
      <c r="BM2112" s="170"/>
      <c r="BN2112" s="170"/>
      <c r="BO2112" s="170"/>
      <c r="BP2112" s="170"/>
      <c r="BQ2112" s="170"/>
      <c r="BR2112" s="170"/>
      <c r="BS2112" s="170"/>
      <c r="BT2112" s="170"/>
      <c r="BU2112" s="170"/>
      <c r="BV2112" s="170"/>
      <c r="BW2112" s="170"/>
      <c r="BX2112" s="170"/>
      <c r="BY2112" s="170"/>
      <c r="BZ2112" s="170"/>
      <c r="CA2112" s="170"/>
    </row>
    <row r="2113" spans="12:79" customFormat="1" ht="11.25" customHeight="1">
      <c r="L2113" s="20"/>
      <c r="M2113" s="539" t="s">
        <v>986</v>
      </c>
      <c r="N2113" s="563" t="s">
        <v>922</v>
      </c>
      <c r="O2113" s="422" t="s">
        <v>289</v>
      </c>
      <c r="AC2113" s="253"/>
      <c r="AD2113" s="253"/>
      <c r="AE2113" s="253"/>
      <c r="AF2113" s="223"/>
      <c r="AG2113" s="223"/>
      <c r="AH2113" s="223"/>
      <c r="AI2113" s="170"/>
      <c r="AJ2113" s="170"/>
      <c r="AK2113" s="170"/>
      <c r="AL2113" s="170"/>
      <c r="AM2113" s="170"/>
      <c r="AN2113" s="170"/>
      <c r="AO2113" s="170"/>
      <c r="AP2113" s="170"/>
      <c r="AQ2113" s="170"/>
      <c r="AR2113" s="170"/>
      <c r="AS2113" s="170"/>
      <c r="AT2113" s="170"/>
      <c r="AU2113" s="170"/>
      <c r="AV2113" s="170"/>
      <c r="AW2113" s="170"/>
      <c r="AX2113" s="170"/>
      <c r="AY2113" s="170"/>
      <c r="AZ2113" s="170"/>
      <c r="BA2113" s="170"/>
      <c r="BB2113" s="170"/>
      <c r="BC2113" s="170"/>
      <c r="BD2113" s="170"/>
      <c r="BE2113" s="170"/>
      <c r="BF2113" s="170"/>
      <c r="BG2113" s="170"/>
      <c r="BH2113" s="170"/>
      <c r="BI2113" s="170"/>
      <c r="BJ2113" s="170"/>
      <c r="BK2113" s="170"/>
      <c r="BL2113" s="170"/>
      <c r="BM2113" s="170"/>
      <c r="BN2113" s="170"/>
      <c r="BO2113" s="170"/>
      <c r="BP2113" s="170"/>
      <c r="BQ2113" s="170"/>
      <c r="BR2113" s="170"/>
      <c r="BS2113" s="170"/>
      <c r="BT2113" s="170"/>
      <c r="BU2113" s="170"/>
      <c r="BV2113" s="170"/>
      <c r="BW2113" s="170"/>
      <c r="BX2113" s="170"/>
      <c r="BY2113" s="170"/>
      <c r="BZ2113" s="170"/>
      <c r="CA2113" s="170"/>
    </row>
    <row r="2114" spans="12:79" customFormat="1" ht="11.25" customHeight="1">
      <c r="L2114" s="20"/>
      <c r="M2114" s="539" t="s">
        <v>987</v>
      </c>
      <c r="N2114" s="577" t="s">
        <v>1038</v>
      </c>
      <c r="O2114" s="422" t="s">
        <v>29</v>
      </c>
      <c r="AC2114" s="253"/>
      <c r="AD2114" s="253"/>
      <c r="AE2114" s="253"/>
      <c r="AF2114" s="246">
        <f>IF(AF2113=0,0,AF2112/AF2113*1000/AF$6)</f>
        <v>0</v>
      </c>
      <c r="AG2114" s="246">
        <f>IF(AG2113=0,0,AG2112/AG2113*1000/AG$6)</f>
        <v>0</v>
      </c>
      <c r="AH2114" s="246">
        <f>IF(AH2113=0,0,AH2112/AH2113*1000/AH$6)</f>
        <v>0</v>
      </c>
      <c r="AI2114" s="170"/>
      <c r="AJ2114" s="170"/>
      <c r="AK2114" s="170"/>
      <c r="AL2114" s="170"/>
      <c r="AM2114" s="170"/>
      <c r="AN2114" s="170"/>
      <c r="AO2114" s="170"/>
      <c r="AP2114" s="170"/>
      <c r="AQ2114" s="170"/>
      <c r="AR2114" s="170"/>
      <c r="AS2114" s="170"/>
      <c r="AT2114" s="170"/>
      <c r="AU2114" s="170"/>
      <c r="AV2114" s="170"/>
      <c r="AW2114" s="170"/>
      <c r="AX2114" s="170"/>
      <c r="AY2114" s="170"/>
      <c r="AZ2114" s="170"/>
      <c r="BA2114" s="170"/>
      <c r="BB2114" s="170"/>
      <c r="BC2114" s="170"/>
      <c r="BD2114" s="170"/>
      <c r="BE2114" s="170"/>
      <c r="BF2114" s="170"/>
      <c r="BG2114" s="170"/>
      <c r="BH2114" s="170"/>
      <c r="BI2114" s="170"/>
      <c r="BJ2114" s="170"/>
      <c r="BK2114" s="170"/>
      <c r="BL2114" s="170"/>
      <c r="BM2114" s="170"/>
      <c r="BN2114" s="170"/>
      <c r="BO2114" s="170"/>
      <c r="BP2114" s="170"/>
      <c r="BQ2114" s="170"/>
      <c r="BR2114" s="170"/>
      <c r="BS2114" s="170"/>
      <c r="BT2114" s="170"/>
      <c r="BU2114" s="170"/>
      <c r="BV2114" s="170"/>
      <c r="BW2114" s="170"/>
      <c r="BX2114" s="170"/>
      <c r="BY2114" s="170"/>
      <c r="BZ2114" s="170"/>
      <c r="CA2114" s="170"/>
    </row>
    <row r="2115" spans="12:79" customFormat="1" ht="11.25" customHeight="1">
      <c r="L2115" s="20"/>
      <c r="M2115" s="539" t="s">
        <v>988</v>
      </c>
      <c r="N2115" s="578" t="s">
        <v>1199</v>
      </c>
      <c r="O2115" s="422" t="s">
        <v>289</v>
      </c>
      <c r="AC2115" s="253"/>
      <c r="AD2115" s="253"/>
      <c r="AE2115" s="253"/>
      <c r="AF2115" s="223"/>
      <c r="AG2115" s="223"/>
      <c r="AH2115" s="223"/>
      <c r="AI2115" s="170"/>
      <c r="AJ2115" s="170"/>
      <c r="AK2115" s="170"/>
      <c r="AL2115" s="170"/>
      <c r="AM2115" s="170"/>
      <c r="AN2115" s="170"/>
      <c r="AO2115" s="170"/>
      <c r="AP2115" s="170"/>
      <c r="AQ2115" s="170"/>
      <c r="AR2115" s="170"/>
      <c r="AS2115" s="170"/>
      <c r="AT2115" s="170"/>
      <c r="AU2115" s="170"/>
      <c r="AV2115" s="170"/>
      <c r="AW2115" s="170"/>
      <c r="AX2115" s="170"/>
      <c r="AY2115" s="170"/>
      <c r="AZ2115" s="170"/>
      <c r="BA2115" s="170"/>
      <c r="BB2115" s="170"/>
      <c r="BC2115" s="170"/>
      <c r="BD2115" s="170"/>
      <c r="BE2115" s="170"/>
      <c r="BF2115" s="170"/>
      <c r="BG2115" s="170"/>
      <c r="BH2115" s="170"/>
      <c r="BI2115" s="170"/>
      <c r="BJ2115" s="170"/>
      <c r="BK2115" s="170"/>
      <c r="BL2115" s="170"/>
      <c r="BM2115" s="170"/>
      <c r="BN2115" s="170"/>
      <c r="BO2115" s="170"/>
      <c r="BP2115" s="170"/>
      <c r="BQ2115" s="170"/>
      <c r="BR2115" s="170"/>
      <c r="BS2115" s="170"/>
      <c r="BT2115" s="170"/>
      <c r="BU2115" s="170"/>
      <c r="BV2115" s="170"/>
      <c r="BW2115" s="170"/>
      <c r="BX2115" s="170"/>
      <c r="BY2115" s="170"/>
      <c r="BZ2115" s="170"/>
      <c r="CA2115" s="170"/>
    </row>
    <row r="2116" spans="12:79" customFormat="1" ht="11.25" customHeight="1">
      <c r="L2116" s="20"/>
      <c r="M2116" s="539" t="s">
        <v>989</v>
      </c>
      <c r="N2116" s="566" t="s">
        <v>1200</v>
      </c>
      <c r="O2116" s="422" t="s">
        <v>289</v>
      </c>
      <c r="AC2116" s="253"/>
      <c r="AD2116" s="253"/>
      <c r="AE2116" s="253"/>
      <c r="AF2116" s="223"/>
      <c r="AG2116" s="223"/>
      <c r="AH2116" s="223"/>
      <c r="AI2116" s="170"/>
      <c r="AJ2116" s="170"/>
      <c r="AK2116" s="170"/>
      <c r="AL2116" s="170"/>
      <c r="AM2116" s="170"/>
      <c r="AN2116" s="170"/>
      <c r="AO2116" s="170"/>
      <c r="AP2116" s="170"/>
      <c r="AQ2116" s="170"/>
      <c r="AR2116" s="170"/>
      <c r="AS2116" s="170"/>
      <c r="AT2116" s="170"/>
      <c r="AU2116" s="170"/>
      <c r="AV2116" s="170"/>
      <c r="AW2116" s="170"/>
      <c r="AX2116" s="170"/>
      <c r="AY2116" s="170"/>
      <c r="AZ2116" s="170"/>
      <c r="BA2116" s="170"/>
      <c r="BB2116" s="170"/>
      <c r="BC2116" s="170"/>
      <c r="BD2116" s="170"/>
      <c r="BE2116" s="170"/>
      <c r="BF2116" s="170"/>
      <c r="BG2116" s="170"/>
      <c r="BH2116" s="170"/>
      <c r="BI2116" s="170"/>
      <c r="BJ2116" s="170"/>
      <c r="BK2116" s="170"/>
      <c r="BL2116" s="170"/>
      <c r="BM2116" s="170"/>
      <c r="BN2116" s="170"/>
      <c r="BO2116" s="170"/>
      <c r="BP2116" s="170"/>
      <c r="BQ2116" s="170"/>
      <c r="BR2116" s="170"/>
      <c r="BS2116" s="170"/>
      <c r="BT2116" s="170"/>
      <c r="BU2116" s="170"/>
      <c r="BV2116" s="170"/>
      <c r="BW2116" s="170"/>
      <c r="BX2116" s="170"/>
      <c r="BY2116" s="170"/>
      <c r="BZ2116" s="170"/>
      <c r="CA2116" s="170"/>
    </row>
    <row r="2117" spans="12:79" customFormat="1" ht="11.25" customHeight="1">
      <c r="L2117" s="20"/>
      <c r="M2117" s="539" t="s">
        <v>990</v>
      </c>
      <c r="N2117" s="556" t="s">
        <v>33</v>
      </c>
      <c r="O2117" s="422" t="s">
        <v>29</v>
      </c>
      <c r="AC2117" s="253"/>
      <c r="AD2117" s="253"/>
      <c r="AE2117" s="253"/>
      <c r="AF2117" s="143"/>
      <c r="AG2117" s="223"/>
      <c r="AH2117" s="223"/>
      <c r="AI2117" s="170"/>
      <c r="AJ2117" s="170"/>
      <c r="AK2117" s="170"/>
      <c r="AL2117" s="170"/>
      <c r="AM2117" s="170"/>
      <c r="AN2117" s="170"/>
      <c r="AO2117" s="170"/>
      <c r="AP2117" s="170"/>
      <c r="AQ2117" s="170"/>
      <c r="AR2117" s="170"/>
      <c r="AS2117" s="170"/>
      <c r="AT2117" s="170"/>
      <c r="AU2117" s="170"/>
      <c r="AV2117" s="170"/>
      <c r="AW2117" s="170"/>
      <c r="AX2117" s="170"/>
      <c r="AY2117" s="170"/>
      <c r="AZ2117" s="170"/>
      <c r="BA2117" s="170"/>
      <c r="BB2117" s="170"/>
      <c r="BC2117" s="170"/>
      <c r="BD2117" s="170"/>
      <c r="BE2117" s="170"/>
      <c r="BF2117" s="170"/>
      <c r="BG2117" s="170"/>
      <c r="BH2117" s="170"/>
      <c r="BI2117" s="170"/>
      <c r="BJ2117" s="170"/>
      <c r="BK2117" s="170"/>
      <c r="BL2117" s="170"/>
      <c r="BM2117" s="170"/>
      <c r="BN2117" s="170"/>
      <c r="BO2117" s="170"/>
      <c r="BP2117" s="170"/>
      <c r="BQ2117" s="170"/>
      <c r="BR2117" s="170"/>
      <c r="BS2117" s="170"/>
      <c r="BT2117" s="170"/>
      <c r="BU2117" s="170"/>
      <c r="BV2117" s="170"/>
      <c r="BW2117" s="170"/>
      <c r="BX2117" s="170"/>
      <c r="BY2117" s="170"/>
      <c r="BZ2117" s="170"/>
      <c r="CA2117" s="170"/>
    </row>
    <row r="2118" spans="12:79" customFormat="1" ht="11.25" customHeight="1">
      <c r="L2118" s="20"/>
      <c r="M2118" s="539" t="s">
        <v>991</v>
      </c>
      <c r="N2118" s="579" t="s">
        <v>928</v>
      </c>
      <c r="O2118" s="422"/>
      <c r="AC2118" s="253"/>
      <c r="AD2118" s="253"/>
      <c r="AE2118" s="253"/>
      <c r="AF2118" s="143"/>
      <c r="AG2118" s="223"/>
      <c r="AH2118" s="223"/>
      <c r="AI2118" s="170"/>
      <c r="AJ2118" s="170"/>
      <c r="AK2118" s="170"/>
      <c r="AL2118" s="170"/>
      <c r="AM2118" s="170"/>
      <c r="AN2118" s="170"/>
      <c r="AO2118" s="170"/>
      <c r="AP2118" s="170"/>
      <c r="AQ2118" s="170"/>
      <c r="AR2118" s="170"/>
      <c r="AS2118" s="170"/>
      <c r="AT2118" s="170"/>
      <c r="AU2118" s="170"/>
      <c r="AV2118" s="170"/>
      <c r="AW2118" s="170"/>
      <c r="AX2118" s="170"/>
      <c r="AY2118" s="170"/>
      <c r="AZ2118" s="170"/>
      <c r="BA2118" s="170"/>
      <c r="BB2118" s="170"/>
      <c r="BC2118" s="170"/>
      <c r="BD2118" s="170"/>
      <c r="BE2118" s="170"/>
      <c r="BF2118" s="170"/>
      <c r="BG2118" s="170"/>
      <c r="BH2118" s="170"/>
      <c r="BI2118" s="170"/>
      <c r="BJ2118" s="170"/>
      <c r="BK2118" s="170"/>
      <c r="BL2118" s="170"/>
      <c r="BM2118" s="170"/>
      <c r="BN2118" s="170"/>
      <c r="BO2118" s="170"/>
      <c r="BP2118" s="170"/>
      <c r="BQ2118" s="170"/>
      <c r="BR2118" s="170"/>
      <c r="BS2118" s="170"/>
      <c r="BT2118" s="170"/>
      <c r="BU2118" s="170"/>
      <c r="BV2118" s="170"/>
      <c r="BW2118" s="170"/>
      <c r="BX2118" s="170"/>
      <c r="BY2118" s="170"/>
      <c r="BZ2118" s="170"/>
      <c r="CA2118" s="170"/>
    </row>
    <row r="2119" spans="12:79" customFormat="1" ht="11.25" customHeight="1">
      <c r="L2119" s="20"/>
      <c r="M2119" s="539" t="s">
        <v>992</v>
      </c>
      <c r="N2119" s="556" t="s">
        <v>930</v>
      </c>
      <c r="O2119" s="422" t="s">
        <v>29</v>
      </c>
      <c r="AC2119" s="253"/>
      <c r="AD2119" s="253"/>
      <c r="AE2119" s="253"/>
      <c r="AF2119" s="143"/>
      <c r="AG2119" s="223"/>
      <c r="AH2119" s="223"/>
      <c r="AI2119" s="170"/>
      <c r="AJ2119" s="170"/>
      <c r="AK2119" s="170"/>
      <c r="AL2119" s="170"/>
      <c r="AM2119" s="170"/>
      <c r="AN2119" s="170"/>
      <c r="AO2119" s="170"/>
      <c r="AP2119" s="170"/>
      <c r="AQ2119" s="170"/>
      <c r="AR2119" s="170"/>
      <c r="AS2119" s="170"/>
      <c r="AT2119" s="170"/>
      <c r="AU2119" s="170"/>
      <c r="AV2119" s="170"/>
      <c r="AW2119" s="170"/>
      <c r="AX2119" s="170"/>
      <c r="AY2119" s="170"/>
      <c r="AZ2119" s="170"/>
      <c r="BA2119" s="170"/>
      <c r="BB2119" s="170"/>
      <c r="BC2119" s="170"/>
      <c r="BD2119" s="170"/>
      <c r="BE2119" s="170"/>
      <c r="BF2119" s="170"/>
      <c r="BG2119" s="170"/>
      <c r="BH2119" s="170"/>
      <c r="BI2119" s="170"/>
      <c r="BJ2119" s="170"/>
      <c r="BK2119" s="170"/>
      <c r="BL2119" s="170"/>
      <c r="BM2119" s="170"/>
      <c r="BN2119" s="170"/>
      <c r="BO2119" s="170"/>
      <c r="BP2119" s="170"/>
      <c r="BQ2119" s="170"/>
      <c r="BR2119" s="170"/>
      <c r="BS2119" s="170"/>
      <c r="BT2119" s="170"/>
      <c r="BU2119" s="170"/>
      <c r="BV2119" s="170"/>
      <c r="BW2119" s="170"/>
      <c r="BX2119" s="170"/>
      <c r="BY2119" s="170"/>
      <c r="BZ2119" s="170"/>
      <c r="CA2119" s="170"/>
    </row>
    <row r="2120" spans="12:79" customFormat="1" ht="11.25" customHeight="1">
      <c r="L2120" s="20"/>
      <c r="M2120" s="539" t="s">
        <v>993</v>
      </c>
      <c r="N2120" s="580" t="s">
        <v>932</v>
      </c>
      <c r="O2120" s="422"/>
      <c r="AC2120" s="253"/>
      <c r="AD2120" s="253"/>
      <c r="AE2120" s="253"/>
      <c r="AF2120" s="143"/>
      <c r="AG2120" s="223"/>
      <c r="AH2120" s="223"/>
      <c r="AI2120" s="170"/>
      <c r="AJ2120" s="170"/>
      <c r="AK2120" s="170"/>
      <c r="AL2120" s="170"/>
      <c r="AM2120" s="170"/>
      <c r="AN2120" s="170"/>
      <c r="AO2120" s="170"/>
      <c r="AP2120" s="170"/>
      <c r="AQ2120" s="170"/>
      <c r="AR2120" s="170"/>
      <c r="AS2120" s="170"/>
      <c r="AT2120" s="170"/>
      <c r="AU2120" s="170"/>
      <c r="AV2120" s="170"/>
      <c r="AW2120" s="170"/>
      <c r="AX2120" s="170"/>
      <c r="AY2120" s="170"/>
      <c r="AZ2120" s="170"/>
      <c r="BA2120" s="170"/>
      <c r="BB2120" s="170"/>
      <c r="BC2120" s="170"/>
      <c r="BD2120" s="170"/>
      <c r="BE2120" s="170"/>
      <c r="BF2120" s="170"/>
      <c r="BG2120" s="170"/>
      <c r="BH2120" s="170"/>
      <c r="BI2120" s="170"/>
      <c r="BJ2120" s="170"/>
      <c r="BK2120" s="170"/>
      <c r="BL2120" s="170"/>
      <c r="BM2120" s="170"/>
      <c r="BN2120" s="170"/>
      <c r="BO2120" s="170"/>
      <c r="BP2120" s="170"/>
      <c r="BQ2120" s="170"/>
      <c r="BR2120" s="170"/>
      <c r="BS2120" s="170"/>
      <c r="BT2120" s="170"/>
      <c r="BU2120" s="170"/>
      <c r="BV2120" s="170"/>
      <c r="BW2120" s="170"/>
      <c r="BX2120" s="170"/>
      <c r="BY2120" s="170"/>
      <c r="BZ2120" s="170"/>
      <c r="CA2120" s="170"/>
    </row>
    <row r="2121" spans="12:79" customFormat="1" ht="11.25" customHeight="1">
      <c r="L2121" s="20"/>
      <c r="M2121" s="539" t="s">
        <v>994</v>
      </c>
      <c r="N2121" s="581" t="s">
        <v>934</v>
      </c>
      <c r="O2121" s="422" t="s">
        <v>29</v>
      </c>
      <c r="AC2121" s="253"/>
      <c r="AD2121" s="253"/>
      <c r="AE2121" s="253"/>
      <c r="AF2121" s="143"/>
      <c r="AG2121" s="223"/>
      <c r="AH2121" s="223"/>
      <c r="AI2121" s="170"/>
      <c r="AJ2121" s="170"/>
      <c r="AK2121" s="170"/>
      <c r="AL2121" s="170"/>
      <c r="AM2121" s="170"/>
      <c r="AN2121" s="170"/>
      <c r="AO2121" s="170"/>
      <c r="AP2121" s="170"/>
      <c r="AQ2121" s="170"/>
      <c r="AR2121" s="170"/>
      <c r="AS2121" s="170"/>
      <c r="AT2121" s="170"/>
      <c r="AU2121" s="170"/>
      <c r="AV2121" s="170"/>
      <c r="AW2121" s="170"/>
      <c r="AX2121" s="170"/>
      <c r="AY2121" s="170"/>
      <c r="AZ2121" s="170"/>
      <c r="BA2121" s="170"/>
      <c r="BB2121" s="170"/>
      <c r="BC2121" s="170"/>
      <c r="BD2121" s="170"/>
      <c r="BE2121" s="170"/>
      <c r="BF2121" s="170"/>
      <c r="BG2121" s="170"/>
      <c r="BH2121" s="170"/>
      <c r="BI2121" s="170"/>
      <c r="BJ2121" s="170"/>
      <c r="BK2121" s="170"/>
      <c r="BL2121" s="170"/>
      <c r="BM2121" s="170"/>
      <c r="BN2121" s="170"/>
      <c r="BO2121" s="170"/>
      <c r="BP2121" s="170"/>
      <c r="BQ2121" s="170"/>
      <c r="BR2121" s="170"/>
      <c r="BS2121" s="170"/>
      <c r="BT2121" s="170"/>
      <c r="BU2121" s="170"/>
      <c r="BV2121" s="170"/>
      <c r="BW2121" s="170"/>
      <c r="BX2121" s="170"/>
      <c r="BY2121" s="170"/>
      <c r="BZ2121" s="170"/>
      <c r="CA2121" s="170"/>
    </row>
    <row r="2122" spans="12:79" customFormat="1" ht="11.25" customHeight="1">
      <c r="L2122" s="20"/>
      <c r="M2122" s="539" t="s">
        <v>995</v>
      </c>
      <c r="N2122" s="582" t="s">
        <v>936</v>
      </c>
      <c r="O2122" s="422" t="s">
        <v>29</v>
      </c>
      <c r="AC2122" s="253"/>
      <c r="AD2122" s="253"/>
      <c r="AE2122" s="253"/>
      <c r="AF2122" s="143"/>
      <c r="AG2122" s="223"/>
      <c r="AH2122" s="223"/>
      <c r="AI2122" s="170"/>
      <c r="AJ2122" s="170"/>
      <c r="AK2122" s="170"/>
      <c r="AL2122" s="170"/>
      <c r="AM2122" s="170"/>
      <c r="AN2122" s="170"/>
      <c r="AO2122" s="170"/>
      <c r="AP2122" s="170"/>
      <c r="AQ2122" s="170"/>
      <c r="AR2122" s="170"/>
      <c r="AS2122" s="170"/>
      <c r="AT2122" s="170"/>
      <c r="AU2122" s="170"/>
      <c r="AV2122" s="170"/>
      <c r="AW2122" s="170"/>
      <c r="AX2122" s="170"/>
      <c r="AY2122" s="170"/>
      <c r="AZ2122" s="170"/>
      <c r="BA2122" s="170"/>
      <c r="BB2122" s="170"/>
      <c r="BC2122" s="170"/>
      <c r="BD2122" s="170"/>
      <c r="BE2122" s="170"/>
      <c r="BF2122" s="170"/>
      <c r="BG2122" s="170"/>
      <c r="BH2122" s="170"/>
      <c r="BI2122" s="170"/>
      <c r="BJ2122" s="170"/>
      <c r="BK2122" s="170"/>
      <c r="BL2122" s="170"/>
      <c r="BM2122" s="170"/>
      <c r="BN2122" s="170"/>
      <c r="BO2122" s="170"/>
      <c r="BP2122" s="170"/>
      <c r="BQ2122" s="170"/>
      <c r="BR2122" s="170"/>
      <c r="BS2122" s="170"/>
      <c r="BT2122" s="170"/>
      <c r="BU2122" s="170"/>
      <c r="BV2122" s="170"/>
      <c r="BW2122" s="170"/>
      <c r="BX2122" s="170"/>
      <c r="BY2122" s="170"/>
      <c r="BZ2122" s="170"/>
      <c r="CA2122" s="170"/>
    </row>
    <row r="2123" spans="12:79" customFormat="1" ht="11.25" customHeight="1">
      <c r="L2123" s="20"/>
      <c r="M2123" s="538" t="s">
        <v>996</v>
      </c>
      <c r="N2123" s="571" t="s">
        <v>997</v>
      </c>
      <c r="O2123" s="422" t="s">
        <v>195</v>
      </c>
      <c r="AC2123" s="253"/>
      <c r="AD2123" s="253"/>
      <c r="AE2123" s="253"/>
      <c r="AF2123" s="249">
        <f t="shared" ref="AF2123:AF2154" si="82">AG2123+AH2123</f>
        <v>0</v>
      </c>
      <c r="AG2123" s="223"/>
      <c r="AH2123" s="223"/>
      <c r="AI2123" s="170"/>
      <c r="AJ2123" s="170"/>
      <c r="AK2123" s="170"/>
      <c r="AL2123" s="170"/>
      <c r="AM2123" s="170"/>
      <c r="AN2123" s="170"/>
      <c r="AO2123" s="170"/>
      <c r="AP2123" s="170"/>
      <c r="AQ2123" s="170"/>
      <c r="AR2123" s="170"/>
      <c r="AS2123" s="170"/>
      <c r="AT2123" s="170"/>
      <c r="AU2123" s="170"/>
      <c r="AV2123" s="170"/>
      <c r="AW2123" s="170"/>
      <c r="AX2123" s="170"/>
      <c r="AY2123" s="170"/>
      <c r="AZ2123" s="170"/>
      <c r="BA2123" s="170"/>
      <c r="BB2123" s="170"/>
      <c r="BC2123" s="170"/>
      <c r="BD2123" s="170"/>
      <c r="BE2123" s="170"/>
      <c r="BF2123" s="170"/>
      <c r="BG2123" s="170"/>
      <c r="BH2123" s="170"/>
      <c r="BI2123" s="170"/>
      <c r="BJ2123" s="170"/>
      <c r="BK2123" s="170"/>
      <c r="BL2123" s="170"/>
      <c r="BM2123" s="170"/>
      <c r="BN2123" s="170"/>
      <c r="BO2123" s="170"/>
      <c r="BP2123" s="170"/>
      <c r="BQ2123" s="170"/>
      <c r="BR2123" s="170"/>
      <c r="BS2123" s="170"/>
      <c r="BT2123" s="170"/>
      <c r="BU2123" s="170"/>
      <c r="BV2123" s="170"/>
      <c r="BW2123" s="170"/>
      <c r="BX2123" s="170"/>
      <c r="BY2123" s="170"/>
      <c r="BZ2123" s="170"/>
      <c r="CA2123" s="170"/>
    </row>
    <row r="2124" spans="12:79" customFormat="1" ht="11.25" customHeight="1">
      <c r="L2124" s="20"/>
      <c r="M2124" s="538" t="s">
        <v>173</v>
      </c>
      <c r="N2124" s="575" t="s">
        <v>998</v>
      </c>
      <c r="O2124" s="422" t="s">
        <v>195</v>
      </c>
      <c r="AC2124" s="253"/>
      <c r="AD2124" s="253"/>
      <c r="AE2124" s="253"/>
      <c r="AF2124" s="249">
        <f t="shared" si="82"/>
        <v>0</v>
      </c>
      <c r="AG2124" s="223"/>
      <c r="AH2124" s="223"/>
      <c r="AI2124" s="170"/>
      <c r="AJ2124" s="170"/>
      <c r="AK2124" s="170"/>
      <c r="AL2124" s="170"/>
      <c r="AM2124" s="170"/>
      <c r="AN2124" s="170"/>
      <c r="AO2124" s="170"/>
      <c r="AP2124" s="170"/>
      <c r="AQ2124" s="170"/>
      <c r="AR2124" s="170"/>
      <c r="AS2124" s="170"/>
      <c r="AT2124" s="170"/>
      <c r="AU2124" s="170"/>
      <c r="AV2124" s="170"/>
      <c r="AW2124" s="170"/>
      <c r="AX2124" s="170"/>
      <c r="AY2124" s="170"/>
      <c r="AZ2124" s="170"/>
      <c r="BA2124" s="170"/>
      <c r="BB2124" s="170"/>
      <c r="BC2124" s="170"/>
      <c r="BD2124" s="170"/>
      <c r="BE2124" s="170"/>
      <c r="BF2124" s="170"/>
      <c r="BG2124" s="170"/>
      <c r="BH2124" s="170"/>
      <c r="BI2124" s="170"/>
      <c r="BJ2124" s="170"/>
      <c r="BK2124" s="170"/>
      <c r="BL2124" s="170"/>
      <c r="BM2124" s="170"/>
      <c r="BN2124" s="170"/>
      <c r="BO2124" s="170"/>
      <c r="BP2124" s="170"/>
      <c r="BQ2124" s="170"/>
      <c r="BR2124" s="170"/>
      <c r="BS2124" s="170"/>
      <c r="BT2124" s="170"/>
      <c r="BU2124" s="170"/>
      <c r="BV2124" s="170"/>
      <c r="BW2124" s="170"/>
      <c r="BX2124" s="170"/>
      <c r="BY2124" s="170"/>
      <c r="BZ2124" s="170"/>
      <c r="CA2124" s="170"/>
    </row>
    <row r="2125" spans="12:79" customFormat="1" ht="11.25" customHeight="1">
      <c r="L2125" s="20"/>
      <c r="M2125" s="538" t="s">
        <v>174</v>
      </c>
      <c r="N2125" s="575" t="s">
        <v>999</v>
      </c>
      <c r="O2125" s="422" t="s">
        <v>195</v>
      </c>
      <c r="AC2125" s="253"/>
      <c r="AD2125" s="253"/>
      <c r="AE2125" s="253"/>
      <c r="AF2125" s="249">
        <f t="shared" si="82"/>
        <v>0</v>
      </c>
      <c r="AG2125" s="223"/>
      <c r="AH2125" s="223"/>
      <c r="AI2125" s="170"/>
      <c r="AJ2125" s="170"/>
      <c r="AK2125" s="170"/>
      <c r="AL2125" s="170"/>
      <c r="AM2125" s="170"/>
      <c r="AN2125" s="170"/>
      <c r="AO2125" s="170"/>
      <c r="AP2125" s="170"/>
      <c r="AQ2125" s="170"/>
      <c r="AR2125" s="170"/>
      <c r="AS2125" s="170"/>
      <c r="AT2125" s="170"/>
      <c r="AU2125" s="170"/>
      <c r="AV2125" s="170"/>
      <c r="AW2125" s="170"/>
      <c r="AX2125" s="170"/>
      <c r="AY2125" s="170"/>
      <c r="AZ2125" s="170"/>
      <c r="BA2125" s="170"/>
      <c r="BB2125" s="170"/>
      <c r="BC2125" s="170"/>
      <c r="BD2125" s="170"/>
      <c r="BE2125" s="170"/>
      <c r="BF2125" s="170"/>
      <c r="BG2125" s="170"/>
      <c r="BH2125" s="170"/>
      <c r="BI2125" s="170"/>
      <c r="BJ2125" s="170"/>
      <c r="BK2125" s="170"/>
      <c r="BL2125" s="170"/>
      <c r="BM2125" s="170"/>
      <c r="BN2125" s="170"/>
      <c r="BO2125" s="170"/>
      <c r="BP2125" s="170"/>
      <c r="BQ2125" s="170"/>
      <c r="BR2125" s="170"/>
      <c r="BS2125" s="170"/>
      <c r="BT2125" s="170"/>
      <c r="BU2125" s="170"/>
      <c r="BV2125" s="170"/>
      <c r="BW2125" s="170"/>
      <c r="BX2125" s="170"/>
      <c r="BY2125" s="170"/>
      <c r="BZ2125" s="170"/>
      <c r="CA2125" s="170"/>
    </row>
    <row r="2126" spans="12:79" customFormat="1" ht="11.25" customHeight="1">
      <c r="L2126" s="20"/>
      <c r="M2126" s="538" t="s">
        <v>175</v>
      </c>
      <c r="N2126" s="575" t="s">
        <v>1000</v>
      </c>
      <c r="O2126" s="422" t="s">
        <v>195</v>
      </c>
      <c r="AC2126" s="253"/>
      <c r="AD2126" s="253"/>
      <c r="AE2126" s="253"/>
      <c r="AF2126" s="249">
        <f t="shared" si="82"/>
        <v>0</v>
      </c>
      <c r="AG2126" s="223"/>
      <c r="AH2126" s="223"/>
      <c r="AI2126" s="170"/>
      <c r="AJ2126" s="170"/>
      <c r="AK2126" s="170"/>
      <c r="AL2126" s="170"/>
      <c r="AM2126" s="170"/>
      <c r="AN2126" s="170"/>
      <c r="AO2126" s="170"/>
      <c r="AP2126" s="170"/>
      <c r="AQ2126" s="170"/>
      <c r="AR2126" s="170"/>
      <c r="AS2126" s="170"/>
      <c r="AT2126" s="170"/>
      <c r="AU2126" s="170"/>
      <c r="AV2126" s="170"/>
      <c r="AW2126" s="170"/>
      <c r="AX2126" s="170"/>
      <c r="AY2126" s="170"/>
      <c r="AZ2126" s="170"/>
      <c r="BA2126" s="170"/>
      <c r="BB2126" s="170"/>
      <c r="BC2126" s="170"/>
      <c r="BD2126" s="170"/>
      <c r="BE2126" s="170"/>
      <c r="BF2126" s="170"/>
      <c r="BG2126" s="170"/>
      <c r="BH2126" s="170"/>
      <c r="BI2126" s="170"/>
      <c r="BJ2126" s="170"/>
      <c r="BK2126" s="170"/>
      <c r="BL2126" s="170"/>
      <c r="BM2126" s="170"/>
      <c r="BN2126" s="170"/>
      <c r="BO2126" s="170"/>
      <c r="BP2126" s="170"/>
      <c r="BQ2126" s="170"/>
      <c r="BR2126" s="170"/>
      <c r="BS2126" s="170"/>
      <c r="BT2126" s="170"/>
      <c r="BU2126" s="170"/>
      <c r="BV2126" s="170"/>
      <c r="BW2126" s="170"/>
      <c r="BX2126" s="170"/>
      <c r="BY2126" s="170"/>
      <c r="BZ2126" s="170"/>
      <c r="CA2126" s="170"/>
    </row>
    <row r="2127" spans="12:79" customFormat="1" ht="11.25" customHeight="1">
      <c r="L2127" s="20"/>
      <c r="M2127" s="538" t="s">
        <v>176</v>
      </c>
      <c r="N2127" s="575" t="s">
        <v>1001</v>
      </c>
      <c r="O2127" s="422" t="s">
        <v>195</v>
      </c>
      <c r="AC2127" s="253"/>
      <c r="AD2127" s="253"/>
      <c r="AE2127" s="253"/>
      <c r="AF2127" s="249">
        <f t="shared" si="82"/>
        <v>0</v>
      </c>
      <c r="AG2127" s="223"/>
      <c r="AH2127" s="223"/>
      <c r="AI2127" s="170"/>
      <c r="AJ2127" s="170"/>
      <c r="AK2127" s="170"/>
      <c r="AL2127" s="170"/>
      <c r="AM2127" s="170"/>
      <c r="AN2127" s="170"/>
      <c r="AO2127" s="170"/>
      <c r="AP2127" s="170"/>
      <c r="AQ2127" s="170"/>
      <c r="AR2127" s="170"/>
      <c r="AS2127" s="170"/>
      <c r="AT2127" s="170"/>
      <c r="AU2127" s="170"/>
      <c r="AV2127" s="170"/>
      <c r="AW2127" s="170"/>
      <c r="AX2127" s="170"/>
      <c r="AY2127" s="170"/>
      <c r="AZ2127" s="170"/>
      <c r="BA2127" s="170"/>
      <c r="BB2127" s="170"/>
      <c r="BC2127" s="170"/>
      <c r="BD2127" s="170"/>
      <c r="BE2127" s="170"/>
      <c r="BF2127" s="170"/>
      <c r="BG2127" s="170"/>
      <c r="BH2127" s="170"/>
      <c r="BI2127" s="170"/>
      <c r="BJ2127" s="170"/>
      <c r="BK2127" s="170"/>
      <c r="BL2127" s="170"/>
      <c r="BM2127" s="170"/>
      <c r="BN2127" s="170"/>
      <c r="BO2127" s="170"/>
      <c r="BP2127" s="170"/>
      <c r="BQ2127" s="170"/>
      <c r="BR2127" s="170"/>
      <c r="BS2127" s="170"/>
      <c r="BT2127" s="170"/>
      <c r="BU2127" s="170"/>
      <c r="BV2127" s="170"/>
      <c r="BW2127" s="170"/>
      <c r="BX2127" s="170"/>
      <c r="BY2127" s="170"/>
      <c r="BZ2127" s="170"/>
      <c r="CA2127" s="170"/>
    </row>
    <row r="2128" spans="12:79" customFormat="1" ht="11.25" customHeight="1">
      <c r="L2128" s="20"/>
      <c r="M2128" s="538" t="s">
        <v>1002</v>
      </c>
      <c r="N2128" s="575" t="s">
        <v>1003</v>
      </c>
      <c r="O2128" s="422" t="s">
        <v>195</v>
      </c>
      <c r="AC2128" s="253"/>
      <c r="AD2128" s="253"/>
      <c r="AE2128" s="253"/>
      <c r="AF2128" s="249">
        <f t="shared" si="82"/>
        <v>0</v>
      </c>
      <c r="AG2128" s="223"/>
      <c r="AH2128" s="223"/>
      <c r="AI2128" s="170"/>
      <c r="AJ2128" s="170"/>
      <c r="AK2128" s="170"/>
      <c r="AL2128" s="170"/>
      <c r="AM2128" s="170"/>
      <c r="AN2128" s="170"/>
      <c r="AO2128" s="170"/>
      <c r="AP2128" s="170"/>
      <c r="AQ2128" s="170"/>
      <c r="AR2128" s="170"/>
      <c r="AS2128" s="170"/>
      <c r="AT2128" s="170"/>
      <c r="AU2128" s="170"/>
      <c r="AV2128" s="170"/>
      <c r="AW2128" s="170"/>
      <c r="AX2128" s="170"/>
      <c r="AY2128" s="170"/>
      <c r="AZ2128" s="170"/>
      <c r="BA2128" s="170"/>
      <c r="BB2128" s="170"/>
      <c r="BC2128" s="170"/>
      <c r="BD2128" s="170"/>
      <c r="BE2128" s="170"/>
      <c r="BF2128" s="170"/>
      <c r="BG2128" s="170"/>
      <c r="BH2128" s="170"/>
      <c r="BI2128" s="170"/>
      <c r="BJ2128" s="170"/>
      <c r="BK2128" s="170"/>
      <c r="BL2128" s="170"/>
      <c r="BM2128" s="170"/>
      <c r="BN2128" s="170"/>
      <c r="BO2128" s="170"/>
      <c r="BP2128" s="170"/>
      <c r="BQ2128" s="170"/>
      <c r="BR2128" s="170"/>
      <c r="BS2128" s="170"/>
      <c r="BT2128" s="170"/>
      <c r="BU2128" s="170"/>
      <c r="BV2128" s="170"/>
      <c r="BW2128" s="170"/>
      <c r="BX2128" s="170"/>
      <c r="BY2128" s="170"/>
      <c r="BZ2128" s="170"/>
      <c r="CA2128" s="170"/>
    </row>
    <row r="2129" spans="12:79" customFormat="1" ht="11.25" customHeight="1">
      <c r="L2129" s="20"/>
      <c r="M2129" s="538" t="s">
        <v>1004</v>
      </c>
      <c r="N2129" s="573" t="s">
        <v>1005</v>
      </c>
      <c r="O2129" s="422" t="s">
        <v>195</v>
      </c>
      <c r="AC2129" s="253"/>
      <c r="AD2129" s="253"/>
      <c r="AE2129" s="253"/>
      <c r="AF2129" s="249">
        <f t="shared" si="82"/>
        <v>0</v>
      </c>
      <c r="AG2129" s="223"/>
      <c r="AH2129" s="223"/>
      <c r="AI2129" s="170"/>
      <c r="AJ2129" s="170"/>
      <c r="AK2129" s="170"/>
      <c r="AL2129" s="170"/>
      <c r="AM2129" s="170"/>
      <c r="AN2129" s="170"/>
      <c r="AO2129" s="170"/>
      <c r="AP2129" s="170"/>
      <c r="AQ2129" s="170"/>
      <c r="AR2129" s="170"/>
      <c r="AS2129" s="170"/>
      <c r="AT2129" s="170"/>
      <c r="AU2129" s="170"/>
      <c r="AV2129" s="170"/>
      <c r="AW2129" s="170"/>
      <c r="AX2129" s="170"/>
      <c r="AY2129" s="170"/>
      <c r="AZ2129" s="170"/>
      <c r="BA2129" s="170"/>
      <c r="BB2129" s="170"/>
      <c r="BC2129" s="170"/>
      <c r="BD2129" s="170"/>
      <c r="BE2129" s="170"/>
      <c r="BF2129" s="170"/>
      <c r="BG2129" s="170"/>
      <c r="BH2129" s="170"/>
      <c r="BI2129" s="170"/>
      <c r="BJ2129" s="170"/>
      <c r="BK2129" s="170"/>
      <c r="BL2129" s="170"/>
      <c r="BM2129" s="170"/>
      <c r="BN2129" s="170"/>
      <c r="BO2129" s="170"/>
      <c r="BP2129" s="170"/>
      <c r="BQ2129" s="170"/>
      <c r="BR2129" s="170"/>
      <c r="BS2129" s="170"/>
      <c r="BT2129" s="170"/>
      <c r="BU2129" s="170"/>
      <c r="BV2129" s="170"/>
      <c r="BW2129" s="170"/>
      <c r="BX2129" s="170"/>
      <c r="BY2129" s="170"/>
      <c r="BZ2129" s="170"/>
      <c r="CA2129" s="170"/>
    </row>
    <row r="2130" spans="12:79" customFormat="1" ht="11.25" customHeight="1">
      <c r="L2130" s="20"/>
      <c r="M2130" s="538" t="s">
        <v>1006</v>
      </c>
      <c r="N2130" s="573" t="s">
        <v>1007</v>
      </c>
      <c r="O2130" s="422" t="s">
        <v>195</v>
      </c>
      <c r="AC2130" s="253"/>
      <c r="AD2130" s="253"/>
      <c r="AE2130" s="253"/>
      <c r="AF2130" s="249">
        <f t="shared" si="82"/>
        <v>0</v>
      </c>
      <c r="AG2130" s="223"/>
      <c r="AH2130" s="223"/>
      <c r="AI2130" s="170"/>
      <c r="AJ2130" s="170"/>
      <c r="AK2130" s="170"/>
      <c r="AL2130" s="170"/>
      <c r="AM2130" s="170"/>
      <c r="AN2130" s="170"/>
      <c r="AO2130" s="170"/>
      <c r="AP2130" s="170"/>
      <c r="AQ2130" s="170"/>
      <c r="AR2130" s="170"/>
      <c r="AS2130" s="170"/>
      <c r="AT2130" s="170"/>
      <c r="AU2130" s="170"/>
      <c r="AV2130" s="170"/>
      <c r="AW2130" s="170"/>
      <c r="AX2130" s="170"/>
      <c r="AY2130" s="170"/>
      <c r="AZ2130" s="170"/>
      <c r="BA2130" s="170"/>
      <c r="BB2130" s="170"/>
      <c r="BC2130" s="170"/>
      <c r="BD2130" s="170"/>
      <c r="BE2130" s="170"/>
      <c r="BF2130" s="170"/>
      <c r="BG2130" s="170"/>
      <c r="BH2130" s="170"/>
      <c r="BI2130" s="170"/>
      <c r="BJ2130" s="170"/>
      <c r="BK2130" s="170"/>
      <c r="BL2130" s="170"/>
      <c r="BM2130" s="170"/>
      <c r="BN2130" s="170"/>
      <c r="BO2130" s="170"/>
      <c r="BP2130" s="170"/>
      <c r="BQ2130" s="170"/>
      <c r="BR2130" s="170"/>
      <c r="BS2130" s="170"/>
      <c r="BT2130" s="170"/>
      <c r="BU2130" s="170"/>
      <c r="BV2130" s="170"/>
      <c r="BW2130" s="170"/>
      <c r="BX2130" s="170"/>
      <c r="BY2130" s="170"/>
      <c r="BZ2130" s="170"/>
      <c r="CA2130" s="170"/>
    </row>
    <row r="2131" spans="12:79" customFormat="1" ht="11.25" customHeight="1">
      <c r="L2131" s="20"/>
      <c r="M2131" s="514">
        <v>4</v>
      </c>
      <c r="N2131" s="514" t="s">
        <v>1008</v>
      </c>
      <c r="O2131" s="422" t="s">
        <v>195</v>
      </c>
      <c r="AC2131" s="253"/>
      <c r="AD2131" s="253"/>
      <c r="AE2131" s="253"/>
      <c r="AF2131" s="249">
        <f t="shared" si="82"/>
        <v>0</v>
      </c>
      <c r="AG2131" s="223"/>
      <c r="AH2131" s="223"/>
      <c r="AI2131" s="170"/>
      <c r="AJ2131" s="170"/>
      <c r="AK2131" s="170"/>
      <c r="AL2131" s="170"/>
      <c r="AM2131" s="170"/>
      <c r="AN2131" s="170"/>
      <c r="AO2131" s="170"/>
      <c r="AP2131" s="170"/>
      <c r="AQ2131" s="170"/>
      <c r="AR2131" s="170"/>
      <c r="AS2131" s="170"/>
      <c r="AT2131" s="170"/>
      <c r="AU2131" s="170"/>
      <c r="AV2131" s="170"/>
      <c r="AW2131" s="170"/>
      <c r="AX2131" s="170"/>
      <c r="AY2131" s="170"/>
      <c r="AZ2131" s="170"/>
      <c r="BA2131" s="170"/>
      <c r="BB2131" s="170"/>
      <c r="BC2131" s="170"/>
      <c r="BD2131" s="170"/>
      <c r="BE2131" s="170"/>
      <c r="BF2131" s="170"/>
      <c r="BG2131" s="170"/>
      <c r="BH2131" s="170"/>
      <c r="BI2131" s="170"/>
      <c r="BJ2131" s="170"/>
      <c r="BK2131" s="170"/>
      <c r="BL2131" s="170"/>
      <c r="BM2131" s="170"/>
      <c r="BN2131" s="170"/>
      <c r="BO2131" s="170"/>
      <c r="BP2131" s="170"/>
      <c r="BQ2131" s="170"/>
      <c r="BR2131" s="170"/>
      <c r="BS2131" s="170"/>
      <c r="BT2131" s="170"/>
      <c r="BU2131" s="170"/>
      <c r="BV2131" s="170"/>
      <c r="BW2131" s="170"/>
      <c r="BX2131" s="170"/>
      <c r="BY2131" s="170"/>
      <c r="BZ2131" s="170"/>
      <c r="CA2131" s="170"/>
    </row>
    <row r="2132" spans="12:79" customFormat="1" ht="11.25" customHeight="1">
      <c r="L2132" s="20"/>
      <c r="M2132" s="538" t="s">
        <v>177</v>
      </c>
      <c r="N2132" s="575" t="s">
        <v>1009</v>
      </c>
      <c r="O2132" s="422" t="s">
        <v>195</v>
      </c>
      <c r="AC2132" s="253"/>
      <c r="AD2132" s="253"/>
      <c r="AE2132" s="253"/>
      <c r="AF2132" s="249">
        <f t="shared" si="82"/>
        <v>0</v>
      </c>
      <c r="AG2132" s="223"/>
      <c r="AH2132" s="223"/>
      <c r="AI2132" s="170"/>
      <c r="AJ2132" s="170"/>
      <c r="AK2132" s="170"/>
      <c r="AL2132" s="170"/>
      <c r="AM2132" s="170"/>
      <c r="AN2132" s="170"/>
      <c r="AO2132" s="170"/>
      <c r="AP2132" s="170"/>
      <c r="AQ2132" s="170"/>
      <c r="AR2132" s="170"/>
      <c r="AS2132" s="170"/>
      <c r="AT2132" s="170"/>
      <c r="AU2132" s="170"/>
      <c r="AV2132" s="170"/>
      <c r="AW2132" s="170"/>
      <c r="AX2132" s="170"/>
      <c r="AY2132" s="170"/>
      <c r="AZ2132" s="170"/>
      <c r="BA2132" s="170"/>
      <c r="BB2132" s="170"/>
      <c r="BC2132" s="170"/>
      <c r="BD2132" s="170"/>
      <c r="BE2132" s="170"/>
      <c r="BF2132" s="170"/>
      <c r="BG2132" s="170"/>
      <c r="BH2132" s="170"/>
      <c r="BI2132" s="170"/>
      <c r="BJ2132" s="170"/>
      <c r="BK2132" s="170"/>
      <c r="BL2132" s="170"/>
      <c r="BM2132" s="170"/>
      <c r="BN2132" s="170"/>
      <c r="BO2132" s="170"/>
      <c r="BP2132" s="170"/>
      <c r="BQ2132" s="170"/>
      <c r="BR2132" s="170"/>
      <c r="BS2132" s="170"/>
      <c r="BT2132" s="170"/>
      <c r="BU2132" s="170"/>
      <c r="BV2132" s="170"/>
      <c r="BW2132" s="170"/>
      <c r="BX2132" s="170"/>
      <c r="BY2132" s="170"/>
      <c r="BZ2132" s="170"/>
      <c r="CA2132" s="170"/>
    </row>
    <row r="2133" spans="12:79" customFormat="1" ht="11.25" customHeight="1">
      <c r="L2133" s="20"/>
      <c r="M2133" s="514">
        <v>5</v>
      </c>
      <c r="N2133" s="514" t="s">
        <v>604</v>
      </c>
      <c r="O2133" s="422" t="s">
        <v>195</v>
      </c>
      <c r="AC2133" s="253"/>
      <c r="AD2133" s="253"/>
      <c r="AE2133" s="253"/>
      <c r="AF2133" s="249">
        <f t="shared" si="82"/>
        <v>0</v>
      </c>
      <c r="AG2133" s="223"/>
      <c r="AH2133" s="223"/>
      <c r="AI2133" s="170"/>
      <c r="AJ2133" s="170"/>
      <c r="AK2133" s="170"/>
      <c r="AL2133" s="170"/>
      <c r="AM2133" s="170"/>
      <c r="AN2133" s="170"/>
      <c r="AO2133" s="170"/>
      <c r="AP2133" s="170"/>
      <c r="AQ2133" s="170"/>
      <c r="AR2133" s="170"/>
      <c r="AS2133" s="170"/>
      <c r="AT2133" s="170"/>
      <c r="AU2133" s="170"/>
      <c r="AV2133" s="170"/>
      <c r="AW2133" s="170"/>
      <c r="AX2133" s="170"/>
      <c r="AY2133" s="170"/>
      <c r="AZ2133" s="170"/>
      <c r="BA2133" s="170"/>
      <c r="BB2133" s="170"/>
      <c r="BC2133" s="170"/>
      <c r="BD2133" s="170"/>
      <c r="BE2133" s="170"/>
      <c r="BF2133" s="170"/>
      <c r="BG2133" s="170"/>
      <c r="BH2133" s="170"/>
      <c r="BI2133" s="170"/>
      <c r="BJ2133" s="170"/>
      <c r="BK2133" s="170"/>
      <c r="BL2133" s="170"/>
      <c r="BM2133" s="170"/>
      <c r="BN2133" s="170"/>
      <c r="BO2133" s="170"/>
      <c r="BP2133" s="170"/>
      <c r="BQ2133" s="170"/>
      <c r="BR2133" s="170"/>
      <c r="BS2133" s="170"/>
      <c r="BT2133" s="170"/>
      <c r="BU2133" s="170"/>
      <c r="BV2133" s="170"/>
      <c r="BW2133" s="170"/>
      <c r="BX2133" s="170"/>
      <c r="BY2133" s="170"/>
      <c r="BZ2133" s="170"/>
      <c r="CA2133" s="170"/>
    </row>
    <row r="2134" spans="12:79" customFormat="1" ht="11.25" customHeight="1">
      <c r="L2134" s="20"/>
      <c r="M2134" s="538" t="s">
        <v>181</v>
      </c>
      <c r="N2134" s="575" t="s">
        <v>1010</v>
      </c>
      <c r="O2134" s="422" t="s">
        <v>195</v>
      </c>
      <c r="AC2134" s="253"/>
      <c r="AD2134" s="253"/>
      <c r="AE2134" s="253"/>
      <c r="AF2134" s="249">
        <f t="shared" si="82"/>
        <v>0</v>
      </c>
      <c r="AG2134" s="223"/>
      <c r="AH2134" s="223"/>
      <c r="AI2134" s="170"/>
      <c r="AJ2134" s="170"/>
      <c r="AK2134" s="170"/>
      <c r="AL2134" s="170"/>
      <c r="AM2134" s="170"/>
      <c r="AN2134" s="170"/>
      <c r="AO2134" s="170"/>
      <c r="AP2134" s="170"/>
      <c r="AQ2134" s="170"/>
      <c r="AR2134" s="170"/>
      <c r="AS2134" s="170"/>
      <c r="AT2134" s="170"/>
      <c r="AU2134" s="170"/>
      <c r="AV2134" s="170"/>
      <c r="AW2134" s="170"/>
      <c r="AX2134" s="170"/>
      <c r="AY2134" s="170"/>
      <c r="AZ2134" s="170"/>
      <c r="BA2134" s="170"/>
      <c r="BB2134" s="170"/>
      <c r="BC2134" s="170"/>
      <c r="BD2134" s="170"/>
      <c r="BE2134" s="170"/>
      <c r="BF2134" s="170"/>
      <c r="BG2134" s="170"/>
      <c r="BH2134" s="170"/>
      <c r="BI2134" s="170"/>
      <c r="BJ2134" s="170"/>
      <c r="BK2134" s="170"/>
      <c r="BL2134" s="170"/>
      <c r="BM2134" s="170"/>
      <c r="BN2134" s="170"/>
      <c r="BO2134" s="170"/>
      <c r="BP2134" s="170"/>
      <c r="BQ2134" s="170"/>
      <c r="BR2134" s="170"/>
      <c r="BS2134" s="170"/>
      <c r="BT2134" s="170"/>
      <c r="BU2134" s="170"/>
      <c r="BV2134" s="170"/>
      <c r="BW2134" s="170"/>
      <c r="BX2134" s="170"/>
      <c r="BY2134" s="170"/>
      <c r="BZ2134" s="170"/>
      <c r="CA2134" s="170"/>
    </row>
    <row r="2135" spans="12:79" customFormat="1" ht="11.25" customHeight="1">
      <c r="L2135" s="20"/>
      <c r="M2135" s="514">
        <v>6</v>
      </c>
      <c r="N2135" s="514" t="s">
        <v>2080</v>
      </c>
      <c r="O2135" s="422" t="s">
        <v>195</v>
      </c>
      <c r="AC2135" s="253"/>
      <c r="AD2135" s="253"/>
      <c r="AE2135" s="253"/>
      <c r="AF2135" s="249">
        <f t="shared" si="82"/>
        <v>0</v>
      </c>
      <c r="AG2135" s="246">
        <f>SUM(AG2136,AG2140:AG2143)</f>
        <v>0</v>
      </c>
      <c r="AH2135" s="246">
        <f>SUM(AH2136,AH2140:AH2143)</f>
        <v>0</v>
      </c>
      <c r="AI2135" s="170"/>
      <c r="AJ2135" s="170"/>
      <c r="AK2135" s="170"/>
      <c r="AL2135" s="170"/>
      <c r="AM2135" s="170"/>
      <c r="AN2135" s="170"/>
      <c r="AO2135" s="170"/>
      <c r="AP2135" s="170"/>
      <c r="AQ2135" s="170"/>
      <c r="AR2135" s="170"/>
      <c r="AS2135" s="170"/>
      <c r="AT2135" s="170"/>
      <c r="AU2135" s="170"/>
      <c r="AV2135" s="170"/>
      <c r="AW2135" s="170"/>
      <c r="AX2135" s="170"/>
      <c r="AY2135" s="170"/>
      <c r="AZ2135" s="170"/>
      <c r="BA2135" s="170"/>
      <c r="BB2135" s="170"/>
      <c r="BC2135" s="170"/>
      <c r="BD2135" s="170"/>
      <c r="BE2135" s="170"/>
      <c r="BF2135" s="170"/>
      <c r="BG2135" s="170"/>
      <c r="BH2135" s="170"/>
      <c r="BI2135" s="170"/>
      <c r="BJ2135" s="170"/>
      <c r="BK2135" s="170"/>
      <c r="BL2135" s="170"/>
      <c r="BM2135" s="170"/>
      <c r="BN2135" s="170"/>
      <c r="BO2135" s="170"/>
      <c r="BP2135" s="170"/>
      <c r="BQ2135" s="170"/>
      <c r="BR2135" s="170"/>
      <c r="BS2135" s="170"/>
      <c r="BT2135" s="170"/>
      <c r="BU2135" s="170"/>
      <c r="BV2135" s="170"/>
      <c r="BW2135" s="170"/>
      <c r="BX2135" s="170"/>
      <c r="BY2135" s="170"/>
      <c r="BZ2135" s="170"/>
      <c r="CA2135" s="170"/>
    </row>
    <row r="2136" spans="12:79" customFormat="1" ht="11.25" customHeight="1">
      <c r="L2136" s="20"/>
      <c r="M2136" s="538" t="s">
        <v>711</v>
      </c>
      <c r="N2136" s="575" t="s">
        <v>1011</v>
      </c>
      <c r="O2136" s="422" t="s">
        <v>195</v>
      </c>
      <c r="AC2136" s="253"/>
      <c r="AD2136" s="253"/>
      <c r="AE2136" s="253"/>
      <c r="AF2136" s="249">
        <f t="shared" si="82"/>
        <v>0</v>
      </c>
      <c r="AG2136" s="246">
        <f>SUM(AG2137:AG2139)</f>
        <v>0</v>
      </c>
      <c r="AH2136" s="246">
        <f>SUM(AH2137:AH2139)</f>
        <v>0</v>
      </c>
      <c r="AI2136" s="170"/>
      <c r="AJ2136" s="170"/>
      <c r="AK2136" s="170"/>
      <c r="AL2136" s="170"/>
      <c r="AM2136" s="170"/>
      <c r="AN2136" s="170"/>
      <c r="AO2136" s="170"/>
      <c r="AP2136" s="170"/>
      <c r="AQ2136" s="170"/>
      <c r="AR2136" s="170"/>
      <c r="AS2136" s="170"/>
      <c r="AT2136" s="170"/>
      <c r="AU2136" s="170"/>
      <c r="AV2136" s="170"/>
      <c r="AW2136" s="170"/>
      <c r="AX2136" s="170"/>
      <c r="AY2136" s="170"/>
      <c r="AZ2136" s="170"/>
      <c r="BA2136" s="170"/>
      <c r="BB2136" s="170"/>
      <c r="BC2136" s="170"/>
      <c r="BD2136" s="170"/>
      <c r="BE2136" s="170"/>
      <c r="BF2136" s="170"/>
      <c r="BG2136" s="170"/>
      <c r="BH2136" s="170"/>
      <c r="BI2136" s="170"/>
      <c r="BJ2136" s="170"/>
      <c r="BK2136" s="170"/>
      <c r="BL2136" s="170"/>
      <c r="BM2136" s="170"/>
      <c r="BN2136" s="170"/>
      <c r="BO2136" s="170"/>
      <c r="BP2136" s="170"/>
      <c r="BQ2136" s="170"/>
      <c r="BR2136" s="170"/>
      <c r="BS2136" s="170"/>
      <c r="BT2136" s="170"/>
      <c r="BU2136" s="170"/>
      <c r="BV2136" s="170"/>
      <c r="BW2136" s="170"/>
      <c r="BX2136" s="170"/>
      <c r="BY2136" s="170"/>
      <c r="BZ2136" s="170"/>
      <c r="CA2136" s="170"/>
    </row>
    <row r="2137" spans="12:79" customFormat="1" ht="11.25" customHeight="1">
      <c r="L2137" s="20"/>
      <c r="M2137" s="538" t="s">
        <v>574</v>
      </c>
      <c r="N2137" s="573" t="s">
        <v>2278</v>
      </c>
      <c r="O2137" s="422" t="s">
        <v>195</v>
      </c>
      <c r="AC2137" s="253"/>
      <c r="AD2137" s="253"/>
      <c r="AE2137" s="253"/>
      <c r="AF2137" s="249">
        <f t="shared" si="82"/>
        <v>0</v>
      </c>
      <c r="AG2137" s="223"/>
      <c r="AH2137" s="223"/>
      <c r="AI2137" s="170"/>
      <c r="AJ2137" s="170"/>
      <c r="AK2137" s="170"/>
      <c r="AL2137" s="170"/>
      <c r="AM2137" s="170"/>
      <c r="AN2137" s="170"/>
      <c r="AO2137" s="170"/>
      <c r="AP2137" s="170"/>
      <c r="AQ2137" s="170"/>
      <c r="AR2137" s="170"/>
      <c r="AS2137" s="170"/>
      <c r="AT2137" s="170"/>
      <c r="AU2137" s="170"/>
      <c r="AV2137" s="170"/>
      <c r="AW2137" s="170"/>
      <c r="AX2137" s="170"/>
      <c r="AY2137" s="170"/>
      <c r="AZ2137" s="170"/>
      <c r="BA2137" s="170"/>
      <c r="BB2137" s="170"/>
      <c r="BC2137" s="170"/>
      <c r="BD2137" s="170"/>
      <c r="BE2137" s="170"/>
      <c r="BF2137" s="170"/>
      <c r="BG2137" s="170"/>
      <c r="BH2137" s="170"/>
      <c r="BI2137" s="170"/>
      <c r="BJ2137" s="170"/>
      <c r="BK2137" s="170"/>
      <c r="BL2137" s="170"/>
      <c r="BM2137" s="170"/>
      <c r="BN2137" s="170"/>
      <c r="BO2137" s="170"/>
      <c r="BP2137" s="170"/>
      <c r="BQ2137" s="170"/>
      <c r="BR2137" s="170"/>
      <c r="BS2137" s="170"/>
      <c r="BT2137" s="170"/>
      <c r="BU2137" s="170"/>
      <c r="BV2137" s="170"/>
      <c r="BW2137" s="170"/>
      <c r="BX2137" s="170"/>
      <c r="BY2137" s="170"/>
      <c r="BZ2137" s="170"/>
      <c r="CA2137" s="170"/>
    </row>
    <row r="2138" spans="12:79" customFormat="1" ht="11.25" customHeight="1">
      <c r="L2138" s="20"/>
      <c r="M2138" s="538" t="s">
        <v>575</v>
      </c>
      <c r="N2138" s="573" t="s">
        <v>2279</v>
      </c>
      <c r="O2138" s="422" t="s">
        <v>195</v>
      </c>
      <c r="AC2138" s="253"/>
      <c r="AD2138" s="253"/>
      <c r="AE2138" s="253"/>
      <c r="AF2138" s="249">
        <f t="shared" si="82"/>
        <v>0</v>
      </c>
      <c r="AG2138" s="223"/>
      <c r="AH2138" s="223"/>
      <c r="AI2138" s="170"/>
      <c r="AJ2138" s="170"/>
      <c r="AK2138" s="170"/>
      <c r="AL2138" s="170"/>
      <c r="AM2138" s="170"/>
      <c r="AN2138" s="170"/>
      <c r="AO2138" s="170"/>
      <c r="AP2138" s="170"/>
      <c r="AQ2138" s="170"/>
      <c r="AR2138" s="170"/>
      <c r="AS2138" s="170"/>
      <c r="AT2138" s="170"/>
      <c r="AU2138" s="170"/>
      <c r="AV2138" s="170"/>
      <c r="AW2138" s="170"/>
      <c r="AX2138" s="170"/>
      <c r="AY2138" s="170"/>
      <c r="AZ2138" s="170"/>
      <c r="BA2138" s="170"/>
      <c r="BB2138" s="170"/>
      <c r="BC2138" s="170"/>
      <c r="BD2138" s="170"/>
      <c r="BE2138" s="170"/>
      <c r="BF2138" s="170"/>
      <c r="BG2138" s="170"/>
      <c r="BH2138" s="170"/>
      <c r="BI2138" s="170"/>
      <c r="BJ2138" s="170"/>
      <c r="BK2138" s="170"/>
      <c r="BL2138" s="170"/>
      <c r="BM2138" s="170"/>
      <c r="BN2138" s="170"/>
      <c r="BO2138" s="170"/>
      <c r="BP2138" s="170"/>
      <c r="BQ2138" s="170"/>
      <c r="BR2138" s="170"/>
      <c r="BS2138" s="170"/>
      <c r="BT2138" s="170"/>
      <c r="BU2138" s="170"/>
      <c r="BV2138" s="170"/>
      <c r="BW2138" s="170"/>
      <c r="BX2138" s="170"/>
      <c r="BY2138" s="170"/>
      <c r="BZ2138" s="170"/>
      <c r="CA2138" s="170"/>
    </row>
    <row r="2139" spans="12:79" customFormat="1" ht="11.25" customHeight="1">
      <c r="L2139" s="20"/>
      <c r="M2139" s="538" t="s">
        <v>745</v>
      </c>
      <c r="N2139" s="573" t="s">
        <v>1026</v>
      </c>
      <c r="O2139" s="422" t="s">
        <v>195</v>
      </c>
      <c r="AC2139" s="253"/>
      <c r="AD2139" s="253"/>
      <c r="AE2139" s="253"/>
      <c r="AF2139" s="249">
        <f t="shared" si="82"/>
        <v>0</v>
      </c>
      <c r="AG2139" s="223"/>
      <c r="AH2139" s="223"/>
      <c r="AI2139" s="170"/>
      <c r="AJ2139" s="170"/>
      <c r="AK2139" s="170"/>
      <c r="AL2139" s="170"/>
      <c r="AM2139" s="170"/>
      <c r="AN2139" s="170"/>
      <c r="AO2139" s="170"/>
      <c r="AP2139" s="170"/>
      <c r="AQ2139" s="170"/>
      <c r="AR2139" s="170"/>
      <c r="AS2139" s="170"/>
      <c r="AT2139" s="170"/>
      <c r="AU2139" s="170"/>
      <c r="AV2139" s="170"/>
      <c r="AW2139" s="170"/>
      <c r="AX2139" s="170"/>
      <c r="AY2139" s="170"/>
      <c r="AZ2139" s="170"/>
      <c r="BA2139" s="170"/>
      <c r="BB2139" s="170"/>
      <c r="BC2139" s="170"/>
      <c r="BD2139" s="170"/>
      <c r="BE2139" s="170"/>
      <c r="BF2139" s="170"/>
      <c r="BG2139" s="170"/>
      <c r="BH2139" s="170"/>
      <c r="BI2139" s="170"/>
      <c r="BJ2139" s="170"/>
      <c r="BK2139" s="170"/>
      <c r="BL2139" s="170"/>
      <c r="BM2139" s="170"/>
      <c r="BN2139" s="170"/>
      <c r="BO2139" s="170"/>
      <c r="BP2139" s="170"/>
      <c r="BQ2139" s="170"/>
      <c r="BR2139" s="170"/>
      <c r="BS2139" s="170"/>
      <c r="BT2139" s="170"/>
      <c r="BU2139" s="170"/>
      <c r="BV2139" s="170"/>
      <c r="BW2139" s="170"/>
      <c r="BX2139" s="170"/>
      <c r="BY2139" s="170"/>
      <c r="BZ2139" s="170"/>
      <c r="CA2139" s="170"/>
    </row>
    <row r="2140" spans="12:79" customFormat="1" ht="11.25" customHeight="1">
      <c r="L2140" s="20"/>
      <c r="M2140" s="538" t="s">
        <v>704</v>
      </c>
      <c r="N2140" s="575" t="s">
        <v>1012</v>
      </c>
      <c r="O2140" s="422" t="s">
        <v>195</v>
      </c>
      <c r="AC2140" s="253"/>
      <c r="AD2140" s="253"/>
      <c r="AE2140" s="253"/>
      <c r="AF2140" s="249">
        <f t="shared" si="82"/>
        <v>0</v>
      </c>
      <c r="AG2140" s="223"/>
      <c r="AH2140" s="223"/>
      <c r="AI2140" s="170"/>
      <c r="AJ2140" s="170"/>
      <c r="AK2140" s="170"/>
      <c r="AL2140" s="170"/>
      <c r="AM2140" s="170"/>
      <c r="AN2140" s="170"/>
      <c r="AO2140" s="170"/>
      <c r="AP2140" s="170"/>
      <c r="AQ2140" s="170"/>
      <c r="AR2140" s="170"/>
      <c r="AS2140" s="170"/>
      <c r="AT2140" s="170"/>
      <c r="AU2140" s="170"/>
      <c r="AV2140" s="170"/>
      <c r="AW2140" s="170"/>
      <c r="AX2140" s="170"/>
      <c r="AY2140" s="170"/>
      <c r="AZ2140" s="170"/>
      <c r="BA2140" s="170"/>
      <c r="BB2140" s="170"/>
      <c r="BC2140" s="170"/>
      <c r="BD2140" s="170"/>
      <c r="BE2140" s="170"/>
      <c r="BF2140" s="170"/>
      <c r="BG2140" s="170"/>
      <c r="BH2140" s="170"/>
      <c r="BI2140" s="170"/>
      <c r="BJ2140" s="170"/>
      <c r="BK2140" s="170"/>
      <c r="BL2140" s="170"/>
      <c r="BM2140" s="170"/>
      <c r="BN2140" s="170"/>
      <c r="BO2140" s="170"/>
      <c r="BP2140" s="170"/>
      <c r="BQ2140" s="170"/>
      <c r="BR2140" s="170"/>
      <c r="BS2140" s="170"/>
      <c r="BT2140" s="170"/>
      <c r="BU2140" s="170"/>
      <c r="BV2140" s="170"/>
      <c r="BW2140" s="170"/>
      <c r="BX2140" s="170"/>
      <c r="BY2140" s="170"/>
      <c r="BZ2140" s="170"/>
      <c r="CA2140" s="170"/>
    </row>
    <row r="2141" spans="12:79" customFormat="1" ht="11.25" customHeight="1">
      <c r="L2141" s="20"/>
      <c r="M2141" s="538" t="s">
        <v>707</v>
      </c>
      <c r="N2141" s="575" t="s">
        <v>1013</v>
      </c>
      <c r="O2141" s="422" t="s">
        <v>195</v>
      </c>
      <c r="AC2141" s="253"/>
      <c r="AD2141" s="253"/>
      <c r="AE2141" s="253"/>
      <c r="AF2141" s="249">
        <f t="shared" si="82"/>
        <v>0</v>
      </c>
      <c r="AG2141" s="223"/>
      <c r="AH2141" s="223"/>
      <c r="AI2141" s="170"/>
      <c r="AJ2141" s="170"/>
      <c r="AK2141" s="170"/>
      <c r="AL2141" s="170"/>
      <c r="AM2141" s="170"/>
      <c r="AN2141" s="170"/>
      <c r="AO2141" s="170"/>
      <c r="AP2141" s="170"/>
      <c r="AQ2141" s="170"/>
      <c r="AR2141" s="170"/>
      <c r="AS2141" s="170"/>
      <c r="AT2141" s="170"/>
      <c r="AU2141" s="170"/>
      <c r="AV2141" s="170"/>
      <c r="AW2141" s="170"/>
      <c r="AX2141" s="170"/>
      <c r="AY2141" s="170"/>
      <c r="AZ2141" s="170"/>
      <c r="BA2141" s="170"/>
      <c r="BB2141" s="170"/>
      <c r="BC2141" s="170"/>
      <c r="BD2141" s="170"/>
      <c r="BE2141" s="170"/>
      <c r="BF2141" s="170"/>
      <c r="BG2141" s="170"/>
      <c r="BH2141" s="170"/>
      <c r="BI2141" s="170"/>
      <c r="BJ2141" s="170"/>
      <c r="BK2141" s="170"/>
      <c r="BL2141" s="170"/>
      <c r="BM2141" s="170"/>
      <c r="BN2141" s="170"/>
      <c r="BO2141" s="170"/>
      <c r="BP2141" s="170"/>
      <c r="BQ2141" s="170"/>
      <c r="BR2141" s="170"/>
      <c r="BS2141" s="170"/>
      <c r="BT2141" s="170"/>
      <c r="BU2141" s="170"/>
      <c r="BV2141" s="170"/>
      <c r="BW2141" s="170"/>
      <c r="BX2141" s="170"/>
      <c r="BY2141" s="170"/>
      <c r="BZ2141" s="170"/>
      <c r="CA2141" s="170"/>
    </row>
    <row r="2142" spans="12:79" customFormat="1" ht="11.25" customHeight="1">
      <c r="L2142" s="20"/>
      <c r="M2142" s="538" t="s">
        <v>582</v>
      </c>
      <c r="N2142" s="575" t="s">
        <v>1014</v>
      </c>
      <c r="O2142" s="422" t="s">
        <v>195</v>
      </c>
      <c r="AC2142" s="253"/>
      <c r="AD2142" s="253"/>
      <c r="AE2142" s="253"/>
      <c r="AF2142" s="249">
        <f t="shared" si="82"/>
        <v>0</v>
      </c>
      <c r="AG2142" s="223"/>
      <c r="AH2142" s="223"/>
      <c r="AI2142" s="170"/>
      <c r="AJ2142" s="170"/>
      <c r="AK2142" s="170"/>
      <c r="AL2142" s="170"/>
      <c r="AM2142" s="170"/>
      <c r="AN2142" s="170"/>
      <c r="AO2142" s="170"/>
      <c r="AP2142" s="170"/>
      <c r="AQ2142" s="170"/>
      <c r="AR2142" s="170"/>
      <c r="AS2142" s="170"/>
      <c r="AT2142" s="170"/>
      <c r="AU2142" s="170"/>
      <c r="AV2142" s="170"/>
      <c r="AW2142" s="170"/>
      <c r="AX2142" s="170"/>
      <c r="AY2142" s="170"/>
      <c r="AZ2142" s="170"/>
      <c r="BA2142" s="170"/>
      <c r="BB2142" s="170"/>
      <c r="BC2142" s="170"/>
      <c r="BD2142" s="170"/>
      <c r="BE2142" s="170"/>
      <c r="BF2142" s="170"/>
      <c r="BG2142" s="170"/>
      <c r="BH2142" s="170"/>
      <c r="BI2142" s="170"/>
      <c r="BJ2142" s="170"/>
      <c r="BK2142" s="170"/>
      <c r="BL2142" s="170"/>
      <c r="BM2142" s="170"/>
      <c r="BN2142" s="170"/>
      <c r="BO2142" s="170"/>
      <c r="BP2142" s="170"/>
      <c r="BQ2142" s="170"/>
      <c r="BR2142" s="170"/>
      <c r="BS2142" s="170"/>
      <c r="BT2142" s="170"/>
      <c r="BU2142" s="170"/>
      <c r="BV2142" s="170"/>
      <c r="BW2142" s="170"/>
      <c r="BX2142" s="170"/>
      <c r="BY2142" s="170"/>
      <c r="BZ2142" s="170"/>
      <c r="CA2142" s="170"/>
    </row>
    <row r="2143" spans="12:79" customFormat="1" ht="11.25" customHeight="1">
      <c r="L2143" s="20"/>
      <c r="M2143" s="538" t="s">
        <v>586</v>
      </c>
      <c r="N2143" s="575" t="s">
        <v>1015</v>
      </c>
      <c r="O2143" s="422" t="s">
        <v>195</v>
      </c>
      <c r="AC2143" s="253"/>
      <c r="AD2143" s="253"/>
      <c r="AE2143" s="253"/>
      <c r="AF2143" s="249">
        <f t="shared" si="82"/>
        <v>0</v>
      </c>
      <c r="AG2143" s="223"/>
      <c r="AH2143" s="223"/>
      <c r="AI2143" s="170"/>
      <c r="AJ2143" s="170"/>
      <c r="AK2143" s="170"/>
      <c r="AL2143" s="170"/>
      <c r="AM2143" s="170"/>
      <c r="AN2143" s="170"/>
      <c r="AO2143" s="170"/>
      <c r="AP2143" s="170"/>
      <c r="AQ2143" s="170"/>
      <c r="AR2143" s="170"/>
      <c r="AS2143" s="170"/>
      <c r="AT2143" s="170"/>
      <c r="AU2143" s="170"/>
      <c r="AV2143" s="170"/>
      <c r="AW2143" s="170"/>
      <c r="AX2143" s="170"/>
      <c r="AY2143" s="170"/>
      <c r="AZ2143" s="170"/>
      <c r="BA2143" s="170"/>
      <c r="BB2143" s="170"/>
      <c r="BC2143" s="170"/>
      <c r="BD2143" s="170"/>
      <c r="BE2143" s="170"/>
      <c r="BF2143" s="170"/>
      <c r="BG2143" s="170"/>
      <c r="BH2143" s="170"/>
      <c r="BI2143" s="170"/>
      <c r="BJ2143" s="170"/>
      <c r="BK2143" s="170"/>
      <c r="BL2143" s="170"/>
      <c r="BM2143" s="170"/>
      <c r="BN2143" s="170"/>
      <c r="BO2143" s="170"/>
      <c r="BP2143" s="170"/>
      <c r="BQ2143" s="170"/>
      <c r="BR2143" s="170"/>
      <c r="BS2143" s="170"/>
      <c r="BT2143" s="170"/>
      <c r="BU2143" s="170"/>
      <c r="BV2143" s="170"/>
      <c r="BW2143" s="170"/>
      <c r="BX2143" s="170"/>
      <c r="BY2143" s="170"/>
      <c r="BZ2143" s="170"/>
      <c r="CA2143" s="170"/>
    </row>
    <row r="2144" spans="12:79" customFormat="1" ht="11.25" customHeight="1">
      <c r="L2144" s="20"/>
      <c r="M2144" s="514">
        <v>7</v>
      </c>
      <c r="N2144" s="514" t="s">
        <v>2081</v>
      </c>
      <c r="O2144" s="422" t="s">
        <v>195</v>
      </c>
      <c r="AC2144" s="253"/>
      <c r="AD2144" s="253"/>
      <c r="AE2144" s="253"/>
      <c r="AF2144" s="249">
        <f t="shared" si="82"/>
        <v>0</v>
      </c>
      <c r="AG2144" s="246">
        <f>SUM(AG2145:AG2151)</f>
        <v>0</v>
      </c>
      <c r="AH2144" s="246">
        <f>SUM(AH2145:AH2151)</f>
        <v>0</v>
      </c>
      <c r="AI2144" s="170"/>
      <c r="AJ2144" s="170"/>
      <c r="AK2144" s="170"/>
      <c r="AL2144" s="170"/>
      <c r="AM2144" s="170"/>
      <c r="AN2144" s="170"/>
      <c r="AO2144" s="170"/>
      <c r="AP2144" s="170"/>
      <c r="AQ2144" s="170"/>
      <c r="AR2144" s="170"/>
      <c r="AS2144" s="170"/>
      <c r="AT2144" s="170"/>
      <c r="AU2144" s="170"/>
      <c r="AV2144" s="170"/>
      <c r="AW2144" s="170"/>
      <c r="AX2144" s="170"/>
      <c r="AY2144" s="170"/>
      <c r="AZ2144" s="170"/>
      <c r="BA2144" s="170"/>
      <c r="BB2144" s="170"/>
      <c r="BC2144" s="170"/>
      <c r="BD2144" s="170"/>
      <c r="BE2144" s="170"/>
      <c r="BF2144" s="170"/>
      <c r="BG2144" s="170"/>
      <c r="BH2144" s="170"/>
      <c r="BI2144" s="170"/>
      <c r="BJ2144" s="170"/>
      <c r="BK2144" s="170"/>
      <c r="BL2144" s="170"/>
      <c r="BM2144" s="170"/>
      <c r="BN2144" s="170"/>
      <c r="BO2144" s="170"/>
      <c r="BP2144" s="170"/>
      <c r="BQ2144" s="170"/>
      <c r="BR2144" s="170"/>
      <c r="BS2144" s="170"/>
      <c r="BT2144" s="170"/>
      <c r="BU2144" s="170"/>
      <c r="BV2144" s="170"/>
      <c r="BW2144" s="170"/>
      <c r="BX2144" s="170"/>
      <c r="BY2144" s="170"/>
      <c r="BZ2144" s="170"/>
      <c r="CA2144" s="170"/>
    </row>
    <row r="2145" spans="12:79" customFormat="1" ht="11.25" customHeight="1">
      <c r="L2145" s="20"/>
      <c r="M2145" s="538" t="s">
        <v>525</v>
      </c>
      <c r="N2145" s="575" t="s">
        <v>1016</v>
      </c>
      <c r="O2145" s="422" t="s">
        <v>195</v>
      </c>
      <c r="AC2145" s="253"/>
      <c r="AD2145" s="253"/>
      <c r="AE2145" s="253"/>
      <c r="AF2145" s="249">
        <f t="shared" si="82"/>
        <v>0</v>
      </c>
      <c r="AG2145" s="223"/>
      <c r="AH2145" s="223"/>
      <c r="AI2145" s="170"/>
      <c r="AJ2145" s="170"/>
      <c r="AK2145" s="170"/>
      <c r="AL2145" s="170"/>
      <c r="AM2145" s="170"/>
      <c r="AN2145" s="170"/>
      <c r="AO2145" s="170"/>
      <c r="AP2145" s="170"/>
      <c r="AQ2145" s="170"/>
      <c r="AR2145" s="170"/>
      <c r="AS2145" s="170"/>
      <c r="AT2145" s="170"/>
      <c r="AU2145" s="170"/>
      <c r="AV2145" s="170"/>
      <c r="AW2145" s="170"/>
      <c r="AX2145" s="170"/>
      <c r="AY2145" s="170"/>
      <c r="AZ2145" s="170"/>
      <c r="BA2145" s="170"/>
      <c r="BB2145" s="170"/>
      <c r="BC2145" s="170"/>
      <c r="BD2145" s="170"/>
      <c r="BE2145" s="170"/>
      <c r="BF2145" s="170"/>
      <c r="BG2145" s="170"/>
      <c r="BH2145" s="170"/>
      <c r="BI2145" s="170"/>
      <c r="BJ2145" s="170"/>
      <c r="BK2145" s="170"/>
      <c r="BL2145" s="170"/>
      <c r="BM2145" s="170"/>
      <c r="BN2145" s="170"/>
      <c r="BO2145" s="170"/>
      <c r="BP2145" s="170"/>
      <c r="BQ2145" s="170"/>
      <c r="BR2145" s="170"/>
      <c r="BS2145" s="170"/>
      <c r="BT2145" s="170"/>
      <c r="BU2145" s="170"/>
      <c r="BV2145" s="170"/>
      <c r="BW2145" s="170"/>
      <c r="BX2145" s="170"/>
      <c r="BY2145" s="170"/>
      <c r="BZ2145" s="170"/>
      <c r="CA2145" s="170"/>
    </row>
    <row r="2146" spans="12:79" customFormat="1" ht="11.25" customHeight="1">
      <c r="L2146" s="20"/>
      <c r="M2146" s="538" t="s">
        <v>527</v>
      </c>
      <c r="N2146" s="575" t="s">
        <v>1017</v>
      </c>
      <c r="O2146" s="422" t="s">
        <v>195</v>
      </c>
      <c r="AC2146" s="253"/>
      <c r="AD2146" s="253"/>
      <c r="AE2146" s="253"/>
      <c r="AF2146" s="249">
        <f t="shared" si="82"/>
        <v>0</v>
      </c>
      <c r="AG2146" s="223"/>
      <c r="AH2146" s="223"/>
      <c r="AI2146" s="170"/>
      <c r="AJ2146" s="170"/>
      <c r="AK2146" s="170"/>
      <c r="AL2146" s="170"/>
      <c r="AM2146" s="170"/>
      <c r="AN2146" s="170"/>
      <c r="AO2146" s="170"/>
      <c r="AP2146" s="170"/>
      <c r="AQ2146" s="170"/>
      <c r="AR2146" s="170"/>
      <c r="AS2146" s="170"/>
      <c r="AT2146" s="170"/>
      <c r="AU2146" s="170"/>
      <c r="AV2146" s="170"/>
      <c r="AW2146" s="170"/>
      <c r="AX2146" s="170"/>
      <c r="AY2146" s="170"/>
      <c r="AZ2146" s="170"/>
      <c r="BA2146" s="170"/>
      <c r="BB2146" s="170"/>
      <c r="BC2146" s="170"/>
      <c r="BD2146" s="170"/>
      <c r="BE2146" s="170"/>
      <c r="BF2146" s="170"/>
      <c r="BG2146" s="170"/>
      <c r="BH2146" s="170"/>
      <c r="BI2146" s="170"/>
      <c r="BJ2146" s="170"/>
      <c r="BK2146" s="170"/>
      <c r="BL2146" s="170"/>
      <c r="BM2146" s="170"/>
      <c r="BN2146" s="170"/>
      <c r="BO2146" s="170"/>
      <c r="BP2146" s="170"/>
      <c r="BQ2146" s="170"/>
      <c r="BR2146" s="170"/>
      <c r="BS2146" s="170"/>
      <c r="BT2146" s="170"/>
      <c r="BU2146" s="170"/>
      <c r="BV2146" s="170"/>
      <c r="BW2146" s="170"/>
      <c r="BX2146" s="170"/>
      <c r="BY2146" s="170"/>
      <c r="BZ2146" s="170"/>
      <c r="CA2146" s="170"/>
    </row>
    <row r="2147" spans="12:79" customFormat="1" ht="11.25" customHeight="1">
      <c r="L2147" s="20"/>
      <c r="M2147" s="538" t="s">
        <v>530</v>
      </c>
      <c r="N2147" s="575" t="s">
        <v>1018</v>
      </c>
      <c r="O2147" s="422" t="s">
        <v>195</v>
      </c>
      <c r="AC2147" s="253"/>
      <c r="AD2147" s="253"/>
      <c r="AE2147" s="253"/>
      <c r="AF2147" s="249">
        <f t="shared" si="82"/>
        <v>0</v>
      </c>
      <c r="AG2147" s="223"/>
      <c r="AH2147" s="223"/>
      <c r="AI2147" s="170"/>
      <c r="AJ2147" s="170"/>
      <c r="AK2147" s="170"/>
      <c r="AL2147" s="170"/>
      <c r="AM2147" s="170"/>
      <c r="AN2147" s="170"/>
      <c r="AO2147" s="170"/>
      <c r="AP2147" s="170"/>
      <c r="AQ2147" s="170"/>
      <c r="AR2147" s="170"/>
      <c r="AS2147" s="170"/>
      <c r="AT2147" s="170"/>
      <c r="AU2147" s="170"/>
      <c r="AV2147" s="170"/>
      <c r="AW2147" s="170"/>
      <c r="AX2147" s="170"/>
      <c r="AY2147" s="170"/>
      <c r="AZ2147" s="170"/>
      <c r="BA2147" s="170"/>
      <c r="BB2147" s="170"/>
      <c r="BC2147" s="170"/>
      <c r="BD2147" s="170"/>
      <c r="BE2147" s="170"/>
      <c r="BF2147" s="170"/>
      <c r="BG2147" s="170"/>
      <c r="BH2147" s="170"/>
      <c r="BI2147" s="170"/>
      <c r="BJ2147" s="170"/>
      <c r="BK2147" s="170"/>
      <c r="BL2147" s="170"/>
      <c r="BM2147" s="170"/>
      <c r="BN2147" s="170"/>
      <c r="BO2147" s="170"/>
      <c r="BP2147" s="170"/>
      <c r="BQ2147" s="170"/>
      <c r="BR2147" s="170"/>
      <c r="BS2147" s="170"/>
      <c r="BT2147" s="170"/>
      <c r="BU2147" s="170"/>
      <c r="BV2147" s="170"/>
      <c r="BW2147" s="170"/>
      <c r="BX2147" s="170"/>
      <c r="BY2147" s="170"/>
      <c r="BZ2147" s="170"/>
      <c r="CA2147" s="170"/>
    </row>
    <row r="2148" spans="12:79" customFormat="1" ht="11.25" customHeight="1">
      <c r="L2148" s="20"/>
      <c r="M2148" s="538" t="s">
        <v>532</v>
      </c>
      <c r="N2148" s="575" t="s">
        <v>1019</v>
      </c>
      <c r="O2148" s="422" t="s">
        <v>195</v>
      </c>
      <c r="AC2148" s="253"/>
      <c r="AD2148" s="253"/>
      <c r="AE2148" s="253"/>
      <c r="AF2148" s="249">
        <f t="shared" si="82"/>
        <v>0</v>
      </c>
      <c r="AG2148" s="223"/>
      <c r="AH2148" s="223"/>
      <c r="AI2148" s="170"/>
      <c r="AJ2148" s="170"/>
      <c r="AK2148" s="170"/>
      <c r="AL2148" s="170"/>
      <c r="AM2148" s="170"/>
      <c r="AN2148" s="170"/>
      <c r="AO2148" s="170"/>
      <c r="AP2148" s="170"/>
      <c r="AQ2148" s="170"/>
      <c r="AR2148" s="170"/>
      <c r="AS2148" s="170"/>
      <c r="AT2148" s="170"/>
      <c r="AU2148" s="170"/>
      <c r="AV2148" s="170"/>
      <c r="AW2148" s="170"/>
      <c r="AX2148" s="170"/>
      <c r="AY2148" s="170"/>
      <c r="AZ2148" s="170"/>
      <c r="BA2148" s="170"/>
      <c r="BB2148" s="170"/>
      <c r="BC2148" s="170"/>
      <c r="BD2148" s="170"/>
      <c r="BE2148" s="170"/>
      <c r="BF2148" s="170"/>
      <c r="BG2148" s="170"/>
      <c r="BH2148" s="170"/>
      <c r="BI2148" s="170"/>
      <c r="BJ2148" s="170"/>
      <c r="BK2148" s="170"/>
      <c r="BL2148" s="170"/>
      <c r="BM2148" s="170"/>
      <c r="BN2148" s="170"/>
      <c r="BO2148" s="170"/>
      <c r="BP2148" s="170"/>
      <c r="BQ2148" s="170"/>
      <c r="BR2148" s="170"/>
      <c r="BS2148" s="170"/>
      <c r="BT2148" s="170"/>
      <c r="BU2148" s="170"/>
      <c r="BV2148" s="170"/>
      <c r="BW2148" s="170"/>
      <c r="BX2148" s="170"/>
      <c r="BY2148" s="170"/>
      <c r="BZ2148" s="170"/>
      <c r="CA2148" s="170"/>
    </row>
    <row r="2149" spans="12:79" customFormat="1" ht="11.25" customHeight="1">
      <c r="L2149" s="20"/>
      <c r="M2149" s="538" t="s">
        <v>534</v>
      </c>
      <c r="N2149" s="575" t="s">
        <v>1020</v>
      </c>
      <c r="O2149" s="422" t="s">
        <v>195</v>
      </c>
      <c r="AC2149" s="253"/>
      <c r="AD2149" s="253"/>
      <c r="AE2149" s="253"/>
      <c r="AF2149" s="249">
        <f t="shared" si="82"/>
        <v>0</v>
      </c>
      <c r="AG2149" s="223"/>
      <c r="AH2149" s="223"/>
      <c r="AI2149" s="170"/>
      <c r="AJ2149" s="170"/>
      <c r="AK2149" s="170"/>
      <c r="AL2149" s="170"/>
      <c r="AM2149" s="170"/>
      <c r="AN2149" s="170"/>
      <c r="AO2149" s="170"/>
      <c r="AP2149" s="170"/>
      <c r="AQ2149" s="170"/>
      <c r="AR2149" s="170"/>
      <c r="AS2149" s="170"/>
      <c r="AT2149" s="170"/>
      <c r="AU2149" s="170"/>
      <c r="AV2149" s="170"/>
      <c r="AW2149" s="170"/>
      <c r="AX2149" s="170"/>
      <c r="AY2149" s="170"/>
      <c r="AZ2149" s="170"/>
      <c r="BA2149" s="170"/>
      <c r="BB2149" s="170"/>
      <c r="BC2149" s="170"/>
      <c r="BD2149" s="170"/>
      <c r="BE2149" s="170"/>
      <c r="BF2149" s="170"/>
      <c r="BG2149" s="170"/>
      <c r="BH2149" s="170"/>
      <c r="BI2149" s="170"/>
      <c r="BJ2149" s="170"/>
      <c r="BK2149" s="170"/>
      <c r="BL2149" s="170"/>
      <c r="BM2149" s="170"/>
      <c r="BN2149" s="170"/>
      <c r="BO2149" s="170"/>
      <c r="BP2149" s="170"/>
      <c r="BQ2149" s="170"/>
      <c r="BR2149" s="170"/>
      <c r="BS2149" s="170"/>
      <c r="BT2149" s="170"/>
      <c r="BU2149" s="170"/>
      <c r="BV2149" s="170"/>
      <c r="BW2149" s="170"/>
      <c r="BX2149" s="170"/>
      <c r="BY2149" s="170"/>
      <c r="BZ2149" s="170"/>
      <c r="CA2149" s="170"/>
    </row>
    <row r="2150" spans="12:79" customFormat="1" ht="11.25" customHeight="1">
      <c r="L2150" s="20"/>
      <c r="M2150" s="538" t="s">
        <v>1021</v>
      </c>
      <c r="N2150" s="575" t="s">
        <v>1022</v>
      </c>
      <c r="O2150" s="422" t="s">
        <v>195</v>
      </c>
      <c r="AC2150" s="253"/>
      <c r="AD2150" s="253"/>
      <c r="AE2150" s="253"/>
      <c r="AF2150" s="249">
        <f t="shared" si="82"/>
        <v>0</v>
      </c>
      <c r="AG2150" s="223"/>
      <c r="AH2150" s="223"/>
      <c r="AI2150" s="170"/>
      <c r="AJ2150" s="170"/>
      <c r="AK2150" s="170"/>
      <c r="AL2150" s="170"/>
      <c r="AM2150" s="170"/>
      <c r="AN2150" s="170"/>
      <c r="AO2150" s="170"/>
      <c r="AP2150" s="170"/>
      <c r="AQ2150" s="170"/>
      <c r="AR2150" s="170"/>
      <c r="AS2150" s="170"/>
      <c r="AT2150" s="170"/>
      <c r="AU2150" s="170"/>
      <c r="AV2150" s="170"/>
      <c r="AW2150" s="170"/>
      <c r="AX2150" s="170"/>
      <c r="AY2150" s="170"/>
      <c r="AZ2150" s="170"/>
      <c r="BA2150" s="170"/>
      <c r="BB2150" s="170"/>
      <c r="BC2150" s="170"/>
      <c r="BD2150" s="170"/>
      <c r="BE2150" s="170"/>
      <c r="BF2150" s="170"/>
      <c r="BG2150" s="170"/>
      <c r="BH2150" s="170"/>
      <c r="BI2150" s="170"/>
      <c r="BJ2150" s="170"/>
      <c r="BK2150" s="170"/>
      <c r="BL2150" s="170"/>
      <c r="BM2150" s="170"/>
      <c r="BN2150" s="170"/>
      <c r="BO2150" s="170"/>
      <c r="BP2150" s="170"/>
      <c r="BQ2150" s="170"/>
      <c r="BR2150" s="170"/>
      <c r="BS2150" s="170"/>
      <c r="BT2150" s="170"/>
      <c r="BU2150" s="170"/>
      <c r="BV2150" s="170"/>
      <c r="BW2150" s="170"/>
      <c r="BX2150" s="170"/>
      <c r="BY2150" s="170"/>
      <c r="BZ2150" s="170"/>
      <c r="CA2150" s="170"/>
    </row>
    <row r="2151" spans="12:79" customFormat="1" ht="11.25" customHeight="1">
      <c r="L2151" s="20"/>
      <c r="M2151" s="538" t="s">
        <v>1023</v>
      </c>
      <c r="N2151" s="575" t="s">
        <v>1024</v>
      </c>
      <c r="O2151" s="422" t="s">
        <v>195</v>
      </c>
      <c r="AC2151" s="253"/>
      <c r="AD2151" s="253"/>
      <c r="AE2151" s="253"/>
      <c r="AF2151" s="249">
        <f t="shared" si="82"/>
        <v>0</v>
      </c>
      <c r="AG2151" s="223"/>
      <c r="AH2151" s="223"/>
      <c r="AI2151" s="170"/>
      <c r="AJ2151" s="170"/>
      <c r="AK2151" s="170"/>
      <c r="AL2151" s="170"/>
      <c r="AM2151" s="170"/>
      <c r="AN2151" s="170"/>
      <c r="AO2151" s="170"/>
      <c r="AP2151" s="170"/>
      <c r="AQ2151" s="170"/>
      <c r="AR2151" s="170"/>
      <c r="AS2151" s="170"/>
      <c r="AT2151" s="170"/>
      <c r="AU2151" s="170"/>
      <c r="AV2151" s="170"/>
      <c r="AW2151" s="170"/>
      <c r="AX2151" s="170"/>
      <c r="AY2151" s="170"/>
      <c r="AZ2151" s="170"/>
      <c r="BA2151" s="170"/>
      <c r="BB2151" s="170"/>
      <c r="BC2151" s="170"/>
      <c r="BD2151" s="170"/>
      <c r="BE2151" s="170"/>
      <c r="BF2151" s="170"/>
      <c r="BG2151" s="170"/>
      <c r="BH2151" s="170"/>
      <c r="BI2151" s="170"/>
      <c r="BJ2151" s="170"/>
      <c r="BK2151" s="170"/>
      <c r="BL2151" s="170"/>
      <c r="BM2151" s="170"/>
      <c r="BN2151" s="170"/>
      <c r="BO2151" s="170"/>
      <c r="BP2151" s="170"/>
      <c r="BQ2151" s="170"/>
      <c r="BR2151" s="170"/>
      <c r="BS2151" s="170"/>
      <c r="BT2151" s="170"/>
      <c r="BU2151" s="170"/>
      <c r="BV2151" s="170"/>
      <c r="BW2151" s="170"/>
      <c r="BX2151" s="170"/>
      <c r="BY2151" s="170"/>
      <c r="BZ2151" s="170"/>
      <c r="CA2151" s="170"/>
    </row>
    <row r="2152" spans="12:79" customFormat="1" ht="11.25" customHeight="1">
      <c r="L2152" s="20"/>
      <c r="M2152" s="514" t="s">
        <v>536</v>
      </c>
      <c r="N2152" s="514" t="s">
        <v>1025</v>
      </c>
      <c r="O2152" s="422" t="s">
        <v>195</v>
      </c>
      <c r="AC2152" s="253"/>
      <c r="AD2152" s="253"/>
      <c r="AE2152" s="253"/>
      <c r="AF2152" s="249">
        <f t="shared" si="82"/>
        <v>0</v>
      </c>
      <c r="AG2152" s="223"/>
      <c r="AH2152" s="223"/>
      <c r="AI2152" s="170"/>
      <c r="AJ2152" s="170"/>
      <c r="AK2152" s="170"/>
      <c r="AL2152" s="170"/>
      <c r="AM2152" s="170"/>
      <c r="AN2152" s="170"/>
      <c r="AO2152" s="170"/>
      <c r="AP2152" s="170"/>
      <c r="AQ2152" s="170"/>
      <c r="AR2152" s="170"/>
      <c r="AS2152" s="170"/>
      <c r="AT2152" s="170"/>
      <c r="AU2152" s="170"/>
      <c r="AV2152" s="170"/>
      <c r="AW2152" s="170"/>
      <c r="AX2152" s="170"/>
      <c r="AY2152" s="170"/>
      <c r="AZ2152" s="170"/>
      <c r="BA2152" s="170"/>
      <c r="BB2152" s="170"/>
      <c r="BC2152" s="170"/>
      <c r="BD2152" s="170"/>
      <c r="BE2152" s="170"/>
      <c r="BF2152" s="170"/>
      <c r="BG2152" s="170"/>
      <c r="BH2152" s="170"/>
      <c r="BI2152" s="170"/>
      <c r="BJ2152" s="170"/>
      <c r="BK2152" s="170"/>
      <c r="BL2152" s="170"/>
      <c r="BM2152" s="170"/>
      <c r="BN2152" s="170"/>
      <c r="BO2152" s="170"/>
      <c r="BP2152" s="170"/>
      <c r="BQ2152" s="170"/>
      <c r="BR2152" s="170"/>
      <c r="BS2152" s="170"/>
      <c r="BT2152" s="170"/>
      <c r="BU2152" s="170"/>
      <c r="BV2152" s="170"/>
      <c r="BW2152" s="170"/>
      <c r="BX2152" s="170"/>
      <c r="BY2152" s="170"/>
      <c r="BZ2152" s="170"/>
      <c r="CA2152" s="170"/>
    </row>
    <row r="2153" spans="12:79" customFormat="1" ht="11.25" customHeight="1">
      <c r="L2153" s="20"/>
      <c r="M2153" s="514" t="s">
        <v>538</v>
      </c>
      <c r="N2153" s="514" t="s">
        <v>1134</v>
      </c>
      <c r="O2153" s="422" t="s">
        <v>195</v>
      </c>
      <c r="AC2153" s="253"/>
      <c r="AD2153" s="253"/>
      <c r="AE2153" s="253"/>
      <c r="AF2153" s="249">
        <f t="shared" si="82"/>
        <v>0</v>
      </c>
      <c r="AG2153" s="223"/>
      <c r="AH2153" s="223"/>
      <c r="AI2153" s="170"/>
      <c r="AJ2153" s="170"/>
      <c r="AK2153" s="170"/>
      <c r="AL2153" s="170"/>
      <c r="AM2153" s="170"/>
      <c r="AN2153" s="170"/>
      <c r="AO2153" s="170"/>
      <c r="AP2153" s="170"/>
      <c r="AQ2153" s="170"/>
      <c r="AR2153" s="170"/>
      <c r="AS2153" s="170"/>
      <c r="AT2153" s="170"/>
      <c r="AU2153" s="170"/>
      <c r="AV2153" s="170"/>
      <c r="AW2153" s="170"/>
      <c r="AX2153" s="170"/>
      <c r="AY2153" s="170"/>
      <c r="AZ2153" s="170"/>
      <c r="BA2153" s="170"/>
      <c r="BB2153" s="170"/>
      <c r="BC2153" s="170"/>
      <c r="BD2153" s="170"/>
      <c r="BE2153" s="170"/>
      <c r="BF2153" s="170"/>
      <c r="BG2153" s="170"/>
      <c r="BH2153" s="170"/>
      <c r="BI2153" s="170"/>
      <c r="BJ2153" s="170"/>
      <c r="BK2153" s="170"/>
      <c r="BL2153" s="170"/>
      <c r="BM2153" s="170"/>
      <c r="BN2153" s="170"/>
      <c r="BO2153" s="170"/>
      <c r="BP2153" s="170"/>
      <c r="BQ2153" s="170"/>
      <c r="BR2153" s="170"/>
      <c r="BS2153" s="170"/>
      <c r="BT2153" s="170"/>
      <c r="BU2153" s="170"/>
      <c r="BV2153" s="170"/>
      <c r="BW2153" s="170"/>
      <c r="BX2153" s="170"/>
      <c r="BY2153" s="170"/>
      <c r="BZ2153" s="170"/>
      <c r="CA2153" s="170"/>
    </row>
    <row r="2154" spans="12:79" customFormat="1" ht="11.25" customHeight="1">
      <c r="L2154" s="20"/>
      <c r="M2154" s="514" t="s">
        <v>542</v>
      </c>
      <c r="N2154" s="514" t="s">
        <v>1135</v>
      </c>
      <c r="O2154" s="422" t="s">
        <v>195</v>
      </c>
      <c r="AC2154" s="253"/>
      <c r="AD2154" s="253"/>
      <c r="AE2154" s="253"/>
      <c r="AF2154" s="249">
        <f t="shared" si="82"/>
        <v>0</v>
      </c>
      <c r="AG2154" s="223"/>
      <c r="AH2154" s="223"/>
      <c r="AI2154" s="170"/>
      <c r="AJ2154" s="170"/>
      <c r="AK2154" s="170"/>
      <c r="AL2154" s="170"/>
      <c r="AM2154" s="170"/>
      <c r="AN2154" s="170"/>
      <c r="AO2154" s="170"/>
      <c r="AP2154" s="170"/>
      <c r="AQ2154" s="170"/>
      <c r="AR2154" s="170"/>
      <c r="AS2154" s="170"/>
      <c r="AT2154" s="170"/>
      <c r="AU2154" s="170"/>
      <c r="AV2154" s="170"/>
      <c r="AW2154" s="170"/>
      <c r="AX2154" s="170"/>
      <c r="AY2154" s="170"/>
      <c r="AZ2154" s="170"/>
      <c r="BA2154" s="170"/>
      <c r="BB2154" s="170"/>
      <c r="BC2154" s="170"/>
      <c r="BD2154" s="170"/>
      <c r="BE2154" s="170"/>
      <c r="BF2154" s="170"/>
      <c r="BG2154" s="170"/>
      <c r="BH2154" s="170"/>
      <c r="BI2154" s="170"/>
      <c r="BJ2154" s="170"/>
      <c r="BK2154" s="170"/>
      <c r="BL2154" s="170"/>
      <c r="BM2154" s="170"/>
      <c r="BN2154" s="170"/>
      <c r="BO2154" s="170"/>
      <c r="BP2154" s="170"/>
      <c r="BQ2154" s="170"/>
      <c r="BR2154" s="170"/>
      <c r="BS2154" s="170"/>
      <c r="BT2154" s="170"/>
      <c r="BU2154" s="170"/>
      <c r="BV2154" s="170"/>
      <c r="BW2154" s="170"/>
      <c r="BX2154" s="170"/>
      <c r="BY2154" s="170"/>
      <c r="BZ2154" s="170"/>
      <c r="CA2154" s="170"/>
    </row>
    <row r="2155" spans="12:79" customFormat="1" ht="11.25" customHeight="1" thickBot="1">
      <c r="L2155" s="20"/>
      <c r="M2155" s="561"/>
      <c r="N2155" s="562"/>
      <c r="O2155" s="424"/>
      <c r="AC2155" s="253"/>
      <c r="AD2155" s="253"/>
      <c r="AE2155" s="253"/>
      <c r="AF2155" s="263"/>
      <c r="AG2155" s="263"/>
      <c r="AH2155" s="263"/>
      <c r="AI2155" s="170"/>
      <c r="AJ2155" s="170"/>
      <c r="AK2155" s="170"/>
      <c r="AL2155" s="170"/>
      <c r="AM2155" s="170"/>
      <c r="AN2155" s="170"/>
      <c r="AO2155" s="170"/>
      <c r="AP2155" s="170"/>
      <c r="AQ2155" s="170"/>
      <c r="AR2155" s="170"/>
      <c r="AS2155" s="170"/>
      <c r="AT2155" s="170"/>
      <c r="AU2155" s="170"/>
      <c r="AV2155" s="170"/>
      <c r="AW2155" s="170"/>
      <c r="AX2155" s="170"/>
      <c r="AY2155" s="170"/>
      <c r="AZ2155" s="170"/>
      <c r="BA2155" s="170"/>
      <c r="BB2155" s="170"/>
      <c r="BC2155" s="170"/>
      <c r="BD2155" s="170"/>
      <c r="BE2155" s="170"/>
      <c r="BF2155" s="170"/>
      <c r="BG2155" s="170"/>
      <c r="BH2155" s="170"/>
      <c r="BI2155" s="170"/>
      <c r="BJ2155" s="170"/>
      <c r="BK2155" s="170"/>
      <c r="BL2155" s="170"/>
      <c r="BM2155" s="170"/>
      <c r="BN2155" s="170"/>
      <c r="BO2155" s="170"/>
      <c r="BP2155" s="170"/>
      <c r="BQ2155" s="170"/>
      <c r="BR2155" s="170"/>
      <c r="BS2155" s="170"/>
      <c r="BT2155" s="170"/>
      <c r="BU2155" s="170"/>
      <c r="BV2155" s="170"/>
      <c r="BW2155" s="170"/>
      <c r="BX2155" s="170"/>
      <c r="BY2155" s="170"/>
      <c r="BZ2155" s="170"/>
      <c r="CA2155" s="170"/>
    </row>
    <row r="2156" spans="12:79" customFormat="1" ht="11.25" customHeight="1" thickTop="1" thickBot="1">
      <c r="L2156" s="20"/>
      <c r="M2156" s="599" t="s">
        <v>2302</v>
      </c>
      <c r="N2156" s="514" t="s">
        <v>545</v>
      </c>
      <c r="O2156" s="422" t="s">
        <v>195</v>
      </c>
      <c r="AC2156" s="253"/>
      <c r="AD2156" s="253"/>
      <c r="AE2156" s="253"/>
      <c r="AF2156" s="550">
        <f>SUM(AF1976,AF2085,AF2103,AF2131,AF2133,AF2135,AF2144,AF2152,AF2153,AF2154)</f>
        <v>0</v>
      </c>
      <c r="AG2156" s="550">
        <f>SUM(AG1976,AG2085,AG2103,AG2131,AG2133,AG2135,AG2144,AG2152,AG2153,AG2154)</f>
        <v>0</v>
      </c>
      <c r="AH2156" s="550">
        <f>SUM(AH1976,AH2085,AH2103,AH2131,AH2133,AH2135,AH2144,AH2152,AH2153,AH2154)</f>
        <v>0</v>
      </c>
      <c r="AI2156" s="170"/>
      <c r="AJ2156" s="170"/>
      <c r="AK2156" s="170"/>
      <c r="AL2156" s="170"/>
      <c r="AM2156" s="170"/>
      <c r="AN2156" s="170"/>
      <c r="AO2156" s="170"/>
      <c r="AP2156" s="170"/>
      <c r="AQ2156" s="170"/>
      <c r="AR2156" s="170"/>
      <c r="AS2156" s="170"/>
      <c r="AT2156" s="170"/>
      <c r="AU2156" s="170"/>
      <c r="AV2156" s="170"/>
      <c r="AW2156" s="170"/>
      <c r="AX2156" s="170"/>
      <c r="AY2156" s="170"/>
      <c r="AZ2156" s="170"/>
      <c r="BA2156" s="170"/>
      <c r="BB2156" s="170"/>
      <c r="BC2156" s="170"/>
      <c r="BD2156" s="170"/>
      <c r="BE2156" s="170"/>
      <c r="BF2156" s="170"/>
      <c r="BG2156" s="170"/>
      <c r="BH2156" s="170"/>
      <c r="BI2156" s="170"/>
      <c r="BJ2156" s="170"/>
      <c r="BK2156" s="170"/>
      <c r="BL2156" s="170"/>
      <c r="BM2156" s="170"/>
      <c r="BN2156" s="170"/>
      <c r="BO2156" s="170"/>
      <c r="BP2156" s="170"/>
      <c r="BQ2156" s="170"/>
      <c r="BR2156" s="170"/>
      <c r="BS2156" s="170"/>
      <c r="BT2156" s="170"/>
      <c r="BU2156" s="170"/>
      <c r="BV2156" s="170"/>
      <c r="BW2156" s="170"/>
      <c r="BX2156" s="170"/>
      <c r="BY2156" s="170"/>
      <c r="BZ2156" s="170"/>
      <c r="CA2156" s="170"/>
    </row>
    <row r="2157" spans="12:79" customFormat="1" ht="11.25" customHeight="1" thickTop="1" thickBot="1">
      <c r="L2157" s="20"/>
      <c r="M2157" s="561"/>
      <c r="N2157" s="562"/>
      <c r="O2157" s="424"/>
      <c r="AC2157" s="253"/>
      <c r="AD2157" s="253"/>
      <c r="AE2157" s="253"/>
      <c r="AF2157" s="263"/>
      <c r="AG2157" s="263"/>
      <c r="AH2157" s="263"/>
      <c r="AI2157" s="170"/>
      <c r="AJ2157" s="170"/>
      <c r="AK2157" s="170"/>
      <c r="AL2157" s="170"/>
      <c r="AM2157" s="170"/>
      <c r="AN2157" s="170"/>
      <c r="AO2157" s="170"/>
      <c r="AP2157" s="170"/>
      <c r="AQ2157" s="170"/>
      <c r="AR2157" s="170"/>
      <c r="AS2157" s="170"/>
      <c r="AT2157" s="170"/>
      <c r="AU2157" s="170"/>
      <c r="AV2157" s="170"/>
      <c r="AW2157" s="170"/>
      <c r="AX2157" s="170"/>
      <c r="AY2157" s="170"/>
      <c r="AZ2157" s="170"/>
      <c r="BA2157" s="170"/>
      <c r="BB2157" s="170"/>
      <c r="BC2157" s="170"/>
      <c r="BD2157" s="170"/>
      <c r="BE2157" s="170"/>
      <c r="BF2157" s="170"/>
      <c r="BG2157" s="170"/>
      <c r="BH2157" s="170"/>
      <c r="BI2157" s="170"/>
      <c r="BJ2157" s="170"/>
      <c r="BK2157" s="170"/>
      <c r="BL2157" s="170"/>
      <c r="BM2157" s="170"/>
      <c r="BN2157" s="170"/>
      <c r="BO2157" s="170"/>
      <c r="BP2157" s="170"/>
      <c r="BQ2157" s="170"/>
      <c r="BR2157" s="170"/>
      <c r="BS2157" s="170"/>
      <c r="BT2157" s="170"/>
      <c r="BU2157" s="170"/>
      <c r="BV2157" s="170"/>
      <c r="BW2157" s="170"/>
      <c r="BX2157" s="170"/>
      <c r="BY2157" s="170"/>
      <c r="BZ2157" s="170"/>
      <c r="CA2157" s="170"/>
    </row>
    <row r="2158" spans="12:79" customFormat="1" ht="11.25" customHeight="1" thickTop="1" thickBot="1">
      <c r="L2158" s="151"/>
      <c r="M2158" s="599" t="s">
        <v>2301</v>
      </c>
      <c r="N2158" s="523" t="s">
        <v>2300</v>
      </c>
      <c r="O2158" s="164" t="s">
        <v>195</v>
      </c>
      <c r="AC2158" s="253"/>
      <c r="AD2158" s="253"/>
      <c r="AE2158" s="253"/>
      <c r="AF2158" s="550">
        <f>AG2158+AH2158</f>
        <v>0</v>
      </c>
      <c r="AG2158" s="550">
        <f>AG2156*AG$242</f>
        <v>0</v>
      </c>
      <c r="AH2158" s="550">
        <f>AH2156*AH$242</f>
        <v>0</v>
      </c>
      <c r="AI2158" s="170"/>
      <c r="AJ2158" s="170"/>
      <c r="AK2158" s="170"/>
      <c r="AL2158" s="170"/>
      <c r="AM2158" s="170"/>
      <c r="AN2158" s="170"/>
      <c r="AO2158" s="170"/>
      <c r="AP2158" s="170"/>
      <c r="AQ2158" s="170"/>
      <c r="AR2158" s="170"/>
      <c r="AS2158" s="170"/>
      <c r="AT2158" s="170"/>
      <c r="AU2158" s="170"/>
      <c r="AV2158" s="170"/>
      <c r="AW2158" s="170"/>
      <c r="AX2158" s="170"/>
      <c r="AY2158" s="170"/>
      <c r="AZ2158" s="170"/>
      <c r="BA2158" s="170"/>
      <c r="BB2158" s="170"/>
      <c r="BC2158" s="170"/>
      <c r="BD2158" s="170"/>
      <c r="BE2158" s="170"/>
      <c r="BF2158" s="170"/>
      <c r="BG2158" s="170"/>
      <c r="BH2158" s="170"/>
      <c r="BI2158" s="170"/>
      <c r="BJ2158" s="170"/>
      <c r="BK2158" s="170"/>
      <c r="BL2158" s="170"/>
      <c r="BM2158" s="170"/>
      <c r="BN2158" s="170"/>
      <c r="BO2158" s="170"/>
      <c r="BP2158" s="170"/>
      <c r="BQ2158" s="170"/>
      <c r="BR2158" s="170"/>
      <c r="BS2158" s="170"/>
      <c r="BT2158" s="170"/>
      <c r="BU2158" s="170"/>
      <c r="BV2158" s="170"/>
      <c r="BW2158" s="170"/>
      <c r="BX2158" s="170"/>
      <c r="BY2158" s="170"/>
      <c r="BZ2158" s="170"/>
      <c r="CA2158" s="170"/>
    </row>
    <row r="2159" spans="12:79" customFormat="1" ht="11.25" customHeight="1" thickTop="1">
      <c r="L2159" s="151"/>
      <c r="M2159" s="537"/>
      <c r="N2159" s="496"/>
      <c r="O2159" s="167"/>
      <c r="AC2159" s="253"/>
      <c r="AD2159" s="253"/>
      <c r="AE2159" s="253"/>
      <c r="AF2159" s="245"/>
      <c r="AG2159" s="245"/>
      <c r="AH2159" s="245"/>
      <c r="AI2159" s="170"/>
      <c r="AJ2159" s="170"/>
      <c r="AK2159" s="170"/>
      <c r="AL2159" s="170"/>
      <c r="AM2159" s="170"/>
      <c r="AN2159" s="170"/>
      <c r="AO2159" s="170"/>
      <c r="AP2159" s="170"/>
      <c r="AQ2159" s="170"/>
      <c r="AR2159" s="170"/>
      <c r="AS2159" s="170"/>
      <c r="AT2159" s="170"/>
      <c r="AU2159" s="170"/>
      <c r="AV2159" s="170"/>
      <c r="AW2159" s="170"/>
      <c r="AX2159" s="170"/>
      <c r="AY2159" s="170"/>
      <c r="AZ2159" s="170"/>
      <c r="BA2159" s="170"/>
      <c r="BB2159" s="170"/>
      <c r="BC2159" s="170"/>
      <c r="BD2159" s="170"/>
      <c r="BE2159" s="170"/>
      <c r="BF2159" s="170"/>
      <c r="BG2159" s="170"/>
      <c r="BH2159" s="170"/>
      <c r="BI2159" s="170"/>
      <c r="BJ2159" s="170"/>
      <c r="BK2159" s="170"/>
      <c r="BL2159" s="170"/>
      <c r="BM2159" s="170"/>
      <c r="BN2159" s="170"/>
      <c r="BO2159" s="170"/>
      <c r="BP2159" s="170"/>
      <c r="BQ2159" s="170"/>
      <c r="BR2159" s="170"/>
      <c r="BS2159" s="170"/>
      <c r="BT2159" s="170"/>
      <c r="BU2159" s="170"/>
      <c r="BV2159" s="170"/>
      <c r="BW2159" s="170"/>
      <c r="BX2159" s="170"/>
      <c r="BY2159" s="170"/>
      <c r="BZ2159" s="170"/>
      <c r="CA2159" s="170"/>
    </row>
    <row r="2160" spans="12:79" customFormat="1" ht="11.25" customHeight="1">
      <c r="L2160" s="151"/>
      <c r="M2160" s="542" t="s">
        <v>2297</v>
      </c>
      <c r="N2160" s="542" t="s">
        <v>2309</v>
      </c>
      <c r="O2160" s="446" t="s">
        <v>195</v>
      </c>
      <c r="AC2160" s="253"/>
      <c r="AD2160" s="253"/>
      <c r="AE2160" s="253"/>
      <c r="AF2160" s="249">
        <f>AG2160+AH2160</f>
        <v>0</v>
      </c>
      <c r="AG2160" s="247"/>
      <c r="AH2160" s="247"/>
      <c r="AI2160" s="170"/>
      <c r="AJ2160" s="170"/>
      <c r="AK2160" s="170"/>
      <c r="AL2160" s="170"/>
      <c r="AM2160" s="170"/>
      <c r="AN2160" s="170"/>
      <c r="AO2160" s="170"/>
      <c r="AP2160" s="170"/>
      <c r="AQ2160" s="170"/>
      <c r="AR2160" s="170"/>
      <c r="AS2160" s="170"/>
      <c r="AT2160" s="170"/>
      <c r="AU2160" s="170"/>
      <c r="AV2160" s="170"/>
      <c r="AW2160" s="170"/>
      <c r="AX2160" s="170"/>
      <c r="AY2160" s="170"/>
      <c r="AZ2160" s="170"/>
      <c r="BA2160" s="170"/>
      <c r="BB2160" s="170"/>
      <c r="BC2160" s="170"/>
      <c r="BD2160" s="170"/>
      <c r="BE2160" s="170"/>
      <c r="BF2160" s="170"/>
      <c r="BG2160" s="170"/>
      <c r="BH2160" s="170"/>
      <c r="BI2160" s="170"/>
      <c r="BJ2160" s="170"/>
      <c r="BK2160" s="170"/>
      <c r="BL2160" s="170"/>
      <c r="BM2160" s="170"/>
      <c r="BN2160" s="170"/>
      <c r="BO2160" s="170"/>
      <c r="BP2160" s="170"/>
      <c r="BQ2160" s="170"/>
      <c r="BR2160" s="170"/>
      <c r="BS2160" s="170"/>
      <c r="BT2160" s="170"/>
      <c r="BU2160" s="170"/>
      <c r="BV2160" s="170"/>
      <c r="BW2160" s="170"/>
      <c r="BX2160" s="170"/>
      <c r="BY2160" s="170"/>
      <c r="BZ2160" s="170"/>
      <c r="CA2160" s="170"/>
    </row>
    <row r="2161" spans="12:79" customFormat="1" ht="11.25" customHeight="1">
      <c r="L2161" s="151"/>
      <c r="M2161" s="543" t="s">
        <v>641</v>
      </c>
      <c r="N2161" s="544" t="s">
        <v>598</v>
      </c>
      <c r="O2161" s="446" t="s">
        <v>195</v>
      </c>
      <c r="AC2161" s="253"/>
      <c r="AD2161" s="253"/>
      <c r="AE2161" s="253"/>
      <c r="AF2161" s="249">
        <f>AG2161+AH2161</f>
        <v>0</v>
      </c>
      <c r="AG2161" s="249">
        <f>SUM(AG2163:AG2166)</f>
        <v>0</v>
      </c>
      <c r="AH2161" s="249">
        <f>SUM(AH2163:AH2166)</f>
        <v>0</v>
      </c>
      <c r="AI2161" s="170"/>
      <c r="AJ2161" s="170"/>
      <c r="AK2161" s="170"/>
      <c r="AL2161" s="170"/>
      <c r="AM2161" s="170"/>
      <c r="AN2161" s="170"/>
      <c r="AO2161" s="170"/>
      <c r="AP2161" s="170"/>
      <c r="AQ2161" s="170"/>
      <c r="AR2161" s="170"/>
      <c r="AS2161" s="170"/>
      <c r="AT2161" s="170"/>
      <c r="AU2161" s="170"/>
      <c r="AV2161" s="170"/>
      <c r="AW2161" s="170"/>
      <c r="AX2161" s="170"/>
      <c r="AY2161" s="170"/>
      <c r="AZ2161" s="170"/>
      <c r="BA2161" s="170"/>
      <c r="BB2161" s="170"/>
      <c r="BC2161" s="170"/>
      <c r="BD2161" s="170"/>
      <c r="BE2161" s="170"/>
      <c r="BF2161" s="170"/>
      <c r="BG2161" s="170"/>
      <c r="BH2161" s="170"/>
      <c r="BI2161" s="170"/>
      <c r="BJ2161" s="170"/>
      <c r="BK2161" s="170"/>
      <c r="BL2161" s="170"/>
      <c r="BM2161" s="170"/>
      <c r="BN2161" s="170"/>
      <c r="BO2161" s="170"/>
      <c r="BP2161" s="170"/>
      <c r="BQ2161" s="170"/>
      <c r="BR2161" s="170"/>
      <c r="BS2161" s="170"/>
      <c r="BT2161" s="170"/>
      <c r="BU2161" s="170"/>
      <c r="BV2161" s="170"/>
      <c r="BW2161" s="170"/>
      <c r="BX2161" s="170"/>
      <c r="BY2161" s="170"/>
      <c r="BZ2161" s="170"/>
      <c r="CA2161" s="170"/>
    </row>
    <row r="2162" spans="12:79" customFormat="1" ht="11.25" customHeight="1">
      <c r="L2162" s="151"/>
      <c r="M2162" s="537"/>
      <c r="N2162" s="496"/>
      <c r="O2162" s="167"/>
      <c r="AC2162" s="253"/>
      <c r="AD2162" s="253"/>
      <c r="AE2162" s="253"/>
      <c r="AF2162" s="243"/>
      <c r="AG2162" s="243"/>
      <c r="AH2162" s="243"/>
      <c r="AI2162" s="170"/>
      <c r="AJ2162" s="170"/>
      <c r="AK2162" s="170"/>
      <c r="AL2162" s="170"/>
      <c r="AM2162" s="170"/>
      <c r="AN2162" s="170"/>
      <c r="AO2162" s="170"/>
      <c r="AP2162" s="170"/>
      <c r="AQ2162" s="170"/>
      <c r="AR2162" s="170"/>
      <c r="AS2162" s="170"/>
      <c r="AT2162" s="170"/>
      <c r="AU2162" s="170"/>
      <c r="AV2162" s="170"/>
      <c r="AW2162" s="170"/>
      <c r="AX2162" s="170"/>
      <c r="AY2162" s="170"/>
      <c r="AZ2162" s="170"/>
      <c r="BA2162" s="170"/>
      <c r="BB2162" s="170"/>
      <c r="BC2162" s="170"/>
      <c r="BD2162" s="170"/>
      <c r="BE2162" s="170"/>
      <c r="BF2162" s="170"/>
      <c r="BG2162" s="170"/>
      <c r="BH2162" s="170"/>
      <c r="BI2162" s="170"/>
      <c r="BJ2162" s="170"/>
      <c r="BK2162" s="170"/>
      <c r="BL2162" s="170"/>
      <c r="BM2162" s="170"/>
      <c r="BN2162" s="170"/>
      <c r="BO2162" s="170"/>
      <c r="BP2162" s="170"/>
      <c r="BQ2162" s="170"/>
      <c r="BR2162" s="170"/>
      <c r="BS2162" s="170"/>
      <c r="BT2162" s="170"/>
      <c r="BU2162" s="170"/>
      <c r="BV2162" s="170"/>
      <c r="BW2162" s="170"/>
      <c r="BX2162" s="170"/>
      <c r="BY2162" s="170"/>
      <c r="BZ2162" s="170"/>
      <c r="CA2162" s="170"/>
    </row>
    <row r="2163" spans="12:79" customFormat="1" ht="11.25" customHeight="1">
      <c r="L2163" s="151"/>
      <c r="M2163" s="587" t="s">
        <v>2305</v>
      </c>
      <c r="N2163" s="491" t="s">
        <v>547</v>
      </c>
      <c r="O2163" s="448" t="s">
        <v>195</v>
      </c>
      <c r="AC2163" s="253"/>
      <c r="AD2163" s="253"/>
      <c r="AE2163" s="253"/>
      <c r="AF2163" s="249">
        <f>AG2163+AH2163</f>
        <v>0</v>
      </c>
      <c r="AG2163" s="247"/>
      <c r="AH2163" s="247"/>
      <c r="AI2163" s="170"/>
      <c r="AJ2163" s="170"/>
      <c r="AK2163" s="170"/>
      <c r="AL2163" s="170"/>
      <c r="AM2163" s="170"/>
      <c r="AN2163" s="170"/>
      <c r="AO2163" s="170"/>
      <c r="AP2163" s="170"/>
      <c r="AQ2163" s="170"/>
      <c r="AR2163" s="170"/>
      <c r="AS2163" s="170"/>
      <c r="AT2163" s="170"/>
      <c r="AU2163" s="170"/>
      <c r="AV2163" s="170"/>
      <c r="AW2163" s="170"/>
      <c r="AX2163" s="170"/>
      <c r="AY2163" s="170"/>
      <c r="AZ2163" s="170"/>
      <c r="BA2163" s="170"/>
      <c r="BB2163" s="170"/>
      <c r="BC2163" s="170"/>
      <c r="BD2163" s="170"/>
      <c r="BE2163" s="170"/>
      <c r="BF2163" s="170"/>
      <c r="BG2163" s="170"/>
      <c r="BH2163" s="170"/>
      <c r="BI2163" s="170"/>
      <c r="BJ2163" s="170"/>
      <c r="BK2163" s="170"/>
      <c r="BL2163" s="170"/>
      <c r="BM2163" s="170"/>
      <c r="BN2163" s="170"/>
      <c r="BO2163" s="170"/>
      <c r="BP2163" s="170"/>
      <c r="BQ2163" s="170"/>
      <c r="BR2163" s="170"/>
      <c r="BS2163" s="170"/>
      <c r="BT2163" s="170"/>
      <c r="BU2163" s="170"/>
      <c r="BV2163" s="170"/>
      <c r="BW2163" s="170"/>
      <c r="BX2163" s="170"/>
      <c r="BY2163" s="170"/>
      <c r="BZ2163" s="170"/>
      <c r="CA2163" s="170"/>
    </row>
    <row r="2164" spans="12:79" customFormat="1" ht="11.25" customHeight="1">
      <c r="L2164" s="151"/>
      <c r="M2164" s="587" t="s">
        <v>2306</v>
      </c>
      <c r="N2164" s="491" t="s">
        <v>548</v>
      </c>
      <c r="O2164" s="448" t="s">
        <v>195</v>
      </c>
      <c r="AC2164" s="253"/>
      <c r="AD2164" s="253"/>
      <c r="AE2164" s="253"/>
      <c r="AF2164" s="249">
        <f>AG2164+AH2164</f>
        <v>0</v>
      </c>
      <c r="AG2164" s="247"/>
      <c r="AH2164" s="247"/>
      <c r="AI2164" s="170"/>
      <c r="AJ2164" s="170"/>
      <c r="AK2164" s="170"/>
      <c r="AL2164" s="170"/>
      <c r="AM2164" s="170"/>
      <c r="AN2164" s="170"/>
      <c r="AO2164" s="170"/>
      <c r="AP2164" s="170"/>
      <c r="AQ2164" s="170"/>
      <c r="AR2164" s="170"/>
      <c r="AS2164" s="170"/>
      <c r="AT2164" s="170"/>
      <c r="AU2164" s="170"/>
      <c r="AV2164" s="170"/>
      <c r="AW2164" s="170"/>
      <c r="AX2164" s="170"/>
      <c r="AY2164" s="170"/>
      <c r="AZ2164" s="170"/>
      <c r="BA2164" s="170"/>
      <c r="BB2164" s="170"/>
      <c r="BC2164" s="170"/>
      <c r="BD2164" s="170"/>
      <c r="BE2164" s="170"/>
      <c r="BF2164" s="170"/>
      <c r="BG2164" s="170"/>
      <c r="BH2164" s="170"/>
      <c r="BI2164" s="170"/>
      <c r="BJ2164" s="170"/>
      <c r="BK2164" s="170"/>
      <c r="BL2164" s="170"/>
      <c r="BM2164" s="170"/>
      <c r="BN2164" s="170"/>
      <c r="BO2164" s="170"/>
      <c r="BP2164" s="170"/>
      <c r="BQ2164" s="170"/>
      <c r="BR2164" s="170"/>
      <c r="BS2164" s="170"/>
      <c r="BT2164" s="170"/>
      <c r="BU2164" s="170"/>
      <c r="BV2164" s="170"/>
      <c r="BW2164" s="170"/>
      <c r="BX2164" s="170"/>
      <c r="BY2164" s="170"/>
      <c r="BZ2164" s="170"/>
      <c r="CA2164" s="170"/>
    </row>
    <row r="2165" spans="12:79" customFormat="1" ht="11.25" customHeight="1">
      <c r="L2165" s="151"/>
      <c r="M2165" s="587" t="s">
        <v>2307</v>
      </c>
      <c r="N2165" s="491" t="s">
        <v>549</v>
      </c>
      <c r="O2165" s="448" t="s">
        <v>195</v>
      </c>
      <c r="AC2165" s="253"/>
      <c r="AD2165" s="253"/>
      <c r="AE2165" s="253"/>
      <c r="AF2165" s="249">
        <f>AG2165+AH2165</f>
        <v>0</v>
      </c>
      <c r="AG2165" s="247"/>
      <c r="AH2165" s="247"/>
      <c r="AI2165" s="170"/>
      <c r="AJ2165" s="170"/>
      <c r="AK2165" s="170"/>
      <c r="AL2165" s="170"/>
      <c r="AM2165" s="170"/>
      <c r="AN2165" s="170"/>
      <c r="AO2165" s="170"/>
      <c r="AP2165" s="170"/>
      <c r="AQ2165" s="170"/>
      <c r="AR2165" s="170"/>
      <c r="AS2165" s="170"/>
      <c r="AT2165" s="170"/>
      <c r="AU2165" s="170"/>
      <c r="AV2165" s="170"/>
      <c r="AW2165" s="170"/>
      <c r="AX2165" s="170"/>
      <c r="AY2165" s="170"/>
      <c r="AZ2165" s="170"/>
      <c r="BA2165" s="170"/>
      <c r="BB2165" s="170"/>
      <c r="BC2165" s="170"/>
      <c r="BD2165" s="170"/>
      <c r="BE2165" s="170"/>
      <c r="BF2165" s="170"/>
      <c r="BG2165" s="170"/>
      <c r="BH2165" s="170"/>
      <c r="BI2165" s="170"/>
      <c r="BJ2165" s="170"/>
      <c r="BK2165" s="170"/>
      <c r="BL2165" s="170"/>
      <c r="BM2165" s="170"/>
      <c r="BN2165" s="170"/>
      <c r="BO2165" s="170"/>
      <c r="BP2165" s="170"/>
      <c r="BQ2165" s="170"/>
      <c r="BR2165" s="170"/>
      <c r="BS2165" s="170"/>
      <c r="BT2165" s="170"/>
      <c r="BU2165" s="170"/>
      <c r="BV2165" s="170"/>
      <c r="BW2165" s="170"/>
      <c r="BX2165" s="170"/>
      <c r="BY2165" s="170"/>
      <c r="BZ2165" s="170"/>
      <c r="CA2165" s="170"/>
    </row>
    <row r="2166" spans="12:79" customFormat="1" ht="11.25" customHeight="1">
      <c r="L2166" s="151"/>
      <c r="M2166" s="587" t="s">
        <v>2308</v>
      </c>
      <c r="N2166" s="491" t="s">
        <v>550</v>
      </c>
      <c r="O2166" s="448" t="s">
        <v>195</v>
      </c>
      <c r="AC2166" s="253"/>
      <c r="AD2166" s="253"/>
      <c r="AE2166" s="253"/>
      <c r="AF2166" s="249">
        <f>AG2166+AH2166</f>
        <v>0</v>
      </c>
      <c r="AG2166" s="247"/>
      <c r="AH2166" s="247"/>
      <c r="AI2166" s="170"/>
      <c r="AJ2166" s="170"/>
      <c r="AK2166" s="170"/>
      <c r="AL2166" s="170"/>
      <c r="AM2166" s="170"/>
      <c r="AN2166" s="170"/>
      <c r="AO2166" s="170"/>
      <c r="AP2166" s="170"/>
      <c r="AQ2166" s="170"/>
      <c r="AR2166" s="170"/>
      <c r="AS2166" s="170"/>
      <c r="AT2166" s="170"/>
      <c r="AU2166" s="170"/>
      <c r="AV2166" s="170"/>
      <c r="AW2166" s="170"/>
      <c r="AX2166" s="170"/>
      <c r="AY2166" s="170"/>
      <c r="AZ2166" s="170"/>
      <c r="BA2166" s="170"/>
      <c r="BB2166" s="170"/>
      <c r="BC2166" s="170"/>
      <c r="BD2166" s="170"/>
      <c r="BE2166" s="170"/>
      <c r="BF2166" s="170"/>
      <c r="BG2166" s="170"/>
      <c r="BH2166" s="170"/>
      <c r="BI2166" s="170"/>
      <c r="BJ2166" s="170"/>
      <c r="BK2166" s="170"/>
      <c r="BL2166" s="170"/>
      <c r="BM2166" s="170"/>
      <c r="BN2166" s="170"/>
      <c r="BO2166" s="170"/>
      <c r="BP2166" s="170"/>
      <c r="BQ2166" s="170"/>
      <c r="BR2166" s="170"/>
      <c r="BS2166" s="170"/>
      <c r="BT2166" s="170"/>
      <c r="BU2166" s="170"/>
      <c r="BV2166" s="170"/>
      <c r="BW2166" s="170"/>
      <c r="BX2166" s="170"/>
      <c r="BY2166" s="170"/>
      <c r="BZ2166" s="170"/>
      <c r="CA2166" s="170"/>
    </row>
    <row r="2167" spans="12:79" customFormat="1" ht="11.25" customHeight="1">
      <c r="L2167" s="20"/>
      <c r="M2167" s="537"/>
      <c r="N2167" s="551"/>
      <c r="O2167" s="167"/>
      <c r="AC2167" s="253"/>
      <c r="AD2167" s="253"/>
      <c r="AE2167" s="253"/>
      <c r="AF2167" s="243"/>
      <c r="AG2167" s="243"/>
      <c r="AH2167" s="243"/>
      <c r="AI2167" s="170"/>
      <c r="AJ2167" s="170"/>
      <c r="AK2167" s="170"/>
      <c r="AL2167" s="170"/>
      <c r="AM2167" s="170"/>
      <c r="AN2167" s="170"/>
      <c r="AO2167" s="170"/>
      <c r="AP2167" s="170"/>
      <c r="AQ2167" s="170"/>
      <c r="AR2167" s="170"/>
      <c r="AS2167" s="170"/>
      <c r="AT2167" s="170"/>
      <c r="AU2167" s="170"/>
      <c r="AV2167" s="170"/>
      <c r="AW2167" s="170"/>
      <c r="AX2167" s="170"/>
      <c r="AY2167" s="170"/>
      <c r="AZ2167" s="170"/>
      <c r="BA2167" s="170"/>
      <c r="BB2167" s="170"/>
      <c r="BC2167" s="170"/>
      <c r="BD2167" s="170"/>
      <c r="BE2167" s="170"/>
      <c r="BF2167" s="170"/>
      <c r="BG2167" s="170"/>
      <c r="BH2167" s="170"/>
      <c r="BI2167" s="170"/>
      <c r="BJ2167" s="170"/>
      <c r="BK2167" s="170"/>
      <c r="BL2167" s="170"/>
      <c r="BM2167" s="170"/>
      <c r="BN2167" s="170"/>
      <c r="BO2167" s="170"/>
      <c r="BP2167" s="170"/>
      <c r="BQ2167" s="170"/>
      <c r="BR2167" s="170"/>
      <c r="BS2167" s="170"/>
      <c r="BT2167" s="170"/>
      <c r="BU2167" s="170"/>
      <c r="BV2167" s="170"/>
      <c r="BW2167" s="170"/>
      <c r="BX2167" s="170"/>
      <c r="BY2167" s="170"/>
      <c r="BZ2167" s="170"/>
      <c r="CA2167" s="170"/>
    </row>
    <row r="2168" spans="12:79" customFormat="1" ht="11.25" customHeight="1">
      <c r="L2168" s="20"/>
      <c r="M2168" s="537"/>
      <c r="N2168" s="551"/>
      <c r="O2168" s="167"/>
      <c r="AC2168" s="253"/>
      <c r="AD2168" s="253"/>
      <c r="AE2168" s="253"/>
      <c r="AF2168" s="243"/>
      <c r="AG2168" s="243"/>
      <c r="AH2168" s="243"/>
      <c r="AI2168" s="170"/>
      <c r="AJ2168" s="170"/>
      <c r="AK2168" s="170"/>
      <c r="AL2168" s="170"/>
      <c r="AM2168" s="170"/>
      <c r="AN2168" s="170"/>
      <c r="AO2168" s="170"/>
      <c r="AP2168" s="170"/>
      <c r="AQ2168" s="170"/>
      <c r="AR2168" s="170"/>
      <c r="AS2168" s="170"/>
      <c r="AT2168" s="170"/>
      <c r="AU2168" s="170"/>
      <c r="AV2168" s="170"/>
      <c r="AW2168" s="170"/>
      <c r="AX2168" s="170"/>
      <c r="AY2168" s="170"/>
      <c r="AZ2168" s="170"/>
      <c r="BA2168" s="170"/>
      <c r="BB2168" s="170"/>
      <c r="BC2168" s="170"/>
      <c r="BD2168" s="170"/>
      <c r="BE2168" s="170"/>
      <c r="BF2168" s="170"/>
      <c r="BG2168" s="170"/>
      <c r="BH2168" s="170"/>
      <c r="BI2168" s="170"/>
      <c r="BJ2168" s="170"/>
      <c r="BK2168" s="170"/>
      <c r="BL2168" s="170"/>
      <c r="BM2168" s="170"/>
      <c r="BN2168" s="170"/>
      <c r="BO2168" s="170"/>
      <c r="BP2168" s="170"/>
      <c r="BQ2168" s="170"/>
      <c r="BR2168" s="170"/>
      <c r="BS2168" s="170"/>
      <c r="BT2168" s="170"/>
      <c r="BU2168" s="170"/>
      <c r="BV2168" s="170"/>
      <c r="BW2168" s="170"/>
      <c r="BX2168" s="170"/>
      <c r="BY2168" s="170"/>
      <c r="BZ2168" s="170"/>
      <c r="CA2168" s="170"/>
    </row>
    <row r="2169" spans="12:79" customFormat="1" ht="11.25" customHeight="1">
      <c r="L2169" s="20"/>
      <c r="M2169" s="537"/>
      <c r="N2169" s="551"/>
      <c r="O2169" s="167"/>
      <c r="AC2169" s="253"/>
      <c r="AD2169" s="253"/>
      <c r="AE2169" s="253"/>
      <c r="AF2169" s="243"/>
      <c r="AG2169" s="243"/>
      <c r="AH2169" s="243"/>
      <c r="AI2169" s="170"/>
      <c r="AJ2169" s="170"/>
      <c r="AK2169" s="170"/>
      <c r="AL2169" s="170"/>
      <c r="AM2169" s="170"/>
      <c r="AN2169" s="170"/>
      <c r="AO2169" s="170"/>
      <c r="AP2169" s="170"/>
      <c r="AQ2169" s="170"/>
      <c r="AR2169" s="170"/>
      <c r="AS2169" s="170"/>
      <c r="AT2169" s="170"/>
      <c r="AU2169" s="170"/>
      <c r="AV2169" s="170"/>
      <c r="AW2169" s="170"/>
      <c r="AX2169" s="170"/>
      <c r="AY2169" s="170"/>
      <c r="AZ2169" s="170"/>
      <c r="BA2169" s="170"/>
      <c r="BB2169" s="170"/>
      <c r="BC2169" s="170"/>
      <c r="BD2169" s="170"/>
      <c r="BE2169" s="170"/>
      <c r="BF2169" s="170"/>
      <c r="BG2169" s="170"/>
      <c r="BH2169" s="170"/>
      <c r="BI2169" s="170"/>
      <c r="BJ2169" s="170"/>
      <c r="BK2169" s="170"/>
      <c r="BL2169" s="170"/>
      <c r="BM2169" s="170"/>
      <c r="BN2169" s="170"/>
      <c r="BO2169" s="170"/>
      <c r="BP2169" s="170"/>
      <c r="BQ2169" s="170"/>
      <c r="BR2169" s="170"/>
      <c r="BS2169" s="170"/>
      <c r="BT2169" s="170"/>
      <c r="BU2169" s="170"/>
      <c r="BV2169" s="170"/>
      <c r="BW2169" s="170"/>
      <c r="BX2169" s="170"/>
      <c r="BY2169" s="170"/>
      <c r="BZ2169" s="170"/>
      <c r="CA2169" s="170"/>
    </row>
    <row r="2170" spans="12:79" customFormat="1" ht="11.25" customHeight="1">
      <c r="L2170" s="20"/>
      <c r="M2170" s="537"/>
      <c r="N2170" s="551"/>
      <c r="O2170" s="167"/>
      <c r="AC2170" s="253"/>
      <c r="AD2170" s="253"/>
      <c r="AE2170" s="253"/>
      <c r="AF2170" s="243"/>
      <c r="AG2170" s="243"/>
      <c r="AH2170" s="243"/>
      <c r="AI2170" s="170"/>
      <c r="AJ2170" s="170"/>
      <c r="AK2170" s="170"/>
      <c r="AL2170" s="170"/>
      <c r="AM2170" s="170"/>
      <c r="AN2170" s="170"/>
      <c r="AO2170" s="170"/>
      <c r="AP2170" s="170"/>
      <c r="AQ2170" s="170"/>
      <c r="AR2170" s="170"/>
      <c r="AS2170" s="170"/>
      <c r="AT2170" s="170"/>
      <c r="AU2170" s="170"/>
      <c r="AV2170" s="170"/>
      <c r="AW2170" s="170"/>
      <c r="AX2170" s="170"/>
      <c r="AY2170" s="170"/>
      <c r="AZ2170" s="170"/>
      <c r="BA2170" s="170"/>
      <c r="BB2170" s="170"/>
      <c r="BC2170" s="170"/>
      <c r="BD2170" s="170"/>
      <c r="BE2170" s="170"/>
      <c r="BF2170" s="170"/>
      <c r="BG2170" s="170"/>
      <c r="BH2170" s="170"/>
      <c r="BI2170" s="170"/>
      <c r="BJ2170" s="170"/>
      <c r="BK2170" s="170"/>
      <c r="BL2170" s="170"/>
      <c r="BM2170" s="170"/>
      <c r="BN2170" s="170"/>
      <c r="BO2170" s="170"/>
      <c r="BP2170" s="170"/>
      <c r="BQ2170" s="170"/>
      <c r="BR2170" s="170"/>
      <c r="BS2170" s="170"/>
      <c r="BT2170" s="170"/>
      <c r="BU2170" s="170"/>
      <c r="BV2170" s="170"/>
      <c r="BW2170" s="170"/>
      <c r="BX2170" s="170"/>
      <c r="BY2170" s="170"/>
      <c r="BZ2170" s="170"/>
      <c r="CA2170" s="170"/>
    </row>
    <row r="2171" spans="12:79" customFormat="1" ht="11.25" customHeight="1">
      <c r="L2171" s="20"/>
      <c r="M2171" s="537"/>
      <c r="N2171" s="551"/>
      <c r="O2171" s="167"/>
      <c r="AC2171" s="253"/>
      <c r="AD2171" s="253"/>
      <c r="AE2171" s="253"/>
      <c r="AF2171" s="243"/>
      <c r="AG2171" s="243"/>
      <c r="AH2171" s="243"/>
      <c r="AI2171" s="170"/>
      <c r="AJ2171" s="170"/>
      <c r="AK2171" s="170"/>
      <c r="AL2171" s="170"/>
      <c r="AM2171" s="170"/>
      <c r="AN2171" s="170"/>
      <c r="AO2171" s="170"/>
      <c r="AP2171" s="170"/>
      <c r="AQ2171" s="170"/>
      <c r="AR2171" s="170"/>
      <c r="AS2171" s="170"/>
      <c r="AT2171" s="170"/>
      <c r="AU2171" s="170"/>
      <c r="AV2171" s="170"/>
      <c r="AW2171" s="170"/>
      <c r="AX2171" s="170"/>
      <c r="AY2171" s="170"/>
      <c r="AZ2171" s="170"/>
      <c r="BA2171" s="170"/>
      <c r="BB2171" s="170"/>
      <c r="BC2171" s="170"/>
      <c r="BD2171" s="170"/>
      <c r="BE2171" s="170"/>
      <c r="BF2171" s="170"/>
      <c r="BG2171" s="170"/>
      <c r="BH2171" s="170"/>
      <c r="BI2171" s="170"/>
      <c r="BJ2171" s="170"/>
      <c r="BK2171" s="170"/>
      <c r="BL2171" s="170"/>
      <c r="BM2171" s="170"/>
      <c r="BN2171" s="170"/>
      <c r="BO2171" s="170"/>
      <c r="BP2171" s="170"/>
      <c r="BQ2171" s="170"/>
      <c r="BR2171" s="170"/>
      <c r="BS2171" s="170"/>
      <c r="BT2171" s="170"/>
      <c r="BU2171" s="170"/>
      <c r="BV2171" s="170"/>
      <c r="BW2171" s="170"/>
      <c r="BX2171" s="170"/>
      <c r="BY2171" s="170"/>
      <c r="BZ2171" s="170"/>
      <c r="CA2171" s="170"/>
    </row>
    <row r="2172" spans="12:79" customFormat="1" ht="11.25" customHeight="1">
      <c r="L2172" s="20"/>
      <c r="M2172" s="537"/>
      <c r="N2172" s="551"/>
      <c r="O2172" s="167"/>
      <c r="AC2172" s="253"/>
      <c r="AD2172" s="253"/>
      <c r="AE2172" s="253"/>
      <c r="AF2172" s="243"/>
      <c r="AG2172" s="243"/>
      <c r="AH2172" s="243"/>
      <c r="AI2172" s="170"/>
      <c r="AJ2172" s="170"/>
      <c r="AK2172" s="170"/>
      <c r="AL2172" s="170"/>
      <c r="AM2172" s="170"/>
      <c r="AN2172" s="170"/>
      <c r="AO2172" s="170"/>
      <c r="AP2172" s="170"/>
      <c r="AQ2172" s="170"/>
      <c r="AR2172" s="170"/>
      <c r="AS2172" s="170"/>
      <c r="AT2172" s="170"/>
      <c r="AU2172" s="170"/>
      <c r="AV2172" s="170"/>
      <c r="AW2172" s="170"/>
      <c r="AX2172" s="170"/>
      <c r="AY2172" s="170"/>
      <c r="AZ2172" s="170"/>
      <c r="BA2172" s="170"/>
      <c r="BB2172" s="170"/>
      <c r="BC2172" s="170"/>
      <c r="BD2172" s="170"/>
      <c r="BE2172" s="170"/>
      <c r="BF2172" s="170"/>
      <c r="BG2172" s="170"/>
      <c r="BH2172" s="170"/>
      <c r="BI2172" s="170"/>
      <c r="BJ2172" s="170"/>
      <c r="BK2172" s="170"/>
      <c r="BL2172" s="170"/>
      <c r="BM2172" s="170"/>
      <c r="BN2172" s="170"/>
      <c r="BO2172" s="170"/>
      <c r="BP2172" s="170"/>
      <c r="BQ2172" s="170"/>
      <c r="BR2172" s="170"/>
      <c r="BS2172" s="170"/>
      <c r="BT2172" s="170"/>
      <c r="BU2172" s="170"/>
      <c r="BV2172" s="170"/>
      <c r="BW2172" s="170"/>
      <c r="BX2172" s="170"/>
      <c r="BY2172" s="170"/>
      <c r="BZ2172" s="170"/>
      <c r="CA2172" s="170"/>
    </row>
    <row r="2173" spans="12:79" customFormat="1" ht="11.25" customHeight="1">
      <c r="L2173" s="20"/>
      <c r="M2173" s="537"/>
      <c r="N2173" s="551"/>
      <c r="O2173" s="167"/>
      <c r="AC2173" s="253"/>
      <c r="AD2173" s="253"/>
      <c r="AE2173" s="253"/>
      <c r="AF2173" s="243"/>
      <c r="AG2173" s="243"/>
      <c r="AH2173" s="243"/>
      <c r="AI2173" s="170"/>
      <c r="AJ2173" s="170"/>
      <c r="AK2173" s="170"/>
      <c r="AL2173" s="170"/>
      <c r="AM2173" s="170"/>
      <c r="AN2173" s="170"/>
      <c r="AO2173" s="170"/>
      <c r="AP2173" s="170"/>
      <c r="AQ2173" s="170"/>
      <c r="AR2173" s="170"/>
      <c r="AS2173" s="170"/>
      <c r="AT2173" s="170"/>
      <c r="AU2173" s="170"/>
      <c r="AV2173" s="170"/>
      <c r="AW2173" s="170"/>
      <c r="AX2173" s="170"/>
      <c r="AY2173" s="170"/>
      <c r="AZ2173" s="170"/>
      <c r="BA2173" s="170"/>
      <c r="BB2173" s="170"/>
      <c r="BC2173" s="170"/>
      <c r="BD2173" s="170"/>
      <c r="BE2173" s="170"/>
      <c r="BF2173" s="170"/>
      <c r="BG2173" s="170"/>
      <c r="BH2173" s="170"/>
      <c r="BI2173" s="170"/>
      <c r="BJ2173" s="170"/>
      <c r="BK2173" s="170"/>
      <c r="BL2173" s="170"/>
      <c r="BM2173" s="170"/>
      <c r="BN2173" s="170"/>
      <c r="BO2173" s="170"/>
      <c r="BP2173" s="170"/>
      <c r="BQ2173" s="170"/>
      <c r="BR2173" s="170"/>
      <c r="BS2173" s="170"/>
      <c r="BT2173" s="170"/>
      <c r="BU2173" s="170"/>
      <c r="BV2173" s="170"/>
      <c r="BW2173" s="170"/>
      <c r="BX2173" s="170"/>
      <c r="BY2173" s="170"/>
      <c r="BZ2173" s="170"/>
      <c r="CA2173" s="170"/>
    </row>
    <row r="2174" spans="12:79" customFormat="1" ht="11.25" customHeight="1" thickBot="1">
      <c r="L2174" s="20"/>
      <c r="M2174" s="537"/>
      <c r="N2174" s="551"/>
      <c r="O2174" s="167"/>
      <c r="AC2174" s="253"/>
      <c r="AD2174" s="253"/>
      <c r="AE2174" s="253"/>
      <c r="AF2174" s="243"/>
      <c r="AG2174" s="243"/>
      <c r="AH2174" s="243"/>
      <c r="AI2174" s="170"/>
      <c r="AJ2174" s="170"/>
      <c r="AK2174" s="170"/>
      <c r="AL2174" s="170"/>
      <c r="AM2174" s="170"/>
      <c r="AN2174" s="170"/>
      <c r="AO2174" s="170"/>
      <c r="AP2174" s="170"/>
      <c r="AQ2174" s="170"/>
      <c r="AR2174" s="170"/>
      <c r="AS2174" s="170"/>
      <c r="AT2174" s="170"/>
      <c r="AU2174" s="170"/>
      <c r="AV2174" s="170"/>
      <c r="AW2174" s="170"/>
      <c r="AX2174" s="170"/>
      <c r="AY2174" s="170"/>
      <c r="AZ2174" s="170"/>
      <c r="BA2174" s="170"/>
      <c r="BB2174" s="170"/>
      <c r="BC2174" s="170"/>
      <c r="BD2174" s="170"/>
      <c r="BE2174" s="170"/>
      <c r="BF2174" s="170"/>
      <c r="BG2174" s="170"/>
      <c r="BH2174" s="170"/>
      <c r="BI2174" s="170"/>
      <c r="BJ2174" s="170"/>
      <c r="BK2174" s="170"/>
      <c r="BL2174" s="170"/>
      <c r="BM2174" s="170"/>
      <c r="BN2174" s="170"/>
      <c r="BO2174" s="170"/>
      <c r="BP2174" s="170"/>
      <c r="BQ2174" s="170"/>
      <c r="BR2174" s="170"/>
      <c r="BS2174" s="170"/>
      <c r="BT2174" s="170"/>
      <c r="BU2174" s="170"/>
      <c r="BV2174" s="170"/>
      <c r="BW2174" s="170"/>
      <c r="BX2174" s="170"/>
      <c r="BY2174" s="170"/>
      <c r="BZ2174" s="170"/>
      <c r="CA2174" s="170"/>
    </row>
    <row r="2175" spans="12:79" customFormat="1" ht="11.25" customHeight="1" thickTop="1" thickBot="1">
      <c r="L2175" s="151"/>
      <c r="M2175" s="599" t="s">
        <v>2310</v>
      </c>
      <c r="N2175" s="523" t="s">
        <v>2311</v>
      </c>
      <c r="O2175" s="164" t="s">
        <v>195</v>
      </c>
      <c r="AC2175" s="253"/>
      <c r="AD2175" s="253"/>
      <c r="AE2175" s="253"/>
      <c r="AF2175" s="550">
        <f>AG2175+AH2175</f>
        <v>0</v>
      </c>
      <c r="AG2175" s="550">
        <f>AG2156+AG2161</f>
        <v>0</v>
      </c>
      <c r="AH2175" s="550">
        <f>AH2156+AH2161</f>
        <v>0</v>
      </c>
      <c r="AI2175" s="170"/>
      <c r="AJ2175" s="170"/>
      <c r="AK2175" s="170"/>
      <c r="AL2175" s="170"/>
      <c r="AM2175" s="170"/>
      <c r="AN2175" s="170"/>
      <c r="AO2175" s="170"/>
      <c r="AP2175" s="170"/>
      <c r="AQ2175" s="170"/>
      <c r="AR2175" s="170"/>
      <c r="AS2175" s="170"/>
      <c r="AT2175" s="170"/>
      <c r="AU2175" s="170"/>
      <c r="AV2175" s="170"/>
      <c r="AW2175" s="170"/>
      <c r="AX2175" s="170"/>
      <c r="AY2175" s="170"/>
      <c r="AZ2175" s="170"/>
      <c r="BA2175" s="170"/>
      <c r="BB2175" s="170"/>
      <c r="BC2175" s="170"/>
      <c r="BD2175" s="170"/>
      <c r="BE2175" s="170"/>
      <c r="BF2175" s="170"/>
      <c r="BG2175" s="170"/>
      <c r="BH2175" s="170"/>
      <c r="BI2175" s="170"/>
      <c r="BJ2175" s="170"/>
      <c r="BK2175" s="170"/>
      <c r="BL2175" s="170"/>
      <c r="BM2175" s="170"/>
      <c r="BN2175" s="170"/>
      <c r="BO2175" s="170"/>
      <c r="BP2175" s="170"/>
      <c r="BQ2175" s="170"/>
      <c r="BR2175" s="170"/>
      <c r="BS2175" s="170"/>
      <c r="BT2175" s="170"/>
      <c r="BU2175" s="170"/>
      <c r="BV2175" s="170"/>
      <c r="BW2175" s="170"/>
      <c r="BX2175" s="170"/>
      <c r="BY2175" s="170"/>
      <c r="BZ2175" s="170"/>
      <c r="CA2175" s="170"/>
    </row>
    <row r="2176" spans="12:79" customFormat="1" ht="11.25" customHeight="1" thickTop="1">
      <c r="L2176" s="20"/>
      <c r="M2176" s="537"/>
      <c r="N2176" s="551"/>
      <c r="O2176" s="167"/>
      <c r="AC2176" s="253"/>
      <c r="AD2176" s="253"/>
      <c r="AE2176" s="253"/>
      <c r="AF2176" s="268"/>
      <c r="AG2176" s="268"/>
      <c r="AH2176" s="268"/>
      <c r="AI2176" s="170"/>
      <c r="AJ2176" s="170"/>
      <c r="AK2176" s="170"/>
      <c r="AL2176" s="170"/>
      <c r="AM2176" s="170"/>
      <c r="AN2176" s="170"/>
      <c r="AO2176" s="170"/>
      <c r="AP2176" s="170"/>
      <c r="AQ2176" s="170"/>
      <c r="AR2176" s="170"/>
      <c r="AS2176" s="170"/>
      <c r="AT2176" s="170"/>
      <c r="AU2176" s="170"/>
      <c r="AV2176" s="170"/>
      <c r="AW2176" s="170"/>
      <c r="AX2176" s="170"/>
      <c r="AY2176" s="170"/>
      <c r="AZ2176" s="170"/>
      <c r="BA2176" s="170"/>
      <c r="BB2176" s="170"/>
      <c r="BC2176" s="170"/>
      <c r="BD2176" s="170"/>
      <c r="BE2176" s="170"/>
      <c r="BF2176" s="170"/>
      <c r="BG2176" s="170"/>
      <c r="BH2176" s="170"/>
      <c r="BI2176" s="170"/>
      <c r="BJ2176" s="170"/>
      <c r="BK2176" s="170"/>
      <c r="BL2176" s="170"/>
      <c r="BM2176" s="170"/>
      <c r="BN2176" s="170"/>
      <c r="BO2176" s="170"/>
      <c r="BP2176" s="170"/>
      <c r="BQ2176" s="170"/>
      <c r="BR2176" s="170"/>
      <c r="BS2176" s="170"/>
      <c r="BT2176" s="170"/>
      <c r="BU2176" s="170"/>
      <c r="BV2176" s="170"/>
      <c r="BW2176" s="170"/>
      <c r="BX2176" s="170"/>
      <c r="BY2176" s="170"/>
      <c r="BZ2176" s="170"/>
      <c r="CA2176" s="170"/>
    </row>
    <row r="2177" spans="12:79" customFormat="1" ht="11.25" customHeight="1">
      <c r="L2177" s="20"/>
      <c r="M2177" s="537"/>
      <c r="N2177" s="551"/>
      <c r="O2177" s="167"/>
      <c r="AC2177" s="253"/>
      <c r="AD2177" s="253"/>
      <c r="AE2177" s="253"/>
      <c r="AF2177" s="268"/>
      <c r="AG2177" s="268"/>
      <c r="AH2177" s="268"/>
      <c r="AI2177" s="170"/>
      <c r="AJ2177" s="170"/>
      <c r="AK2177" s="170"/>
      <c r="AL2177" s="170"/>
      <c r="AM2177" s="170"/>
      <c r="AN2177" s="170"/>
      <c r="AO2177" s="170"/>
      <c r="AP2177" s="170"/>
      <c r="AQ2177" s="170"/>
      <c r="AR2177" s="170"/>
      <c r="AS2177" s="170"/>
      <c r="AT2177" s="170"/>
      <c r="AU2177" s="170"/>
      <c r="AV2177" s="170"/>
      <c r="AW2177" s="170"/>
      <c r="AX2177" s="170"/>
      <c r="AY2177" s="170"/>
      <c r="AZ2177" s="170"/>
      <c r="BA2177" s="170"/>
      <c r="BB2177" s="170"/>
      <c r="BC2177" s="170"/>
      <c r="BD2177" s="170"/>
      <c r="BE2177" s="170"/>
      <c r="BF2177" s="170"/>
      <c r="BG2177" s="170"/>
      <c r="BH2177" s="170"/>
      <c r="BI2177" s="170"/>
      <c r="BJ2177" s="170"/>
      <c r="BK2177" s="170"/>
      <c r="BL2177" s="170"/>
      <c r="BM2177" s="170"/>
      <c r="BN2177" s="170"/>
      <c r="BO2177" s="170"/>
      <c r="BP2177" s="170"/>
      <c r="BQ2177" s="170"/>
      <c r="BR2177" s="170"/>
      <c r="BS2177" s="170"/>
      <c r="BT2177" s="170"/>
      <c r="BU2177" s="170"/>
      <c r="BV2177" s="170"/>
      <c r="BW2177" s="170"/>
      <c r="BX2177" s="170"/>
      <c r="BY2177" s="170"/>
      <c r="BZ2177" s="170"/>
      <c r="CA2177" s="170"/>
    </row>
    <row r="2178" spans="12:79" customFormat="1" ht="11.25" customHeight="1">
      <c r="L2178" s="20"/>
      <c r="M2178" s="537"/>
      <c r="N2178" s="551"/>
      <c r="O2178" s="167"/>
      <c r="AC2178" s="253"/>
      <c r="AD2178" s="253"/>
      <c r="AE2178" s="253"/>
      <c r="AF2178" s="268"/>
      <c r="AG2178" s="268"/>
      <c r="AH2178" s="268"/>
      <c r="AI2178" s="170"/>
      <c r="AJ2178" s="170"/>
      <c r="AK2178" s="170"/>
      <c r="AL2178" s="170"/>
      <c r="AM2178" s="170"/>
      <c r="AN2178" s="170"/>
      <c r="AO2178" s="170"/>
      <c r="AP2178" s="170"/>
      <c r="AQ2178" s="170"/>
      <c r="AR2178" s="170"/>
      <c r="AS2178" s="170"/>
      <c r="AT2178" s="170"/>
      <c r="AU2178" s="170"/>
      <c r="AV2178" s="170"/>
      <c r="AW2178" s="170"/>
      <c r="AX2178" s="170"/>
      <c r="AY2178" s="170"/>
      <c r="AZ2178" s="170"/>
      <c r="BA2178" s="170"/>
      <c r="BB2178" s="170"/>
      <c r="BC2178" s="170"/>
      <c r="BD2178" s="170"/>
      <c r="BE2178" s="170"/>
      <c r="BF2178" s="170"/>
      <c r="BG2178" s="170"/>
      <c r="BH2178" s="170"/>
      <c r="BI2178" s="170"/>
      <c r="BJ2178" s="170"/>
      <c r="BK2178" s="170"/>
      <c r="BL2178" s="170"/>
      <c r="BM2178" s="170"/>
      <c r="BN2178" s="170"/>
      <c r="BO2178" s="170"/>
      <c r="BP2178" s="170"/>
      <c r="BQ2178" s="170"/>
      <c r="BR2178" s="170"/>
      <c r="BS2178" s="170"/>
      <c r="BT2178" s="170"/>
      <c r="BU2178" s="170"/>
      <c r="BV2178" s="170"/>
      <c r="BW2178" s="170"/>
      <c r="BX2178" s="170"/>
      <c r="BY2178" s="170"/>
      <c r="BZ2178" s="170"/>
      <c r="CA2178" s="170"/>
    </row>
    <row r="2179" spans="12:79" customFormat="1" ht="11.25" customHeight="1">
      <c r="L2179" s="20"/>
      <c r="M2179" s="537"/>
      <c r="N2179" s="551"/>
      <c r="O2179" s="167"/>
      <c r="AC2179" s="253"/>
      <c r="AD2179" s="253"/>
      <c r="AE2179" s="253"/>
      <c r="AF2179" s="268"/>
      <c r="AG2179" s="268"/>
      <c r="AH2179" s="268"/>
      <c r="AI2179" s="170"/>
      <c r="AJ2179" s="170"/>
      <c r="AK2179" s="170"/>
      <c r="AL2179" s="170"/>
      <c r="AM2179" s="170"/>
      <c r="AN2179" s="170"/>
      <c r="AO2179" s="170"/>
      <c r="AP2179" s="170"/>
      <c r="AQ2179" s="170"/>
      <c r="AR2179" s="170"/>
      <c r="AS2179" s="170"/>
      <c r="AT2179" s="170"/>
      <c r="AU2179" s="170"/>
      <c r="AV2179" s="170"/>
      <c r="AW2179" s="170"/>
      <c r="AX2179" s="170"/>
      <c r="AY2179" s="170"/>
      <c r="AZ2179" s="170"/>
      <c r="BA2179" s="170"/>
      <c r="BB2179" s="170"/>
      <c r="BC2179" s="170"/>
      <c r="BD2179" s="170"/>
      <c r="BE2179" s="170"/>
      <c r="BF2179" s="170"/>
      <c r="BG2179" s="170"/>
      <c r="BH2179" s="170"/>
      <c r="BI2179" s="170"/>
      <c r="BJ2179" s="170"/>
      <c r="BK2179" s="170"/>
      <c r="BL2179" s="170"/>
      <c r="BM2179" s="170"/>
      <c r="BN2179" s="170"/>
      <c r="BO2179" s="170"/>
      <c r="BP2179" s="170"/>
      <c r="BQ2179" s="170"/>
      <c r="BR2179" s="170"/>
      <c r="BS2179" s="170"/>
      <c r="BT2179" s="170"/>
      <c r="BU2179" s="170"/>
      <c r="BV2179" s="170"/>
      <c r="BW2179" s="170"/>
      <c r="BX2179" s="170"/>
      <c r="BY2179" s="170"/>
      <c r="BZ2179" s="170"/>
      <c r="CA2179" s="170"/>
    </row>
    <row r="2180" spans="12:79" customFormat="1" ht="11.25" customHeight="1">
      <c r="L2180" s="20"/>
      <c r="M2180" s="537"/>
      <c r="N2180" s="551"/>
      <c r="O2180" s="167"/>
      <c r="AC2180" s="253"/>
      <c r="AD2180" s="253"/>
      <c r="AE2180" s="253"/>
      <c r="AF2180" s="268"/>
      <c r="AG2180" s="268"/>
      <c r="AH2180" s="268"/>
      <c r="AI2180" s="170"/>
      <c r="AJ2180" s="170"/>
      <c r="AK2180" s="170"/>
      <c r="AL2180" s="170"/>
      <c r="AM2180" s="170"/>
      <c r="AN2180" s="170"/>
      <c r="AO2180" s="170"/>
      <c r="AP2180" s="170"/>
      <c r="AQ2180" s="170"/>
      <c r="AR2180" s="170"/>
      <c r="AS2180" s="170"/>
      <c r="AT2180" s="170"/>
      <c r="AU2180" s="170"/>
      <c r="AV2180" s="170"/>
      <c r="AW2180" s="170"/>
      <c r="AX2180" s="170"/>
      <c r="AY2180" s="170"/>
      <c r="AZ2180" s="170"/>
      <c r="BA2180" s="170"/>
      <c r="BB2180" s="170"/>
      <c r="BC2180" s="170"/>
      <c r="BD2180" s="170"/>
      <c r="BE2180" s="170"/>
      <c r="BF2180" s="170"/>
      <c r="BG2180" s="170"/>
      <c r="BH2180" s="170"/>
      <c r="BI2180" s="170"/>
      <c r="BJ2180" s="170"/>
      <c r="BK2180" s="170"/>
      <c r="BL2180" s="170"/>
      <c r="BM2180" s="170"/>
      <c r="BN2180" s="170"/>
      <c r="BO2180" s="170"/>
      <c r="BP2180" s="170"/>
      <c r="BQ2180" s="170"/>
      <c r="BR2180" s="170"/>
      <c r="BS2180" s="170"/>
      <c r="BT2180" s="170"/>
      <c r="BU2180" s="170"/>
      <c r="BV2180" s="170"/>
      <c r="BW2180" s="170"/>
      <c r="BX2180" s="170"/>
      <c r="BY2180" s="170"/>
      <c r="BZ2180" s="170"/>
      <c r="CA2180" s="170"/>
    </row>
    <row r="2181" spans="12:79" customFormat="1" ht="11.25" customHeight="1">
      <c r="L2181" s="20"/>
      <c r="M2181" s="537"/>
      <c r="N2181" s="551"/>
      <c r="O2181" s="167"/>
      <c r="AC2181" s="253"/>
      <c r="AD2181" s="253"/>
      <c r="AE2181" s="253"/>
      <c r="AF2181" s="268"/>
      <c r="AG2181" s="268"/>
      <c r="AH2181" s="268"/>
      <c r="AI2181" s="170"/>
      <c r="AJ2181" s="170"/>
      <c r="AK2181" s="170"/>
      <c r="AL2181" s="170"/>
      <c r="AM2181" s="170"/>
      <c r="AN2181" s="170"/>
      <c r="AO2181" s="170"/>
      <c r="AP2181" s="170"/>
      <c r="AQ2181" s="170"/>
      <c r="AR2181" s="170"/>
      <c r="AS2181" s="170"/>
      <c r="AT2181" s="170"/>
      <c r="AU2181" s="170"/>
      <c r="AV2181" s="170"/>
      <c r="AW2181" s="170"/>
      <c r="AX2181" s="170"/>
      <c r="AY2181" s="170"/>
      <c r="AZ2181" s="170"/>
      <c r="BA2181" s="170"/>
      <c r="BB2181" s="170"/>
      <c r="BC2181" s="170"/>
      <c r="BD2181" s="170"/>
      <c r="BE2181" s="170"/>
      <c r="BF2181" s="170"/>
      <c r="BG2181" s="170"/>
      <c r="BH2181" s="170"/>
      <c r="BI2181" s="170"/>
      <c r="BJ2181" s="170"/>
      <c r="BK2181" s="170"/>
      <c r="BL2181" s="170"/>
      <c r="BM2181" s="170"/>
      <c r="BN2181" s="170"/>
      <c r="BO2181" s="170"/>
      <c r="BP2181" s="170"/>
      <c r="BQ2181" s="170"/>
      <c r="BR2181" s="170"/>
      <c r="BS2181" s="170"/>
      <c r="BT2181" s="170"/>
      <c r="BU2181" s="170"/>
      <c r="BV2181" s="170"/>
      <c r="BW2181" s="170"/>
      <c r="BX2181" s="170"/>
      <c r="BY2181" s="170"/>
      <c r="BZ2181" s="170"/>
      <c r="CA2181" s="170"/>
    </row>
    <row r="2182" spans="12:79" customFormat="1" ht="11.25" customHeight="1">
      <c r="L2182" s="20"/>
      <c r="M2182" s="537"/>
      <c r="N2182" s="551"/>
      <c r="O2182" s="167"/>
      <c r="AC2182" s="253"/>
      <c r="AD2182" s="253"/>
      <c r="AE2182" s="253"/>
      <c r="AF2182" s="268"/>
      <c r="AG2182" s="268"/>
      <c r="AH2182" s="268"/>
      <c r="AI2182" s="170"/>
      <c r="AJ2182" s="170"/>
      <c r="AK2182" s="170"/>
      <c r="AL2182" s="170"/>
      <c r="AM2182" s="170"/>
      <c r="AN2182" s="170"/>
      <c r="AO2182" s="170"/>
      <c r="AP2182" s="170"/>
      <c r="AQ2182" s="170"/>
      <c r="AR2182" s="170"/>
      <c r="AS2182" s="170"/>
      <c r="AT2182" s="170"/>
      <c r="AU2182" s="170"/>
      <c r="AV2182" s="170"/>
      <c r="AW2182" s="170"/>
      <c r="AX2182" s="170"/>
      <c r="AY2182" s="170"/>
      <c r="AZ2182" s="170"/>
      <c r="BA2182" s="170"/>
      <c r="BB2182" s="170"/>
      <c r="BC2182" s="170"/>
      <c r="BD2182" s="170"/>
      <c r="BE2182" s="170"/>
      <c r="BF2182" s="170"/>
      <c r="BG2182" s="170"/>
      <c r="BH2182" s="170"/>
      <c r="BI2182" s="170"/>
      <c r="BJ2182" s="170"/>
      <c r="BK2182" s="170"/>
      <c r="BL2182" s="170"/>
      <c r="BM2182" s="170"/>
      <c r="BN2182" s="170"/>
      <c r="BO2182" s="170"/>
      <c r="BP2182" s="170"/>
      <c r="BQ2182" s="170"/>
      <c r="BR2182" s="170"/>
      <c r="BS2182" s="170"/>
      <c r="BT2182" s="170"/>
      <c r="BU2182" s="170"/>
      <c r="BV2182" s="170"/>
      <c r="BW2182" s="170"/>
      <c r="BX2182" s="170"/>
      <c r="BY2182" s="170"/>
      <c r="BZ2182" s="170"/>
      <c r="CA2182" s="170"/>
    </row>
    <row r="2183" spans="12:79" customFormat="1" ht="11.25" customHeight="1">
      <c r="L2183" s="20"/>
      <c r="M2183" s="537"/>
      <c r="N2183" s="551"/>
      <c r="O2183" s="167"/>
      <c r="AC2183" s="253"/>
      <c r="AD2183" s="253"/>
      <c r="AE2183" s="253"/>
      <c r="AF2183" s="268"/>
      <c r="AG2183" s="268"/>
      <c r="AH2183" s="268"/>
      <c r="AI2183" s="170"/>
      <c r="AJ2183" s="170"/>
      <c r="AK2183" s="170"/>
      <c r="AL2183" s="170"/>
      <c r="AM2183" s="170"/>
      <c r="AN2183" s="170"/>
      <c r="AO2183" s="170"/>
      <c r="AP2183" s="170"/>
      <c r="AQ2183" s="170"/>
      <c r="AR2183" s="170"/>
      <c r="AS2183" s="170"/>
      <c r="AT2183" s="170"/>
      <c r="AU2183" s="170"/>
      <c r="AV2183" s="170"/>
      <c r="AW2183" s="170"/>
      <c r="AX2183" s="170"/>
      <c r="AY2183" s="170"/>
      <c r="AZ2183" s="170"/>
      <c r="BA2183" s="170"/>
      <c r="BB2183" s="170"/>
      <c r="BC2183" s="170"/>
      <c r="BD2183" s="170"/>
      <c r="BE2183" s="170"/>
      <c r="BF2183" s="170"/>
      <c r="BG2183" s="170"/>
      <c r="BH2183" s="170"/>
      <c r="BI2183" s="170"/>
      <c r="BJ2183" s="170"/>
      <c r="BK2183" s="170"/>
      <c r="BL2183" s="170"/>
      <c r="BM2183" s="170"/>
      <c r="BN2183" s="170"/>
      <c r="BO2183" s="170"/>
      <c r="BP2183" s="170"/>
      <c r="BQ2183" s="170"/>
      <c r="BR2183" s="170"/>
      <c r="BS2183" s="170"/>
      <c r="BT2183" s="170"/>
      <c r="BU2183" s="170"/>
      <c r="BV2183" s="170"/>
      <c r="BW2183" s="170"/>
      <c r="BX2183" s="170"/>
      <c r="BY2183" s="170"/>
      <c r="BZ2183" s="170"/>
      <c r="CA2183" s="170"/>
    </row>
    <row r="2184" spans="12:79" customFormat="1" ht="11.25" customHeight="1">
      <c r="L2184" s="20"/>
      <c r="M2184" s="537"/>
      <c r="N2184" s="551"/>
      <c r="O2184" s="167"/>
      <c r="AC2184" s="253"/>
      <c r="AD2184" s="253"/>
      <c r="AE2184" s="253"/>
      <c r="AF2184" s="268"/>
      <c r="AG2184" s="268"/>
      <c r="AH2184" s="268"/>
      <c r="AI2184" s="170"/>
      <c r="AJ2184" s="170"/>
      <c r="AK2184" s="170"/>
      <c r="AL2184" s="170"/>
      <c r="AM2184" s="170"/>
      <c r="AN2184" s="170"/>
      <c r="AO2184" s="170"/>
      <c r="AP2184" s="170"/>
      <c r="AQ2184" s="170"/>
      <c r="AR2184" s="170"/>
      <c r="AS2184" s="170"/>
      <c r="AT2184" s="170"/>
      <c r="AU2184" s="170"/>
      <c r="AV2184" s="170"/>
      <c r="AW2184" s="170"/>
      <c r="AX2184" s="170"/>
      <c r="AY2184" s="170"/>
      <c r="AZ2184" s="170"/>
      <c r="BA2184" s="170"/>
      <c r="BB2184" s="170"/>
      <c r="BC2184" s="170"/>
      <c r="BD2184" s="170"/>
      <c r="BE2184" s="170"/>
      <c r="BF2184" s="170"/>
      <c r="BG2184" s="170"/>
      <c r="BH2184" s="170"/>
      <c r="BI2184" s="170"/>
      <c r="BJ2184" s="170"/>
      <c r="BK2184" s="170"/>
      <c r="BL2184" s="170"/>
      <c r="BM2184" s="170"/>
      <c r="BN2184" s="170"/>
      <c r="BO2184" s="170"/>
      <c r="BP2184" s="170"/>
      <c r="BQ2184" s="170"/>
      <c r="BR2184" s="170"/>
      <c r="BS2184" s="170"/>
      <c r="BT2184" s="170"/>
      <c r="BU2184" s="170"/>
      <c r="BV2184" s="170"/>
      <c r="BW2184" s="170"/>
      <c r="BX2184" s="170"/>
      <c r="BY2184" s="170"/>
      <c r="BZ2184" s="170"/>
      <c r="CA2184" s="170"/>
    </row>
    <row r="2185" spans="12:79" customFormat="1" ht="11.25" customHeight="1">
      <c r="L2185" s="20"/>
      <c r="M2185" s="537"/>
      <c r="N2185" s="551"/>
      <c r="O2185" s="167"/>
      <c r="AC2185" s="253"/>
      <c r="AD2185" s="253"/>
      <c r="AE2185" s="253"/>
      <c r="AF2185" s="268"/>
      <c r="AG2185" s="268"/>
      <c r="AH2185" s="268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</row>
    <row r="2186" spans="12:79" customFormat="1" ht="11.25" customHeight="1">
      <c r="L2186" s="20"/>
      <c r="M2186" s="537"/>
      <c r="N2186" s="551"/>
      <c r="O2186" s="167"/>
      <c r="AC2186" s="253"/>
      <c r="AD2186" s="253"/>
      <c r="AE2186" s="253"/>
      <c r="AF2186" s="268"/>
      <c r="AG2186" s="268"/>
      <c r="AH2186" s="268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</row>
    <row r="2187" spans="12:79" customFormat="1" ht="11.25" customHeight="1">
      <c r="L2187" s="20"/>
      <c r="M2187" s="537"/>
      <c r="N2187" s="551"/>
      <c r="O2187" s="167"/>
      <c r="AC2187" s="253"/>
      <c r="AD2187" s="253"/>
      <c r="AE2187" s="253"/>
      <c r="AF2187" s="268"/>
      <c r="AG2187" s="268"/>
      <c r="AH2187" s="268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</row>
    <row r="2188" spans="12:79" customFormat="1" ht="11.25" customHeight="1">
      <c r="L2188" s="20"/>
      <c r="M2188" s="537"/>
      <c r="N2188" s="551"/>
      <c r="O2188" s="167"/>
      <c r="AC2188" s="253"/>
      <c r="AD2188" s="253"/>
      <c r="AE2188" s="253"/>
      <c r="AF2188" s="268"/>
      <c r="AG2188" s="268"/>
      <c r="AH2188" s="268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</row>
    <row r="2189" spans="12:79" customFormat="1" ht="11.25" customHeight="1">
      <c r="L2189" s="20"/>
      <c r="M2189" s="537"/>
      <c r="N2189" s="551"/>
      <c r="O2189" s="167"/>
      <c r="AC2189" s="253"/>
      <c r="AD2189" s="253"/>
      <c r="AE2189" s="253"/>
      <c r="AF2189" s="268"/>
      <c r="AG2189" s="268"/>
      <c r="AH2189" s="268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</row>
    <row r="2190" spans="12:79" customFormat="1" ht="11.25" customHeight="1">
      <c r="L2190" s="20"/>
      <c r="M2190" s="537"/>
      <c r="N2190" s="551"/>
      <c r="O2190" s="167"/>
      <c r="AC2190" s="253"/>
      <c r="AD2190" s="253"/>
      <c r="AE2190" s="253"/>
      <c r="AF2190" s="268"/>
      <c r="AG2190" s="268"/>
      <c r="AH2190" s="268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</row>
    <row r="2191" spans="12:79" customFormat="1" ht="11.25" customHeight="1">
      <c r="L2191" s="20"/>
      <c r="M2191" s="537"/>
      <c r="N2191" s="551"/>
      <c r="O2191" s="167"/>
      <c r="AC2191" s="253"/>
      <c r="AD2191" s="253"/>
      <c r="AE2191" s="253"/>
      <c r="AF2191" s="268"/>
      <c r="AG2191" s="268"/>
      <c r="AH2191" s="268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170"/>
      <c r="AY2191" s="170"/>
      <c r="AZ2191" s="170"/>
      <c r="BA2191" s="170"/>
      <c r="BB2191" s="170"/>
      <c r="BC2191" s="170"/>
      <c r="BD2191" s="170"/>
      <c r="BE2191" s="170"/>
      <c r="BF2191" s="170"/>
      <c r="BG2191" s="170"/>
      <c r="BH2191" s="170"/>
      <c r="BI2191" s="170"/>
      <c r="BJ2191" s="170"/>
      <c r="BK2191" s="170"/>
      <c r="BL2191" s="170"/>
      <c r="BM2191" s="170"/>
      <c r="BN2191" s="170"/>
      <c r="BO2191" s="170"/>
      <c r="BP2191" s="170"/>
      <c r="BQ2191" s="170"/>
      <c r="BR2191" s="170"/>
      <c r="BS2191" s="170"/>
      <c r="BT2191" s="170"/>
      <c r="BU2191" s="170"/>
      <c r="BV2191" s="170"/>
      <c r="BW2191" s="170"/>
      <c r="BX2191" s="170"/>
      <c r="BY2191" s="170"/>
      <c r="BZ2191" s="170"/>
      <c r="CA2191" s="170"/>
    </row>
    <row r="2192" spans="12:79" customFormat="1" ht="11.25" customHeight="1">
      <c r="L2192" s="20"/>
      <c r="M2192" s="537"/>
      <c r="N2192" s="551"/>
      <c r="O2192" s="167"/>
      <c r="AC2192" s="253"/>
      <c r="AD2192" s="253"/>
      <c r="AE2192" s="253"/>
      <c r="AF2192" s="268"/>
      <c r="AG2192" s="268"/>
      <c r="AH2192" s="268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170"/>
      <c r="BN2192" s="170"/>
      <c r="BO2192" s="170"/>
      <c r="BP2192" s="170"/>
      <c r="BQ2192" s="170"/>
      <c r="BR2192" s="170"/>
      <c r="BS2192" s="170"/>
      <c r="BT2192" s="170"/>
      <c r="BU2192" s="170"/>
      <c r="BV2192" s="170"/>
      <c r="BW2192" s="170"/>
      <c r="BX2192" s="170"/>
      <c r="BY2192" s="170"/>
      <c r="BZ2192" s="170"/>
      <c r="CA2192" s="170"/>
    </row>
    <row r="2193" spans="12:79" customFormat="1" ht="11.25" customHeight="1">
      <c r="L2193" s="20"/>
      <c r="M2193" s="545" t="s">
        <v>1057</v>
      </c>
      <c r="N2193" s="513" t="s">
        <v>2318</v>
      </c>
      <c r="O2193" s="164" t="s">
        <v>1027</v>
      </c>
      <c r="AC2193" s="253"/>
      <c r="AD2193" s="253"/>
      <c r="AE2193" s="253"/>
      <c r="AF2193" s="249">
        <f>AG2193+AH2193</f>
        <v>0</v>
      </c>
      <c r="AG2193" s="264">
        <f>SUMIF(ХВС.БПр!$BA$131:$BA$132,AG$17 &amp; ".0-" &amp; AG$9,ХВС.БПр!$X$131:$X$132)/1000+SUMIF(ХВС.БТр!$BA$131:$BA$132,AG$17 &amp; ".0-" &amp; AG$9,ХВС.БТр!$P$131:$P$132)/1000</f>
        <v>0</v>
      </c>
      <c r="AH2193" s="264">
        <f>SUMIF(ХВС.БПр!$BA$131:$BA$132,AH$17 &amp; ".0-" &amp; AH$9,ХВС.БПр!$X$131:$X$132)/1000+SUMIF(ХВС.БТр!$BA$131:$BA$132,AH$17 &amp; ".0-" &amp; AH$9,ХВС.БТр!$P$131:$P$132)/1000</f>
        <v>0</v>
      </c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</row>
    <row r="2194" spans="12:79" customFormat="1" ht="11.25" customHeight="1">
      <c r="L2194" s="20"/>
      <c r="M2194" s="545" t="s">
        <v>1058</v>
      </c>
      <c r="N2194" s="583" t="s">
        <v>2319</v>
      </c>
      <c r="O2194" s="164" t="s">
        <v>1027</v>
      </c>
      <c r="AC2194" s="253"/>
      <c r="AD2194" s="253"/>
      <c r="AE2194" s="253"/>
      <c r="AF2194" s="249">
        <f>AG2194+AH2194</f>
        <v>0</v>
      </c>
      <c r="AG2194" s="264">
        <f>SUMIF(ХВС.БПр!$BA$131:$BA$132,AG$17 &amp; ".0-" &amp; AG$9,ХВС.БПр!$AC$131:$AC$132)/1000+SUMIF(ХВС.БПр!$BA$131:$BA$132,AG$17 &amp; ".0-" &amp; AG$9,ХВС.БПр!$AF$131:$AF$132)/1000+SUMIF(ХВС.БТр!$BA$131:$BA$132,AG$17 &amp; ".0-" &amp; AG$9,ХВС.БТр!$R$131:$R$132)/1000+SUMIF(ХВС.БТр!$BA$131:$BA$132,AG$17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194" s="264">
        <f>SUMIF(ХВС.БПр!$BA$131:$BA$132,AH$17 &amp; ".0-" &amp; AH$9,ХВС.БПр!$AC$131:$AC$132)/1000+SUMIF(ХВС.БПр!$BA$131:$BA$132,AH$17 &amp; ".0-" &amp; AH$9,ХВС.БПр!$AF$131:$AF$132)/1000+SUMIF(ХВС.БТр!$BA$131:$BA$132,AH$17 &amp; ".0-" &amp; AH$9,ХВС.БТр!$R$131:$R$132)/1000+SUMIF(ХВС.БТр!$BA$131:$BA$132,AH$17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</row>
    <row r="2195" spans="12:79" customFormat="1" ht="11.25" customHeight="1">
      <c r="L2195" s="20"/>
      <c r="M2195" s="545" t="s">
        <v>1059</v>
      </c>
      <c r="N2195" s="583" t="s">
        <v>312</v>
      </c>
      <c r="O2195" s="164"/>
      <c r="AC2195" s="253"/>
      <c r="AD2195" s="253"/>
      <c r="AE2195" s="253"/>
      <c r="AF2195" s="249">
        <f>IF(AF2193=0,0,AF2194/AF2193)</f>
        <v>0</v>
      </c>
      <c r="AG2195" s="249">
        <f>IF(AG2193=0,0,AG2194/AG2193)</f>
        <v>0</v>
      </c>
      <c r="AH2195" s="249">
        <f>IF(AH2193=0,0,AH2194/AH2193)</f>
        <v>0</v>
      </c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</row>
    <row r="2196" spans="12:79" customFormat="1" ht="11.25" customHeight="1">
      <c r="L2196" s="20"/>
      <c r="M2196" s="545" t="s">
        <v>1060</v>
      </c>
      <c r="N2196" s="583" t="s">
        <v>2320</v>
      </c>
      <c r="O2196" s="164" t="s">
        <v>1027</v>
      </c>
      <c r="AC2196" s="253"/>
      <c r="AD2196" s="253"/>
      <c r="AE2196" s="253"/>
      <c r="AF2196" s="249">
        <f>AG2196+AH2196</f>
        <v>0</v>
      </c>
      <c r="AG2196" s="264">
        <f>SUMIF(ХВС.БПр!$BA$131:$BA$132,AG$17 &amp; ".0-" &amp; AG$9,ХВС.БПр!$AF$131:$AF$132)/1000+SUMIF(ХВС.БТр!$BA$131:$BA$132,AG$17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196" s="264">
        <f>SUMIF(ХВС.БПр!$BA$131:$BA$132,AH$17 &amp; ".0-" &amp; AH$9,ХВС.БПр!$AF$131:$AF$132)/1000+SUMIF(ХВС.БТр!$BA$131:$BA$132,AH$17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</row>
    <row r="2197" spans="12:79" customFormat="1" ht="11.25" customHeight="1">
      <c r="L2197" s="20"/>
      <c r="M2197" s="561"/>
      <c r="N2197" s="562"/>
      <c r="O2197" s="424"/>
      <c r="AC2197" s="253"/>
      <c r="AD2197" s="253"/>
      <c r="AE2197" s="253"/>
      <c r="AF2197" s="263"/>
      <c r="AG2197" s="263"/>
      <c r="AH2197" s="263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</row>
    <row r="2198" spans="12:79" customFormat="1" ht="11.25" customHeight="1">
      <c r="L2198" s="20"/>
      <c r="M2198" s="545" t="s">
        <v>1143</v>
      </c>
      <c r="N2198" s="532" t="str">
        <f>IF(TEMPLATE_SPHERE_CODE="COLDVSNA","Объём отпуска воды",IF(TEMPLATE_SPHERE_CODE="VOTV","Объём сточных вод",""))</f>
        <v/>
      </c>
      <c r="O2198" s="164" t="s">
        <v>1027</v>
      </c>
      <c r="AC2198" s="253"/>
      <c r="AD2198" s="253"/>
      <c r="AE2198" s="253"/>
      <c r="AF2198" s="266"/>
      <c r="AG2198" s="267">
        <f>AG2193</f>
        <v>0</v>
      </c>
      <c r="AH2198" s="267">
        <f>AH2193</f>
        <v>0</v>
      </c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</row>
    <row r="2199" spans="12:79" customFormat="1" ht="11.25" customHeight="1">
      <c r="L2199" s="20"/>
      <c r="M2199" s="561"/>
      <c r="N2199" s="562"/>
      <c r="O2199" s="424"/>
      <c r="AC2199" s="253"/>
      <c r="AD2199" s="253"/>
      <c r="AE2199" s="253"/>
      <c r="AF2199" s="263"/>
      <c r="AG2199" s="263"/>
      <c r="AH2199" s="263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</row>
    <row r="2200" spans="12:79" customFormat="1" ht="11.25" customHeight="1">
      <c r="L2200" s="20"/>
      <c r="M2200" s="545" t="s">
        <v>1144</v>
      </c>
      <c r="N2200" s="514" t="s">
        <v>629</v>
      </c>
      <c r="O2200" s="164" t="s">
        <v>756</v>
      </c>
      <c r="AC2200" s="253"/>
      <c r="AD2200" s="253"/>
      <c r="AE2200" s="253"/>
      <c r="AF2200" s="416">
        <f>IF(AF2156=0,0,(AF2161-AF2160)/AF2156*100)</f>
        <v>0</v>
      </c>
      <c r="AG2200" s="416">
        <f>IF(AG2156=0,0,(AG2161-AG2160)/AG2156*100)</f>
        <v>0</v>
      </c>
      <c r="AH2200" s="416">
        <f>IF(AH2156=0,0,(AH2161-AH2160)/AH2156*100)</f>
        <v>0</v>
      </c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</row>
    <row r="2201" spans="12:79" customFormat="1" ht="11.25" customHeight="1">
      <c r="L2201" s="20"/>
      <c r="M2201" s="561"/>
      <c r="N2201" s="562"/>
      <c r="O2201" s="424"/>
      <c r="AC2201" s="253"/>
      <c r="AD2201" s="253"/>
      <c r="AE2201" s="253"/>
      <c r="AF2201" s="263"/>
      <c r="AG2201" s="263"/>
      <c r="AH2201" s="263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</row>
    <row r="2202" spans="12:79" customFormat="1" ht="11.25" customHeight="1">
      <c r="L2202" s="20"/>
      <c r="M2202" s="490" t="s">
        <v>1145</v>
      </c>
      <c r="N2202" s="514" t="s">
        <v>2303</v>
      </c>
      <c r="O2202" s="164" t="s">
        <v>195</v>
      </c>
      <c r="AC2202" s="253"/>
      <c r="AD2202" s="253"/>
      <c r="AE2202" s="253"/>
      <c r="AF2202" s="265">
        <f>AG2202+AH2202</f>
        <v>0</v>
      </c>
      <c r="AG2202" s="265">
        <f>AG2203-(AG2158+AG2161-AG2160)</f>
        <v>0</v>
      </c>
      <c r="AH2202" s="265">
        <f>AH2203-(AH2158+AH2161-AH2160)</f>
        <v>0</v>
      </c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</row>
    <row r="2203" spans="12:79" customFormat="1" ht="11.25" customHeight="1">
      <c r="L2203" s="20"/>
      <c r="M2203" s="584" t="str">
        <f>M2202 &amp; ".0.1"</f>
        <v>D.0.1</v>
      </c>
      <c r="N2203" s="514" t="s">
        <v>2298</v>
      </c>
      <c r="O2203" s="164" t="s">
        <v>195</v>
      </c>
      <c r="AC2203" s="253"/>
      <c r="AD2203" s="253"/>
      <c r="AE2203" s="253"/>
      <c r="AF2203" s="249">
        <f>AG2203+AH2203</f>
        <v>0</v>
      </c>
      <c r="AG2203" s="249">
        <f>AG2205+AG2208+AG2211+AG2214+AG2217+AG2218</f>
        <v>0</v>
      </c>
      <c r="AH2203" s="249">
        <f>AH2205+AH2208+AH2211+AH2214+AH2217+AH2218</f>
        <v>0</v>
      </c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</row>
    <row r="2204" spans="12:79" customFormat="1" ht="11.25" customHeight="1">
      <c r="L2204" s="20"/>
      <c r="M2204" s="584" t="str">
        <f>M2202 &amp; ".0.2"</f>
        <v>D.0.2</v>
      </c>
      <c r="N2204" s="622" t="s">
        <v>44</v>
      </c>
      <c r="O2204" s="163" t="s">
        <v>1027</v>
      </c>
      <c r="AC2204" s="253"/>
      <c r="AD2204" s="253"/>
      <c r="AE2204" s="253"/>
      <c r="AF2204" s="249">
        <f>AG2204+AH2204</f>
        <v>0</v>
      </c>
      <c r="AG2204" s="249">
        <f>AG2207+AG2210+AG2213+AG2216</f>
        <v>0</v>
      </c>
      <c r="AH2204" s="249">
        <f>AH2207+AH2210+AH2213+AH2216</f>
        <v>0</v>
      </c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</row>
    <row r="2205" spans="12:79" customFormat="1" ht="11.25" customHeight="1">
      <c r="L2205" s="20"/>
      <c r="M2205" s="584" t="str">
        <f>M2202 &amp; ".1"</f>
        <v>D.1</v>
      </c>
      <c r="N2205" s="585" t="s">
        <v>602</v>
      </c>
      <c r="O2205" s="164" t="s">
        <v>195</v>
      </c>
      <c r="AC2205" s="253"/>
      <c r="AD2205" s="253"/>
      <c r="AE2205" s="253"/>
      <c r="AF2205" s="249">
        <f>AG2205+AH2205</f>
        <v>0</v>
      </c>
      <c r="AG2205" s="184">
        <f>AG2206*AG2207</f>
        <v>0</v>
      </c>
      <c r="AH2205" s="184">
        <f>AH2206*AH2207</f>
        <v>0</v>
      </c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</row>
    <row r="2206" spans="12:79" customFormat="1" ht="11.25" customHeight="1">
      <c r="L2206" s="20"/>
      <c r="M2206" s="490" t="str">
        <f>M2205 &amp; ".1"</f>
        <v>D.1.1</v>
      </c>
      <c r="N2206" s="586" t="s">
        <v>398</v>
      </c>
      <c r="O2206" s="163" t="s">
        <v>397</v>
      </c>
      <c r="AC2206" s="253"/>
      <c r="AD2206" s="253"/>
      <c r="AE2206" s="253"/>
      <c r="AF2206" s="246">
        <f>IF(AF2207=0,0,AF2205/AF2207)</f>
        <v>0</v>
      </c>
      <c r="AG2206" s="619"/>
      <c r="AH2206" s="619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</row>
    <row r="2207" spans="12:79" customFormat="1" ht="11.25" customHeight="1">
      <c r="L2207" s="20"/>
      <c r="M2207" s="490" t="str">
        <f>M2205 &amp; ".2"</f>
        <v>D.1.2</v>
      </c>
      <c r="N2207" s="586" t="s">
        <v>283</v>
      </c>
      <c r="O2207" s="163" t="s">
        <v>1027</v>
      </c>
      <c r="AC2207" s="253"/>
      <c r="AD2207" s="253"/>
      <c r="AE2207" s="253"/>
      <c r="AF2207" s="249">
        <f>AG2207+AH2207</f>
        <v>0</v>
      </c>
      <c r="AG2207" s="264">
        <f>SUMIF(ХВС.БПр!$BA$131:$BA$132,AG$17 &amp; ".0-" &amp; AG$9,ХВС.БПр!$AC$131:$AC$132)/1000+SUMIF(ХВС.БТр!$BA$131:$BA$132,AG$17 &amp; ".0-" &amp; AG$9,ХВС.БТр!$R$131:$R$132)/1000</f>
        <v>0</v>
      </c>
      <c r="AH2207" s="264">
        <f>SUMIF(ХВС.БПр!$BA$131:$BA$132,AH$17 &amp; ".0-" &amp; AH$9,ХВС.БПр!$AC$131:$AC$132)/1000+SUMIF(ХВС.БТр!$BA$131:$BA$132,AH$17 &amp; ".0-" &amp; AH$9,ХВС.БТр!$R$131:$R$132)/1000</f>
        <v>0</v>
      </c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</row>
    <row r="2208" spans="12:79" customFormat="1" ht="11.25" customHeight="1">
      <c r="L2208" s="20"/>
      <c r="M2208" s="584" t="str">
        <f>M2202 &amp; ".2"</f>
        <v>D.2</v>
      </c>
      <c r="N2208" s="585" t="s">
        <v>161</v>
      </c>
      <c r="O2208" s="164" t="s">
        <v>195</v>
      </c>
      <c r="AC2208" s="253"/>
      <c r="AD2208" s="253"/>
      <c r="AE2208" s="253"/>
      <c r="AF2208" s="249">
        <f>AG2208+AH2208</f>
        <v>0</v>
      </c>
      <c r="AG2208" s="184">
        <f>AG2209*AG2210</f>
        <v>0</v>
      </c>
      <c r="AH2208" s="184">
        <f>AH2209*AH2210</f>
        <v>0</v>
      </c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</row>
    <row r="2209" spans="12:91" customFormat="1" ht="11.25" customHeight="1">
      <c r="L2209" s="20"/>
      <c r="M2209" s="490" t="str">
        <f>M2208 &amp; ".1"</f>
        <v>D.2.1</v>
      </c>
      <c r="N2209" s="586" t="s">
        <v>398</v>
      </c>
      <c r="O2209" s="163" t="s">
        <v>397</v>
      </c>
      <c r="AC2209" s="253"/>
      <c r="AD2209" s="253"/>
      <c r="AE2209" s="253"/>
      <c r="AF2209" s="246">
        <f>IF(AF2210=0,0,AF2208/AF2210)</f>
        <v>0</v>
      </c>
      <c r="AG2209" s="619"/>
      <c r="AH2209" s="619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</row>
    <row r="2210" spans="12:91" customFormat="1" ht="11.25" customHeight="1">
      <c r="L2210" s="20"/>
      <c r="M2210" s="490" t="str">
        <f>M2208 &amp; ".2"</f>
        <v>D.2.2</v>
      </c>
      <c r="N2210" s="586" t="s">
        <v>283</v>
      </c>
      <c r="O2210" s="163" t="s">
        <v>1027</v>
      </c>
      <c r="AC2210" s="253"/>
      <c r="AD2210" s="253"/>
      <c r="AE2210" s="253"/>
      <c r="AF2210" s="249">
        <f>AG2210+AH2210</f>
        <v>0</v>
      </c>
      <c r="AG2210" s="264">
        <f>SUMIF(ХВС.БПр!$BA$131:$BA$132,AG$17 &amp; ".0-" &amp; AG$9,ХВС.БПр!$AG$131:$AG$132)/1000+SUMIF(ХВС.БТр!$BA$131:$BA$132,AG$17 &amp; ".0-" &amp; AG$9,ХВС.БТр!$U$131:$U$132)/1000</f>
        <v>0</v>
      </c>
      <c r="AH2210" s="264">
        <f>SUMIF(ХВС.БПр!$BA$131:$BA$132,AH$17 &amp; ".0-" &amp; AH$9,ХВС.БПр!$AG$131:$AG$132)/1000+SUMIF(ХВС.БТр!$BA$131:$BA$132,AH$17 &amp; ".0-" &amp; AH$9,ХВС.БТр!$U$131:$U$132)/1000</f>
        <v>0</v>
      </c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</row>
    <row r="2211" spans="12:91" customFormat="1" ht="11.25" customHeight="1">
      <c r="L2211" s="20"/>
      <c r="M2211" s="584" t="str">
        <f>M2202 &amp; ".3"</f>
        <v>D.3</v>
      </c>
      <c r="N2211" s="585" t="s">
        <v>162</v>
      </c>
      <c r="O2211" s="164" t="s">
        <v>195</v>
      </c>
      <c r="AC2211" s="253"/>
      <c r="AD2211" s="253"/>
      <c r="AE2211" s="253"/>
      <c r="AF2211" s="249">
        <f>AG2211+AH2211</f>
        <v>0</v>
      </c>
      <c r="AG2211" s="184">
        <f>AG2212*AG2213</f>
        <v>0</v>
      </c>
      <c r="AH2211" s="184">
        <f>AH2212*AH2213</f>
        <v>0</v>
      </c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</row>
    <row r="2212" spans="12:91" customFormat="1" ht="11.25" customHeight="1">
      <c r="L2212" s="20"/>
      <c r="M2212" s="490" t="str">
        <f>M2211 &amp; ".1"</f>
        <v>D.3.1</v>
      </c>
      <c r="N2212" s="586" t="s">
        <v>398</v>
      </c>
      <c r="O2212" s="163" t="s">
        <v>397</v>
      </c>
      <c r="AC2212" s="253"/>
      <c r="AD2212" s="253"/>
      <c r="AE2212" s="253"/>
      <c r="AF2212" s="246">
        <f>IF(AF2213=0,0,AF2211/AF2213)</f>
        <v>0</v>
      </c>
      <c r="AG2212" s="619"/>
      <c r="AH2212" s="619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</row>
    <row r="2213" spans="12:91" customFormat="1" ht="11.25" customHeight="1">
      <c r="L2213" s="20"/>
      <c r="M2213" s="490" t="str">
        <f>M2211 &amp; ".2"</f>
        <v>D.3.2</v>
      </c>
      <c r="N2213" s="586" t="s">
        <v>283</v>
      </c>
      <c r="O2213" s="163" t="s">
        <v>1027</v>
      </c>
      <c r="AC2213" s="253"/>
      <c r="AD2213" s="253"/>
      <c r="AE2213" s="253"/>
      <c r="AF2213" s="249">
        <f>AG2213+AH2213</f>
        <v>0</v>
      </c>
      <c r="AG2213" s="264">
        <f>SUMIF(ХВС.БПр!$BA$131:$BA$132,AG$17 &amp; ".0-" &amp; AG$9,ХВС.БПр!$AJ$131:$AJ$132)/1000+SUMIF(ХВС.БТр!$BA$131:$BA$132,AG$17 &amp; ".0-" &amp; AG$9,ХВС.БТр!$X$131:$X$132)/1000</f>
        <v>0</v>
      </c>
      <c r="AH2213" s="264">
        <f>SUMIF(ХВС.БПр!$BA$131:$BA$132,AH$17 &amp; ".0-" &amp; AH$9,ХВС.БПр!$AJ$131:$AJ$132)/1000+SUMIF(ХВС.БТр!$BA$131:$BA$132,AH$17 &amp; ".0-" &amp; AH$9,ХВС.БТр!$X$131:$X$132)/1000</f>
        <v>0</v>
      </c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</row>
    <row r="2214" spans="12:91" customFormat="1" ht="11.25" customHeight="1">
      <c r="L2214" s="20"/>
      <c r="M2214" s="584" t="str">
        <f>M2202 &amp; ".4"</f>
        <v>D.4</v>
      </c>
      <c r="N2214" s="585" t="s">
        <v>169</v>
      </c>
      <c r="O2214" s="164" t="s">
        <v>195</v>
      </c>
      <c r="AC2214" s="253"/>
      <c r="AD2214" s="253"/>
      <c r="AE2214" s="253"/>
      <c r="AF2214" s="249">
        <f>AG2214+AH2214</f>
        <v>0</v>
      </c>
      <c r="AG2214" s="184">
        <f>AG2215*AG2216</f>
        <v>0</v>
      </c>
      <c r="AH2214" s="184">
        <f>AH2215*AH2216</f>
        <v>0</v>
      </c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</row>
    <row r="2215" spans="12:91" customFormat="1" ht="11.25" customHeight="1">
      <c r="L2215" s="20"/>
      <c r="M2215" s="490" t="str">
        <f>M2214 &amp; ".1"</f>
        <v>D.4.1</v>
      </c>
      <c r="N2215" s="586" t="s">
        <v>398</v>
      </c>
      <c r="O2215" s="163" t="s">
        <v>397</v>
      </c>
      <c r="AC2215" s="253"/>
      <c r="AD2215" s="253"/>
      <c r="AE2215" s="253"/>
      <c r="AF2215" s="246">
        <f>IF(AF2216=0,0,AF2214/AF2216)</f>
        <v>0</v>
      </c>
      <c r="AG2215" s="619"/>
      <c r="AH2215" s="619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</row>
    <row r="2216" spans="12:91" customFormat="1" ht="11.25" customHeight="1">
      <c r="L2216" s="20"/>
      <c r="M2216" s="490" t="str">
        <f>M2214 &amp; ".2"</f>
        <v>D.4.2</v>
      </c>
      <c r="N2216" s="586" t="s">
        <v>283</v>
      </c>
      <c r="O2216" s="163" t="s">
        <v>1027</v>
      </c>
      <c r="AC2216" s="253"/>
      <c r="AD2216" s="253"/>
      <c r="AE2216" s="253"/>
      <c r="AF2216" s="249">
        <f>AG2216+AH2216</f>
        <v>0</v>
      </c>
      <c r="AG2216" s="264">
        <f>SUMIF(ХВС.БПр!$BA$131:$BA$132,AG$17 &amp; ".0-" &amp; AG$9,ХВС.БПр!$AM$131:$AM$132)/1000+SUMIF(ХВС.БТр!$BA$131:$BA$132,AG$17 &amp; ".0-" &amp; AG$9,ХВС.БТр!$AA$131:$AA$132)/1000</f>
        <v>0</v>
      </c>
      <c r="AH2216" s="264">
        <f>SUMIF(ХВС.БПр!$BA$131:$BA$132,AH$17 &amp; ".0-" &amp; AH$9,ХВС.БПр!$AM$131:$AM$132)/1000+SUMIF(ХВС.БТр!$BA$131:$BA$132,AH$17 &amp; ".0-" &amp; AH$9,ХВС.БТр!$AA$131:$AA$132)/1000</f>
        <v>0</v>
      </c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</row>
    <row r="2217" spans="12:91" customFormat="1" ht="11.25" customHeight="1">
      <c r="L2217" s="151"/>
      <c r="M2217" s="532" t="str">
        <f>M2202 &amp; ".5"</f>
        <v>D.5</v>
      </c>
      <c r="N2217" s="526" t="s">
        <v>2299</v>
      </c>
      <c r="O2217" s="164" t="s">
        <v>195</v>
      </c>
      <c r="AC2217" s="253"/>
      <c r="AD2217" s="253"/>
      <c r="AE2217" s="253"/>
      <c r="AF2217" s="249">
        <f>AG2217+AH2217</f>
        <v>0</v>
      </c>
      <c r="AG2217" s="247"/>
      <c r="AH2217" s="247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</row>
    <row r="2218" spans="12:91" customFormat="1" ht="11.25" customHeight="1">
      <c r="L2218" s="151"/>
      <c r="M2218" s="649" t="str">
        <f>M2202 &amp; ".6"</f>
        <v>D.6</v>
      </c>
      <c r="N2218" s="650" t="s">
        <v>2353</v>
      </c>
      <c r="O2218" s="645" t="s">
        <v>195</v>
      </c>
      <c r="AC2218" s="253"/>
      <c r="AD2218" s="253"/>
      <c r="AE2218" s="253"/>
      <c r="AF2218" s="249">
        <f>AG2218+AH2218</f>
        <v>0</v>
      </c>
      <c r="AG2218" s="247"/>
      <c r="AH2218" s="247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</row>
    <row r="2219" spans="12:91">
      <c r="M2219" s="529"/>
      <c r="N2219" s="651"/>
      <c r="O2219" s="167"/>
      <c r="AC2219" s="253"/>
      <c r="AD2219" s="253"/>
      <c r="AE2219" s="253"/>
      <c r="AF2219" s="268"/>
      <c r="AG2219" s="268"/>
      <c r="AH2219" s="268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</row>
    <row r="2220" spans="12:91">
      <c r="M2220" s="529"/>
      <c r="N2220" s="651"/>
      <c r="O2220" s="167"/>
      <c r="AC2220" s="253"/>
      <c r="AD2220" s="253"/>
      <c r="AE2220" s="253"/>
      <c r="AF2220" s="268"/>
      <c r="AG2220" s="268"/>
      <c r="AH2220" s="268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</row>
    <row r="2221" spans="12:91">
      <c r="M2221" s="529"/>
      <c r="N2221" s="651"/>
      <c r="O2221" s="167"/>
      <c r="AC2221" s="253"/>
      <c r="AD2221" s="253"/>
      <c r="AE2221" s="253"/>
      <c r="AF2221" s="268"/>
      <c r="AG2221" s="268"/>
      <c r="AH2221" s="268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</row>
    <row r="2222" spans="12:91">
      <c r="M2222" s="529"/>
      <c r="N2222" s="651"/>
      <c r="O2222" s="167"/>
      <c r="AC2222" s="253"/>
      <c r="AD2222" s="253"/>
      <c r="AE2222" s="253"/>
      <c r="AF2222" s="268"/>
      <c r="AG2222" s="268"/>
      <c r="AH2222" s="268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</row>
    <row r="2223" spans="12:91">
      <c r="M2223" s="529"/>
      <c r="N2223" s="651"/>
      <c r="O2223" s="167"/>
      <c r="AC2223" s="253"/>
      <c r="AD2223" s="253"/>
      <c r="AE2223" s="253"/>
      <c r="AF2223" s="268"/>
      <c r="AG2223" s="268"/>
      <c r="AH2223" s="268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</row>
    <row r="2224" spans="12:91">
      <c r="M2224" s="529"/>
      <c r="N2224" s="651"/>
      <c r="O2224" s="167"/>
      <c r="AC2224" s="253"/>
      <c r="AD2224" s="253"/>
      <c r="AE2224" s="253"/>
      <c r="AF2224" s="268"/>
      <c r="AG2224" s="268"/>
      <c r="AH2224" s="268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</row>
    <row r="2225" spans="13:91">
      <c r="M2225" s="652"/>
      <c r="N2225" s="656" t="s">
        <v>2440</v>
      </c>
      <c r="O2225" s="167"/>
      <c r="AC2225" s="253"/>
      <c r="AD2225" s="253"/>
      <c r="AE2225" s="253"/>
      <c r="AF2225" s="268"/>
      <c r="AG2225" s="268"/>
      <c r="AH2225" s="268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</row>
    <row r="2226" spans="13:91">
      <c r="M2226" s="652"/>
      <c r="N2226" s="656" t="s">
        <v>788</v>
      </c>
      <c r="O2226" s="167"/>
      <c r="AC2226" s="253"/>
      <c r="AD2226" s="253"/>
      <c r="AE2226" s="253"/>
      <c r="AF2226" s="268"/>
      <c r="AG2226" s="268"/>
      <c r="AH2226" s="268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</row>
    <row r="2227" spans="13:91" ht="21">
      <c r="M2227" s="653"/>
      <c r="N2227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ТЭ</v>
      </c>
      <c r="O2227" s="164" t="s">
        <v>195</v>
      </c>
      <c r="AC2227" s="253"/>
      <c r="AD2227" s="253"/>
      <c r="AE2227" s="253"/>
      <c r="AF2227" s="268"/>
      <c r="AG2227" s="268"/>
      <c r="AH2227" s="268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</row>
    <row r="2228" spans="13:91">
      <c r="M2228" s="653"/>
      <c r="N2228" s="532" t="str">
        <f>"Количество " &amp; TEMPLATE_SPHERE_OKK_SOURCE</f>
        <v>Количество ТИ</v>
      </c>
      <c r="O2228" s="164" t="s">
        <v>289</v>
      </c>
      <c r="AC2228" s="253"/>
      <c r="AD2228" s="253"/>
      <c r="AE2228" s="253"/>
      <c r="AF2228" s="268"/>
      <c r="AG2228" s="268"/>
      <c r="AH2228" s="26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</row>
    <row r="2229" spans="13:91">
      <c r="M2229" s="653"/>
      <c r="N2229" s="532" t="s">
        <v>2441</v>
      </c>
      <c r="O2229" s="164" t="s">
        <v>756</v>
      </c>
      <c r="AC2229" s="253"/>
      <c r="AD2229" s="253"/>
      <c r="AE2229" s="253"/>
      <c r="AF2229" s="268"/>
      <c r="AG2229" s="268"/>
      <c r="AH2229" s="268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</row>
    <row r="2230" spans="13:91">
      <c r="M2230" s="652"/>
      <c r="N2230" s="656" t="s">
        <v>2442</v>
      </c>
      <c r="O2230" s="167"/>
      <c r="AC2230" s="253"/>
      <c r="AD2230" s="253"/>
      <c r="AE2230" s="253"/>
      <c r="AF2230" s="268"/>
      <c r="AG2230" s="268"/>
      <c r="AH2230" s="268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</row>
    <row r="2231" spans="13:91" ht="21">
      <c r="M2231" s="653"/>
      <c r="N2231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O2231" s="164" t="s">
        <v>195</v>
      </c>
      <c r="AC2231" s="253"/>
      <c r="AD2231" s="253"/>
      <c r="AE2231" s="253"/>
      <c r="AF2231" s="268"/>
      <c r="AG2231" s="268"/>
      <c r="AH2231" s="268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</row>
    <row r="2232" spans="13:91">
      <c r="M2232" s="655"/>
      <c r="N2232" s="524"/>
      <c r="O2232" s="167"/>
      <c r="AC2232" s="253"/>
      <c r="AD2232" s="253"/>
      <c r="AE2232" s="253"/>
      <c r="AF2232" s="268"/>
      <c r="AG2232" s="268"/>
      <c r="AH2232" s="268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</row>
    <row r="2233" spans="13:91">
      <c r="M2233" s="655"/>
      <c r="N2233" s="524"/>
      <c r="O2233" s="167"/>
      <c r="AC2233" s="253"/>
      <c r="AD2233" s="253"/>
      <c r="AE2233" s="253"/>
      <c r="AF2233" s="268"/>
      <c r="AG2233" s="268"/>
      <c r="AH2233" s="268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</row>
    <row r="2234" spans="13:91">
      <c r="M2234" s="653"/>
      <c r="N2234" s="532" t="s">
        <v>2441</v>
      </c>
      <c r="O2234" s="164" t="s">
        <v>756</v>
      </c>
      <c r="AC2234" s="253"/>
      <c r="AD2234" s="253"/>
      <c r="AE2234" s="253"/>
      <c r="AF2234" s="268"/>
      <c r="AG2234" s="268"/>
      <c r="AH2234" s="268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</row>
    <row r="2235" spans="13:91">
      <c r="M2235" s="652"/>
      <c r="N2235" s="656" t="s">
        <v>2443</v>
      </c>
      <c r="O2235" s="167"/>
      <c r="AC2235" s="253"/>
      <c r="AD2235" s="253"/>
      <c r="AE2235" s="253"/>
      <c r="AF2235" s="268"/>
      <c r="AG2235" s="268"/>
      <c r="AH2235" s="268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</row>
    <row r="2236" spans="13:91" ht="21">
      <c r="M2236" s="653"/>
      <c r="N2236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ТЭ</v>
      </c>
      <c r="O2236" s="164" t="s">
        <v>195</v>
      </c>
      <c r="AC2236" s="253"/>
      <c r="AD2236" s="253"/>
      <c r="AE2236" s="253"/>
      <c r="AF2236" s="268"/>
      <c r="AG2236" s="268"/>
      <c r="AH2236" s="268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</row>
    <row r="2237" spans="13:91">
      <c r="M2237" s="653"/>
      <c r="N2237" s="532" t="s">
        <v>2445</v>
      </c>
      <c r="O2237" s="164" t="s">
        <v>2446</v>
      </c>
      <c r="AC2237" s="253"/>
      <c r="AD2237" s="253"/>
      <c r="AE2237" s="253"/>
      <c r="AF2237" s="268"/>
      <c r="AG2237" s="268"/>
      <c r="AH2237" s="268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</row>
    <row r="2238" spans="13:91">
      <c r="M2238" s="653"/>
      <c r="N2238" s="532" t="s">
        <v>2447</v>
      </c>
      <c r="O2238" s="164" t="s">
        <v>2446</v>
      </c>
      <c r="AC2238" s="253"/>
      <c r="AD2238" s="253"/>
      <c r="AE2238" s="253"/>
      <c r="AF2238" s="268"/>
      <c r="AG2238" s="268"/>
      <c r="AH2238" s="26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</row>
    <row r="2239" spans="13:91">
      <c r="M2239" s="652"/>
      <c r="N2239" s="656" t="s">
        <v>789</v>
      </c>
      <c r="O2239" s="167"/>
      <c r="AC2239" s="253"/>
      <c r="AD2239" s="253"/>
      <c r="AE2239" s="253"/>
      <c r="AF2239" s="268"/>
      <c r="AG2239" s="268"/>
      <c r="AH2239" s="268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</row>
    <row r="2240" spans="13:91" ht="21">
      <c r="M2240" s="653"/>
      <c r="N2240" s="532" t="s">
        <v>2453</v>
      </c>
      <c r="O2240" s="163" t="s">
        <v>1027</v>
      </c>
      <c r="AC2240" s="253"/>
      <c r="AD2240" s="253"/>
      <c r="AE2240" s="253"/>
      <c r="AF2240" s="268"/>
      <c r="AG2240" s="268"/>
      <c r="AH2240" s="268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</row>
    <row r="2241" spans="13:91">
      <c r="M2241" s="653"/>
      <c r="N2241" s="532" t="s">
        <v>2449</v>
      </c>
      <c r="O2241" s="164" t="s">
        <v>2450</v>
      </c>
      <c r="AC2241" s="253"/>
      <c r="AD2241" s="253"/>
      <c r="AE2241" s="253"/>
      <c r="AF2241" s="268"/>
      <c r="AG2241" s="268"/>
      <c r="AH2241" s="268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</row>
    <row r="2242" spans="13:91">
      <c r="M2242" s="653"/>
      <c r="N2242" s="532" t="s">
        <v>2451</v>
      </c>
      <c r="O2242" s="164" t="s">
        <v>2452</v>
      </c>
      <c r="AC2242" s="253"/>
      <c r="AD2242" s="253"/>
      <c r="AE2242" s="253"/>
      <c r="AF2242" s="268"/>
      <c r="AG2242" s="268"/>
      <c r="AH2242" s="268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</row>
    <row r="2243" spans="13:91">
      <c r="M2243" s="653"/>
      <c r="N2243" s="532" t="s">
        <v>2454</v>
      </c>
      <c r="O2243" s="164" t="s">
        <v>2455</v>
      </c>
      <c r="AC2243" s="253"/>
      <c r="AD2243" s="253"/>
      <c r="AE2243" s="253"/>
      <c r="AF2243" s="268"/>
      <c r="AG2243" s="268"/>
      <c r="AH2243" s="268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</row>
    <row r="2244" spans="13:91">
      <c r="M2244" s="529"/>
      <c r="N2244" s="651"/>
      <c r="O2244" s="167"/>
      <c r="AC2244" s="253"/>
      <c r="AD2244" s="253"/>
      <c r="AE2244" s="253"/>
      <c r="AF2244" s="268"/>
      <c r="AG2244" s="268"/>
      <c r="AH2244" s="268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</row>
    <row r="2245" spans="13:91">
      <c r="M2245" s="529"/>
      <c r="N2245" s="651"/>
      <c r="O2245" s="167"/>
      <c r="AC2245" s="253"/>
      <c r="AD2245" s="253"/>
      <c r="AE2245" s="253"/>
      <c r="AF2245" s="268"/>
      <c r="AG2245" s="268"/>
      <c r="AH2245" s="268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</row>
    <row r="2246" spans="13:91">
      <c r="M2246" s="46"/>
      <c r="N2246" s="46"/>
      <c r="O2246" s="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</row>
    <row r="2251" spans="13:91" ht="11.25" customHeight="1">
      <c r="AC2251" s="827" t="s">
        <v>2373</v>
      </c>
      <c r="AD2251" s="827"/>
      <c r="AE2251" s="827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1"/>
      <c r="AR2251" s="31"/>
      <c r="AS2251" s="32"/>
    </row>
    <row r="2252" spans="13:91" customFormat="1" ht="11.25" customHeight="1">
      <c r="AF2252" s="31"/>
      <c r="AG2252" s="31"/>
      <c r="AH2252" s="31"/>
      <c r="AI2252" s="31"/>
      <c r="AJ2252" s="31"/>
      <c r="AK2252" s="31"/>
      <c r="AL2252" s="31"/>
      <c r="AM2252" s="31"/>
      <c r="AN2252" s="31"/>
      <c r="AO2252" s="31"/>
      <c r="AP2252" s="31"/>
      <c r="AQ2252" s="31"/>
      <c r="AR2252" s="31"/>
      <c r="AS2252" s="32"/>
      <c r="AT2252" s="2"/>
    </row>
    <row r="2253" spans="13:91" customFormat="1" ht="11.25" customHeight="1">
      <c r="AF2253" s="31"/>
      <c r="AG2253" s="31"/>
      <c r="AH2253" s="31"/>
      <c r="AI2253" s="31"/>
      <c r="AJ2253" s="31"/>
      <c r="AK2253" s="31"/>
      <c r="AL2253" s="31"/>
      <c r="AM2253" s="31"/>
      <c r="AN2253" s="31"/>
      <c r="AO2253" s="31"/>
      <c r="AP2253" s="31"/>
      <c r="AQ2253" s="31"/>
      <c r="AR2253" s="31"/>
      <c r="AS2253" s="32"/>
      <c r="AT2253" s="2"/>
    </row>
    <row r="2254" spans="13:91" ht="11.25" customHeight="1">
      <c r="AC2254" s="158"/>
      <c r="AD2254" s="158"/>
      <c r="AE2254" s="158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2"/>
    </row>
    <row r="2255" spans="13:91" ht="11.25" customHeight="1">
      <c r="AC2255" s="158">
        <v>12</v>
      </c>
      <c r="AD2255" s="158">
        <v>6</v>
      </c>
      <c r="AE2255" s="158">
        <v>6</v>
      </c>
      <c r="AF2255" s="31"/>
      <c r="AG2255" s="31"/>
      <c r="AH2255" s="31"/>
      <c r="AI2255" s="31"/>
      <c r="AJ2255" s="31"/>
      <c r="AK2255" s="31"/>
      <c r="AL2255" s="31"/>
      <c r="AM2255" s="31"/>
      <c r="AN2255" s="31"/>
      <c r="AO2255" s="31"/>
      <c r="AP2255" s="31"/>
      <c r="AQ2255" s="31"/>
      <c r="AR2255" s="31"/>
      <c r="AS2255" s="32"/>
    </row>
    <row r="2256" spans="13:91" ht="11.25" customHeight="1">
      <c r="AC2256" s="148"/>
      <c r="AD2256" s="148"/>
      <c r="AE2256" s="148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2"/>
    </row>
    <row r="2257" spans="12:93" customFormat="1" ht="11.25" customHeight="1">
      <c r="AC2257" s="173"/>
      <c r="AD2257" s="173"/>
      <c r="AE2257" s="173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2"/>
      <c r="AT2257" s="2"/>
      <c r="AU2257" s="78"/>
      <c r="AV2257" s="78"/>
      <c r="AW2257" s="78"/>
      <c r="AX2257" s="78"/>
      <c r="AY2257" s="78"/>
      <c r="AZ2257" s="78"/>
      <c r="BA2257" s="78"/>
      <c r="BB2257" s="78"/>
      <c r="BC2257" s="78"/>
      <c r="BD2257" s="78"/>
      <c r="BE2257" s="78"/>
      <c r="BF2257" s="78"/>
      <c r="BG2257" s="78"/>
      <c r="BH2257" s="78"/>
      <c r="BI2257" s="78"/>
      <c r="BJ2257" s="78"/>
      <c r="BK2257" s="78"/>
      <c r="BL2257" s="78"/>
      <c r="BM2257" s="78"/>
      <c r="BN2257" s="78"/>
      <c r="BO2257" s="78"/>
      <c r="BP2257" s="78"/>
      <c r="BQ2257" s="78"/>
      <c r="BR2257" s="78"/>
      <c r="BS2257" s="78"/>
      <c r="BT2257" s="78"/>
      <c r="BU2257" s="78"/>
      <c r="BV2257" s="78"/>
      <c r="BW2257" s="78"/>
      <c r="BX2257" s="78"/>
      <c r="BY2257" s="78"/>
      <c r="BZ2257" s="78"/>
      <c r="CA2257" s="78"/>
      <c r="CB2257" s="78"/>
      <c r="CC2257" s="78"/>
      <c r="CD2257" s="78"/>
      <c r="CE2257" s="78"/>
      <c r="CF2257" s="78"/>
      <c r="CG2257" s="78"/>
      <c r="CH2257" s="78"/>
      <c r="CI2257" s="78"/>
      <c r="CJ2257" s="78"/>
      <c r="CK2257" s="78"/>
      <c r="CL2257" s="78"/>
      <c r="CM2257" s="78"/>
    </row>
    <row r="2258" spans="12:93" customFormat="1" ht="11.25" customHeight="1">
      <c r="AC2258" s="144" t="s">
        <v>275</v>
      </c>
      <c r="AD2258" s="144" t="s">
        <v>194</v>
      </c>
      <c r="AE2258" s="144" t="s">
        <v>609</v>
      </c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2"/>
      <c r="AT2258" s="2"/>
      <c r="AU2258" s="78"/>
      <c r="AV2258" s="78"/>
      <c r="AW2258" s="78"/>
      <c r="AX2258" s="78"/>
      <c r="AY2258" s="78"/>
      <c r="AZ2258" s="78"/>
      <c r="BA2258" s="78"/>
      <c r="BB2258" s="78"/>
      <c r="BC2258" s="78"/>
      <c r="BD2258" s="78"/>
      <c r="BE2258" s="78"/>
      <c r="BF2258" s="78"/>
      <c r="BG2258" s="78"/>
      <c r="BH2258" s="78"/>
      <c r="BI2258" s="78"/>
      <c r="BJ2258" s="78"/>
      <c r="BK2258" s="78"/>
      <c r="BL2258" s="78"/>
      <c r="BM2258" s="78"/>
      <c r="BN2258" s="78"/>
      <c r="BO2258" s="78"/>
      <c r="BP2258" s="78"/>
      <c r="BQ2258" s="78"/>
      <c r="BR2258" s="78"/>
      <c r="BS2258" s="78"/>
      <c r="BT2258" s="78"/>
      <c r="BU2258" s="78"/>
      <c r="BV2258" s="78"/>
      <c r="BW2258" s="78"/>
      <c r="BX2258" s="78"/>
      <c r="BY2258" s="78"/>
      <c r="BZ2258" s="78"/>
      <c r="CA2258" s="78"/>
      <c r="CB2258" s="78"/>
      <c r="CC2258" s="78"/>
      <c r="CD2258" s="78"/>
      <c r="CE2258" s="78"/>
      <c r="CF2258" s="78"/>
      <c r="CG2258" s="78"/>
      <c r="CH2258" s="78"/>
      <c r="CI2258" s="78"/>
      <c r="CJ2258" s="78"/>
      <c r="CK2258" s="78"/>
      <c r="CL2258" s="78"/>
      <c r="CM2258" s="78"/>
    </row>
    <row r="2259" spans="12:93" customFormat="1" ht="11.25" customHeight="1">
      <c r="AC2259" s="217"/>
      <c r="AD2259" s="217"/>
      <c r="AE2259" s="217"/>
      <c r="AF2259" s="31"/>
      <c r="AG2259" s="31"/>
      <c r="AH2259" s="31"/>
      <c r="AI2259" s="31"/>
      <c r="AJ2259" s="31"/>
      <c r="AK2259" s="31"/>
      <c r="AL2259" s="31"/>
      <c r="AM2259" s="31"/>
      <c r="AN2259" s="31"/>
      <c r="AO2259" s="31"/>
      <c r="AP2259" s="31"/>
      <c r="AQ2259" s="31"/>
      <c r="AR2259" s="31"/>
      <c r="AS2259" s="32"/>
      <c r="AT2259" s="2"/>
      <c r="AU2259" s="78"/>
      <c r="AV2259" s="78"/>
      <c r="AW2259" s="78"/>
      <c r="AX2259" s="78"/>
      <c r="AY2259" s="78"/>
      <c r="AZ2259" s="78"/>
      <c r="BA2259" s="78"/>
      <c r="BB2259" s="78"/>
      <c r="BC2259" s="78"/>
      <c r="BD2259" s="78"/>
      <c r="BE2259" s="78"/>
      <c r="BF2259" s="78"/>
      <c r="BG2259" s="78"/>
      <c r="BH2259" s="78"/>
      <c r="BI2259" s="78"/>
      <c r="BJ2259" s="78"/>
      <c r="BK2259" s="78"/>
      <c r="BL2259" s="78"/>
      <c r="BM2259" s="78"/>
      <c r="BN2259" s="78"/>
      <c r="BO2259" s="78"/>
      <c r="BP2259" s="78"/>
      <c r="BQ2259" s="78"/>
      <c r="BR2259" s="78"/>
      <c r="BS2259" s="78"/>
      <c r="BT2259" s="78"/>
      <c r="BU2259" s="78"/>
      <c r="BV2259" s="78"/>
      <c r="BW2259" s="78"/>
      <c r="BX2259" s="78"/>
      <c r="BY2259" s="78"/>
      <c r="BZ2259" s="78"/>
      <c r="CA2259" s="78"/>
      <c r="CB2259" s="78"/>
      <c r="CC2259" s="78"/>
      <c r="CD2259" s="78"/>
      <c r="CE2259" s="78"/>
      <c r="CF2259" s="78"/>
      <c r="CG2259" s="78"/>
      <c r="CH2259" s="78"/>
      <c r="CI2259" s="78"/>
      <c r="CJ2259" s="78"/>
      <c r="CK2259" s="78"/>
      <c r="CL2259" s="78"/>
      <c r="CM2259" s="78"/>
    </row>
    <row r="2260" spans="12:93" customFormat="1" ht="11.25" customHeight="1">
      <c r="AC2260" s="144"/>
      <c r="AD2260" s="144"/>
      <c r="AE2260" s="144"/>
      <c r="AF2260" s="31"/>
      <c r="AG2260" s="31"/>
      <c r="AH2260" s="31"/>
      <c r="AI2260" s="31"/>
      <c r="AJ2260" s="31"/>
      <c r="AK2260" s="31"/>
      <c r="AL2260" s="31"/>
      <c r="AM2260" s="31"/>
      <c r="AN2260" s="31"/>
      <c r="AO2260" s="31"/>
      <c r="AP2260" s="31"/>
      <c r="AQ2260" s="31"/>
      <c r="AR2260" s="31"/>
      <c r="AS2260" s="32"/>
      <c r="AT2260" s="2"/>
      <c r="AU2260" s="78"/>
      <c r="AV2260" s="78"/>
      <c r="AW2260" s="78"/>
      <c r="AX2260" s="78"/>
      <c r="AY2260" s="78"/>
      <c r="AZ2260" s="78"/>
      <c r="BA2260" s="78"/>
      <c r="BB2260" s="78"/>
      <c r="BC2260" s="78"/>
      <c r="BD2260" s="78"/>
      <c r="BE2260" s="78"/>
      <c r="BF2260" s="78"/>
      <c r="BG2260" s="78"/>
      <c r="BH2260" s="78"/>
      <c r="BI2260" s="78"/>
      <c r="BJ2260" s="78"/>
      <c r="BK2260" s="78"/>
      <c r="BL2260" s="78"/>
      <c r="BM2260" s="78"/>
      <c r="BN2260" s="78"/>
      <c r="BO2260" s="78"/>
      <c r="BP2260" s="78"/>
      <c r="BQ2260" s="78"/>
      <c r="BR2260" s="78"/>
      <c r="BS2260" s="78"/>
      <c r="BT2260" s="78"/>
      <c r="BU2260" s="78"/>
      <c r="BV2260" s="78"/>
      <c r="BW2260" s="78"/>
      <c r="BX2260" s="78"/>
      <c r="BY2260" s="78"/>
      <c r="BZ2260" s="78"/>
      <c r="CA2260" s="78"/>
      <c r="CB2260" s="78"/>
      <c r="CC2260" s="78"/>
      <c r="CD2260" s="78"/>
      <c r="CE2260" s="78"/>
      <c r="CF2260" s="78"/>
      <c r="CG2260" s="78"/>
      <c r="CH2260" s="78"/>
      <c r="CI2260" s="78"/>
      <c r="CJ2260" s="78"/>
      <c r="CK2260" s="78"/>
      <c r="CL2260" s="78"/>
      <c r="CM2260" s="78"/>
    </row>
    <row r="2261" spans="12:93" customFormat="1" ht="11.25" customHeight="1">
      <c r="AC2261" s="148"/>
      <c r="AD2261" s="148"/>
      <c r="AE2261" s="148"/>
      <c r="AF2261" s="31"/>
      <c r="AG2261" s="31"/>
      <c r="AH2261" s="31"/>
      <c r="AI2261" s="31"/>
      <c r="AJ2261" s="31"/>
      <c r="AK2261" s="31"/>
      <c r="AL2261" s="31"/>
      <c r="AM2261" s="31"/>
      <c r="AN2261" s="31"/>
      <c r="AO2261" s="31"/>
      <c r="AP2261" s="31"/>
      <c r="AQ2261" s="31"/>
      <c r="AR2261" s="31"/>
      <c r="AS2261" s="32"/>
      <c r="AT2261" s="2"/>
      <c r="AU2261" s="78"/>
      <c r="AV2261" s="78"/>
      <c r="AW2261" s="78"/>
      <c r="AX2261" s="78"/>
      <c r="AY2261" s="78"/>
      <c r="AZ2261" s="78"/>
      <c r="BA2261" s="78"/>
      <c r="BB2261" s="78"/>
      <c r="BC2261" s="78"/>
      <c r="BD2261" s="78"/>
      <c r="BE2261" s="78"/>
      <c r="BF2261" s="78"/>
      <c r="BG2261" s="78"/>
      <c r="BH2261" s="78"/>
      <c r="BI2261" s="78"/>
      <c r="BJ2261" s="78"/>
      <c r="BK2261" s="78"/>
      <c r="BL2261" s="78"/>
      <c r="BM2261" s="78"/>
      <c r="BN2261" s="78"/>
      <c r="BO2261" s="78"/>
      <c r="BP2261" s="78"/>
      <c r="BQ2261" s="78"/>
      <c r="BR2261" s="78"/>
      <c r="BS2261" s="78"/>
      <c r="BT2261" s="78"/>
      <c r="BU2261" s="78"/>
      <c r="BV2261" s="78"/>
      <c r="BW2261" s="78"/>
      <c r="BX2261" s="78"/>
      <c r="BY2261" s="78"/>
      <c r="BZ2261" s="78"/>
      <c r="CA2261" s="78"/>
      <c r="CB2261" s="78"/>
      <c r="CC2261" s="78"/>
      <c r="CD2261" s="78"/>
      <c r="CE2261" s="78"/>
      <c r="CF2261" s="78"/>
      <c r="CG2261" s="78"/>
      <c r="CH2261" s="78"/>
      <c r="CI2261" s="78"/>
      <c r="CJ2261" s="78"/>
      <c r="CK2261" s="78"/>
      <c r="CL2261" s="78"/>
      <c r="CM2261" s="78"/>
    </row>
    <row r="2262" spans="12:93" customFormat="1" ht="11.25" customHeight="1">
      <c r="AC2262" s="216" t="s">
        <v>20</v>
      </c>
      <c r="AD2262" s="216" t="s">
        <v>273</v>
      </c>
      <c r="AE2262" s="216" t="s">
        <v>274</v>
      </c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2"/>
      <c r="AT2262" s="2"/>
      <c r="AU2262" s="78"/>
      <c r="AV2262" s="78"/>
      <c r="AW2262" s="78"/>
      <c r="AX2262" s="78"/>
      <c r="AY2262" s="78"/>
      <c r="AZ2262" s="78"/>
      <c r="BA2262" s="78"/>
      <c r="BB2262" s="78"/>
      <c r="BC2262" s="78"/>
      <c r="BD2262" s="78"/>
      <c r="BE2262" s="78"/>
      <c r="BF2262" s="78"/>
      <c r="BG2262" s="78"/>
      <c r="BH2262" s="78"/>
      <c r="BI2262" s="78"/>
      <c r="BJ2262" s="78"/>
      <c r="BK2262" s="78"/>
      <c r="BL2262" s="78"/>
      <c r="BM2262" s="78"/>
      <c r="BN2262" s="78"/>
      <c r="BO2262" s="78"/>
      <c r="BP2262" s="78"/>
      <c r="BQ2262" s="78"/>
      <c r="BR2262" s="78"/>
      <c r="BS2262" s="78"/>
      <c r="BT2262" s="78"/>
      <c r="BU2262" s="78"/>
      <c r="BV2262" s="78"/>
      <c r="BW2262" s="78"/>
      <c r="BX2262" s="78"/>
      <c r="BY2262" s="78"/>
      <c r="BZ2262" s="78"/>
      <c r="CA2262" s="78"/>
      <c r="CB2262" s="78"/>
      <c r="CC2262" s="78"/>
      <c r="CD2262" s="78"/>
      <c r="CE2262" s="78"/>
      <c r="CF2262" s="78"/>
      <c r="CG2262" s="78"/>
      <c r="CH2262" s="78"/>
      <c r="CI2262" s="78"/>
      <c r="CJ2262" s="78"/>
      <c r="CK2262" s="78"/>
      <c r="CL2262" s="78"/>
      <c r="CM2262" s="78"/>
    </row>
    <row r="2263" spans="12:93" ht="11.25" customHeight="1">
      <c r="AC2263" s="830"/>
      <c r="AD2263" s="831"/>
      <c r="AE2263" s="831"/>
      <c r="AF2263" s="31"/>
      <c r="AG2263" s="31"/>
      <c r="AH2263" s="31"/>
      <c r="AI2263" s="31"/>
      <c r="AJ2263" s="31"/>
      <c r="AK2263" s="31"/>
      <c r="AL2263" s="31"/>
      <c r="AM2263" s="31"/>
      <c r="AN2263" s="31"/>
      <c r="AO2263" s="31"/>
      <c r="AP2263" s="31"/>
      <c r="AQ2263" s="31"/>
      <c r="AR2263" s="31"/>
      <c r="AS2263" s="32"/>
      <c r="AU2263" s="79"/>
      <c r="AV2263" s="79"/>
      <c r="AW2263" s="79"/>
      <c r="AX2263" s="79"/>
      <c r="AY2263" s="79"/>
      <c r="AZ2263" s="79"/>
      <c r="BA2263" s="79"/>
      <c r="BB2263" s="79"/>
      <c r="BC2263" s="79"/>
      <c r="BD2263" s="79"/>
      <c r="BE2263" s="79"/>
      <c r="BF2263" s="79"/>
      <c r="BG2263" s="79"/>
      <c r="BH2263" s="79"/>
      <c r="BI2263" s="79"/>
      <c r="BJ2263" s="79"/>
      <c r="BK2263" s="79"/>
      <c r="BL2263" s="79"/>
      <c r="BM2263" s="79"/>
      <c r="BN2263" s="79"/>
      <c r="BO2263" s="79"/>
      <c r="BP2263" s="79"/>
      <c r="BQ2263" s="79"/>
      <c r="BR2263" s="79"/>
      <c r="BS2263" s="79"/>
      <c r="BT2263" s="79"/>
      <c r="BU2263" s="79"/>
      <c r="BV2263" s="79"/>
      <c r="BW2263" s="79"/>
      <c r="BX2263" s="79"/>
      <c r="BY2263" s="79"/>
      <c r="BZ2263" s="79"/>
      <c r="CA2263" s="79"/>
      <c r="CB2263" s="79"/>
      <c r="CC2263" s="79"/>
      <c r="CD2263" s="79"/>
      <c r="CE2263" s="79"/>
      <c r="CF2263" s="79"/>
      <c r="CG2263" s="79"/>
      <c r="CH2263" s="79"/>
      <c r="CI2263" s="79"/>
      <c r="CJ2263" s="79"/>
      <c r="CK2263" s="79"/>
      <c r="CL2263" s="79"/>
      <c r="CM2263" s="79"/>
    </row>
    <row r="2264" spans="12:93" ht="11.25" customHeight="1">
      <c r="AC2264" s="168" t="str">
        <f>AC2266 &amp; "_" &amp; AC2258</f>
        <v>0_Y</v>
      </c>
      <c r="AD2264" s="168" t="str">
        <f>AD2266 &amp; "_" &amp; AD2258</f>
        <v>0_I</v>
      </c>
      <c r="AE2264" s="168" t="str">
        <f>AE2266 &amp; "_" &amp; AE2258</f>
        <v>0_II</v>
      </c>
      <c r="AF2264" s="31"/>
      <c r="AG2264" s="31"/>
      <c r="AH2264" s="31"/>
      <c r="AI2264" s="31"/>
      <c r="AJ2264" s="31"/>
      <c r="AK2264" s="31"/>
      <c r="AL2264" s="31"/>
      <c r="AM2264" s="31"/>
      <c r="AN2264" s="31"/>
      <c r="AO2264" s="31"/>
      <c r="AP2264" s="31"/>
      <c r="AQ2264" s="31"/>
      <c r="AR2264" s="31"/>
      <c r="AS2264" s="32"/>
      <c r="AU2264" s="80"/>
      <c r="AV2264" s="80"/>
      <c r="AW2264" s="80"/>
      <c r="AX2264" s="80"/>
      <c r="AY2264" s="80"/>
      <c r="AZ2264" s="80"/>
      <c r="BA2264" s="80"/>
      <c r="BB2264" s="80"/>
      <c r="BC2264" s="80"/>
      <c r="BD2264" s="80"/>
      <c r="BE2264" s="80"/>
      <c r="BF2264" s="80"/>
      <c r="BG2264" s="80"/>
      <c r="BH2264" s="80"/>
      <c r="BI2264" s="80"/>
      <c r="BJ2264" s="80"/>
      <c r="BK2264" s="80"/>
      <c r="BL2264" s="80"/>
      <c r="BM2264" s="80"/>
      <c r="BN2264" s="80"/>
      <c r="BO2264" s="80"/>
      <c r="BP2264" s="80"/>
      <c r="BQ2264" s="80"/>
      <c r="BR2264" s="80"/>
      <c r="BS2264" s="80"/>
      <c r="BT2264" s="80"/>
      <c r="BU2264" s="80"/>
      <c r="BV2264" s="80"/>
      <c r="BW2264" s="80"/>
      <c r="BX2264" s="80"/>
      <c r="BY2264" s="80"/>
      <c r="BZ2264" s="80"/>
      <c r="CA2264" s="80"/>
      <c r="CB2264" s="80"/>
      <c r="CC2264" s="80"/>
      <c r="CD2264" s="80"/>
      <c r="CE2264" s="80"/>
      <c r="CF2264" s="80"/>
      <c r="CG2264" s="80"/>
      <c r="CH2264" s="80"/>
      <c r="CI2264" s="80"/>
      <c r="CJ2264" s="80"/>
      <c r="CK2264" s="80"/>
      <c r="CL2264" s="80"/>
      <c r="CM2264" s="80"/>
      <c r="CN2264" s="20"/>
    </row>
    <row r="2265" spans="12:93" customFormat="1" ht="11.25" customHeight="1">
      <c r="AC2265" s="159"/>
      <c r="AD2265" s="159"/>
      <c r="AE2265" s="159"/>
      <c r="AF2265" s="31"/>
      <c r="AG2265" s="31"/>
      <c r="AH2265" s="31"/>
      <c r="AI2265" s="31"/>
      <c r="AJ2265" s="31"/>
      <c r="AK2265" s="31"/>
      <c r="AL2265" s="31"/>
      <c r="AM2265" s="31"/>
      <c r="AN2265" s="31"/>
      <c r="AO2265" s="31"/>
      <c r="AP2265" s="31"/>
      <c r="AQ2265" s="31"/>
      <c r="AR2265" s="31"/>
      <c r="AS2265" s="32"/>
      <c r="AT2265" s="2"/>
    </row>
    <row r="2266" spans="12:93" customFormat="1" ht="11.25" customHeight="1">
      <c r="AC2266" s="168">
        <f>AC2268</f>
        <v>0</v>
      </c>
      <c r="AD2266" s="168">
        <f>AC2268</f>
        <v>0</v>
      </c>
      <c r="AE2266" s="168">
        <f>AC2268</f>
        <v>0</v>
      </c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2"/>
      <c r="AT2266" s="2"/>
    </row>
    <row r="2267" spans="12:93" customFormat="1" ht="11.25" customHeight="1">
      <c r="AC2267" s="841" t="s">
        <v>134</v>
      </c>
      <c r="AD2267" s="841"/>
      <c r="AE2267" s="841"/>
      <c r="AF2267" s="31"/>
      <c r="AG2267" s="31"/>
      <c r="AH2267" s="31"/>
      <c r="AI2267" s="31"/>
      <c r="AJ2267" s="31"/>
      <c r="AK2267" s="31"/>
      <c r="AL2267" s="31"/>
      <c r="AM2267" s="31"/>
      <c r="AN2267" s="31"/>
      <c r="AO2267" s="31"/>
      <c r="AP2267" s="31"/>
      <c r="AQ2267" s="31"/>
      <c r="AR2267" s="31"/>
      <c r="AS2267" s="32"/>
      <c r="AT2267" s="2"/>
    </row>
    <row r="2268" spans="12:93" ht="11.25" customHeight="1">
      <c r="L2268" s="119"/>
      <c r="M2268" s="842" t="s">
        <v>104</v>
      </c>
      <c r="N2268" s="844" t="s">
        <v>196</v>
      </c>
      <c r="O2268" s="846" t="s">
        <v>683</v>
      </c>
      <c r="AC2268" s="834"/>
      <c r="AD2268" s="834"/>
      <c r="AE2268" s="834"/>
      <c r="AF2268" s="31"/>
      <c r="AG2268" s="31"/>
      <c r="AH2268" s="31"/>
      <c r="AI2268" s="31"/>
      <c r="AJ2268" s="31"/>
      <c r="AK2268" s="31"/>
      <c r="AL2268" s="31"/>
      <c r="AM2268" s="31"/>
      <c r="AN2268" s="31"/>
      <c r="AO2268" s="31"/>
      <c r="AP2268" s="31"/>
      <c r="AQ2268" s="31"/>
      <c r="AR2268" s="31"/>
      <c r="AS2268" s="32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 s="827" t="s">
        <v>2374</v>
      </c>
      <c r="BZ2268" s="827"/>
      <c r="CA2268" s="827"/>
      <c r="CB2268" s="827"/>
      <c r="CC2268" s="827"/>
      <c r="CD2268" s="827"/>
      <c r="CE2268" s="827"/>
      <c r="CF2268" s="827"/>
      <c r="CG2268" s="827"/>
      <c r="CH2268" s="827"/>
      <c r="CI2268" s="827"/>
      <c r="CJ2268" s="827"/>
      <c r="CK2268" s="827"/>
      <c r="CL2268" s="827"/>
      <c r="CM2268" s="827"/>
      <c r="CN2268"/>
      <c r="CO2268"/>
    </row>
    <row r="2269" spans="12:93" ht="11.25" customHeight="1">
      <c r="L2269" s="119"/>
      <c r="M2269" s="843"/>
      <c r="N2269" s="845"/>
      <c r="O2269" s="847"/>
      <c r="AC2269" s="828"/>
      <c r="AD2269" s="829"/>
      <c r="AE2269" s="829"/>
      <c r="AF2269" s="31"/>
      <c r="AG2269" s="31"/>
      <c r="AH2269" s="31"/>
      <c r="AI2269" s="31"/>
      <c r="AJ2269" s="31"/>
      <c r="AK2269" s="31"/>
      <c r="AL2269" s="31"/>
      <c r="AM2269" s="31"/>
      <c r="AN2269" s="31"/>
      <c r="AO2269" s="31"/>
      <c r="AP2269" s="31"/>
      <c r="AQ2269" s="31"/>
      <c r="AR2269" s="31"/>
      <c r="AS2269" s="32"/>
      <c r="AU2269" s="827" t="s">
        <v>2375</v>
      </c>
      <c r="AV2269" s="827"/>
      <c r="AW2269" s="827"/>
      <c r="AX2269" s="827"/>
      <c r="AY2269" s="827"/>
      <c r="AZ2269" s="827"/>
      <c r="BA2269" s="827"/>
      <c r="BB2269" s="827"/>
      <c r="BC2269" s="827"/>
      <c r="BD2269" s="827"/>
      <c r="BE2269" s="827"/>
      <c r="BF2269" s="827"/>
      <c r="BG2269" s="827"/>
      <c r="BH2269" s="827"/>
      <c r="BI2269" s="827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 s="827" t="s">
        <v>2376</v>
      </c>
      <c r="BZ2269" s="827"/>
      <c r="CA2269" s="827"/>
      <c r="CB2269" s="827"/>
      <c r="CC2269" s="827"/>
      <c r="CD2269" s="827"/>
      <c r="CE2269" s="827"/>
      <c r="CF2269" s="827"/>
      <c r="CG2269" s="827"/>
      <c r="CH2269" s="827"/>
      <c r="CI2269" s="827"/>
      <c r="CJ2269" s="827"/>
      <c r="CK2269" s="827"/>
      <c r="CL2269" s="827"/>
      <c r="CM2269" s="827"/>
      <c r="CN2269"/>
      <c r="CO2269"/>
    </row>
    <row r="2270" spans="12:93" ht="11.25" customHeight="1">
      <c r="L2270" s="9"/>
      <c r="M2270" s="176"/>
      <c r="N2270" s="177" t="s">
        <v>197</v>
      </c>
      <c r="O2270" s="178"/>
      <c r="AC2270" s="848"/>
      <c r="AD2270" s="849"/>
      <c r="AE2270" s="849"/>
      <c r="AF2270" s="31"/>
      <c r="AG2270" s="31"/>
      <c r="AH2270" s="31"/>
      <c r="AI2270" s="31"/>
      <c r="AJ2270" s="31"/>
      <c r="AK2270" s="31"/>
      <c r="AL2270" s="31"/>
      <c r="AM2270" s="31"/>
      <c r="AN2270" s="31"/>
      <c r="AO2270" s="31"/>
      <c r="AP2270" s="31"/>
      <c r="AQ2270" s="31"/>
      <c r="AR2270" s="31"/>
      <c r="AS2270" s="32"/>
      <c r="AU2270" s="827" t="s">
        <v>2377</v>
      </c>
      <c r="AV2270" s="827"/>
      <c r="AW2270" s="827"/>
      <c r="AX2270" s="827"/>
      <c r="AY2270" s="827"/>
      <c r="AZ2270" s="827"/>
      <c r="BA2270" s="827"/>
      <c r="BB2270" s="827"/>
      <c r="BC2270" s="827"/>
      <c r="BD2270" s="827"/>
      <c r="BE2270" s="827"/>
      <c r="BF2270" s="827"/>
      <c r="BG2270" s="827"/>
      <c r="BH2270" s="827"/>
      <c r="BI2270" s="827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 s="827" t="s">
        <v>2378</v>
      </c>
      <c r="BZ2270" s="827"/>
      <c r="CA2270" s="827"/>
      <c r="CB2270" s="827"/>
      <c r="CC2270" s="827"/>
      <c r="CD2270" s="827"/>
      <c r="CE2270" s="827"/>
      <c r="CF2270" s="827"/>
      <c r="CG2270" s="827"/>
      <c r="CH2270" s="827"/>
      <c r="CI2270" s="827"/>
      <c r="CJ2270" s="827"/>
      <c r="CK2270" s="827"/>
      <c r="CL2270" s="827"/>
      <c r="CM2270" s="827"/>
      <c r="CN2270"/>
      <c r="CO2270"/>
    </row>
    <row r="2271" spans="12:93">
      <c r="L2271" s="9"/>
      <c r="M2271" s="176"/>
      <c r="N2271" s="181" t="str">
        <f>IF(CALC_IDENTIFIER="","",CALC_IDENTIFIER)</f>
        <v/>
      </c>
      <c r="O2271" s="194"/>
      <c r="AC2271" s="850"/>
      <c r="AD2271" s="851"/>
      <c r="AE2271" s="851"/>
      <c r="AF2271" s="31"/>
      <c r="AG2271" s="31"/>
      <c r="AH2271" s="31"/>
      <c r="AI2271" s="31"/>
      <c r="AJ2271" s="31"/>
      <c r="AK2271" s="31"/>
      <c r="AL2271" s="31"/>
      <c r="AM2271" s="31"/>
      <c r="AN2271" s="31"/>
      <c r="AO2271" s="31"/>
      <c r="AP2271" s="31"/>
      <c r="AQ2271" s="31"/>
      <c r="AR2271" s="31"/>
      <c r="AS2271" s="32"/>
      <c r="AU2271" s="827" t="s">
        <v>2379</v>
      </c>
      <c r="AV2271" s="827"/>
      <c r="AW2271" s="827"/>
      <c r="AX2271" s="827"/>
      <c r="AY2271" s="827"/>
      <c r="AZ2271" s="827"/>
      <c r="BA2271" s="827"/>
      <c r="BB2271" s="827"/>
      <c r="BC2271" s="827"/>
      <c r="BD2271" s="827"/>
      <c r="BE2271" s="827"/>
      <c r="BF2271" s="827"/>
      <c r="BG2271" s="827"/>
      <c r="BH2271" s="827"/>
      <c r="BI2271" s="827"/>
      <c r="BJ2271" s="827" t="s">
        <v>2380</v>
      </c>
      <c r="BK2271" s="827"/>
      <c r="BL2271" s="827"/>
      <c r="BM2271" s="827"/>
      <c r="BN2271" s="827"/>
      <c r="BO2271" s="827"/>
      <c r="BP2271" s="827"/>
      <c r="BQ2271" s="827"/>
      <c r="BR2271" s="827"/>
      <c r="BS2271" s="827"/>
      <c r="BT2271" s="827"/>
      <c r="BU2271" s="827"/>
      <c r="BV2271" s="827"/>
      <c r="BW2271" s="827"/>
      <c r="BX2271" s="827"/>
      <c r="BY2271" s="827" t="s">
        <v>2381</v>
      </c>
      <c r="BZ2271" s="827"/>
      <c r="CA2271" s="827"/>
      <c r="CB2271" s="827"/>
      <c r="CC2271" s="827"/>
      <c r="CD2271" s="827"/>
      <c r="CE2271" s="827"/>
      <c r="CF2271" s="827"/>
      <c r="CG2271" s="827"/>
      <c r="CH2271" s="827"/>
      <c r="CI2271" s="827"/>
      <c r="CJ2271" s="827"/>
      <c r="CK2271" s="827"/>
      <c r="CL2271" s="827"/>
      <c r="CM2271" s="827"/>
      <c r="CN2271"/>
      <c r="CO2271"/>
    </row>
    <row r="2272" spans="12:93" customFormat="1">
      <c r="M2272" s="589"/>
      <c r="N2272" s="562"/>
      <c r="O2272" s="424"/>
      <c r="AC2272" s="253"/>
      <c r="AD2272" s="253"/>
      <c r="AE2272" s="253"/>
      <c r="AF2272" s="263"/>
      <c r="AG2272" s="263"/>
      <c r="AH2272" s="263"/>
      <c r="AI2272" s="253"/>
      <c r="AJ2272" s="253"/>
      <c r="AK2272" s="253"/>
      <c r="AL2272" s="263"/>
      <c r="AM2272" s="263"/>
      <c r="AN2272" s="263"/>
      <c r="AO2272" s="263"/>
      <c r="AP2272" s="263"/>
      <c r="AQ2272" s="263"/>
      <c r="AR2272" s="2"/>
      <c r="AS2272" s="2"/>
      <c r="AT2272" s="2"/>
    </row>
    <row r="2273" spans="13:46" customFormat="1">
      <c r="M2273" s="589"/>
      <c r="N2273" s="562"/>
      <c r="O2273" s="424"/>
      <c r="AC2273" s="252"/>
      <c r="AD2273" s="252"/>
      <c r="AE2273" s="252"/>
      <c r="AF2273" s="263"/>
      <c r="AG2273" s="263"/>
      <c r="AH2273" s="263"/>
      <c r="AI2273" s="253"/>
      <c r="AJ2273" s="253"/>
      <c r="AK2273" s="253"/>
      <c r="AL2273" s="263"/>
      <c r="AM2273" s="263"/>
      <c r="AN2273" s="263"/>
      <c r="AO2273" s="263"/>
      <c r="AP2273" s="263"/>
      <c r="AQ2273" s="263"/>
      <c r="AR2273" s="2"/>
      <c r="AS2273" s="2"/>
      <c r="AT2273" s="2"/>
    </row>
    <row r="2274" spans="13:46" customFormat="1">
      <c r="M2274" s="545" t="s">
        <v>610</v>
      </c>
      <c r="N2274" s="487" t="s">
        <v>2094</v>
      </c>
      <c r="O2274" s="422" t="s">
        <v>195</v>
      </c>
      <c r="AC2274" s="253"/>
      <c r="AD2274" s="253"/>
      <c r="AE2274" s="253"/>
      <c r="AF2274" s="249">
        <f>AG2274+AH2274</f>
        <v>0</v>
      </c>
      <c r="AG2274" s="246">
        <f>SUM(AG2276,AG2313,AG2341,AG2595)</f>
        <v>0</v>
      </c>
      <c r="AH2274" s="246">
        <f>SUM(AH2276,AH2313,AH2341,AH2595)</f>
        <v>0</v>
      </c>
      <c r="AI2274" s="253"/>
      <c r="AJ2274" s="253"/>
      <c r="AK2274" s="253"/>
      <c r="AL2274" s="249"/>
      <c r="AM2274" s="246"/>
      <c r="AN2274" s="246"/>
      <c r="AO2274" s="249"/>
      <c r="AP2274" s="246"/>
      <c r="AQ2274" s="246"/>
      <c r="AR2274" s="2"/>
      <c r="AS2274" s="2"/>
      <c r="AT2274" s="2"/>
    </row>
    <row r="2275" spans="13:46" customFormat="1">
      <c r="M2275" s="589"/>
      <c r="N2275" s="562"/>
      <c r="O2275" s="424"/>
      <c r="AC2275" s="253"/>
      <c r="AD2275" s="253"/>
      <c r="AE2275" s="253"/>
      <c r="AF2275" s="263"/>
      <c r="AG2275" s="263"/>
      <c r="AH2275" s="263"/>
      <c r="AI2275" s="253"/>
      <c r="AJ2275" s="253"/>
      <c r="AK2275" s="253"/>
      <c r="AL2275" s="263"/>
      <c r="AM2275" s="263"/>
      <c r="AN2275" s="263"/>
      <c r="AO2275" s="263"/>
      <c r="AP2275" s="263"/>
      <c r="AQ2275" s="263"/>
      <c r="AR2275" s="2"/>
      <c r="AS2275" s="2"/>
      <c r="AT2275" s="2"/>
    </row>
    <row r="2276" spans="13:46" customFormat="1">
      <c r="M2276" s="590" t="s">
        <v>1359</v>
      </c>
      <c r="N2276" s="596" t="s">
        <v>2085</v>
      </c>
      <c r="O2276" s="422" t="s">
        <v>195</v>
      </c>
      <c r="AC2276" s="253"/>
      <c r="AD2276" s="253"/>
      <c r="AE2276" s="253"/>
      <c r="AF2276" s="249">
        <f>AG2276+AH2276</f>
        <v>0</v>
      </c>
      <c r="AG2276" s="246">
        <f>SUMIF(ХВС.Р!$AO$28:$AO$63,ХВС.Р!$AO$27,ХВС.Р!AG$28:AG$63)</f>
        <v>0</v>
      </c>
      <c r="AH2276" s="246">
        <f>SUMIF(ХВС.Р!$AO$28:$AO$63,ХВС.Р!$AO$27,ХВС.Р!AH$28:AH$63)</f>
        <v>0</v>
      </c>
      <c r="AI2276" s="253"/>
      <c r="AJ2276" s="253"/>
      <c r="AK2276" s="253"/>
      <c r="AL2276" s="249"/>
      <c r="AM2276" s="246"/>
      <c r="AN2276" s="246"/>
      <c r="AO2276" s="249"/>
      <c r="AP2276" s="246"/>
      <c r="AQ2276" s="246"/>
      <c r="AR2276" s="2"/>
      <c r="AS2276" s="2"/>
      <c r="AT2276" s="2"/>
    </row>
    <row r="2277" spans="13:46" customFormat="1">
      <c r="M2277" s="589"/>
      <c r="N2277" s="562"/>
      <c r="O2277" s="424"/>
      <c r="AC2277" s="253"/>
      <c r="AD2277" s="253"/>
      <c r="AE2277" s="253"/>
      <c r="AF2277" s="263"/>
      <c r="AG2277" s="263"/>
      <c r="AH2277" s="263"/>
      <c r="AI2277" s="253"/>
      <c r="AJ2277" s="253"/>
      <c r="AK2277" s="253"/>
      <c r="AL2277" s="263"/>
      <c r="AM2277" s="263"/>
      <c r="AN2277" s="263"/>
      <c r="AO2277" s="263"/>
      <c r="AP2277" s="263"/>
      <c r="AQ2277" s="263"/>
      <c r="AR2277" s="2"/>
      <c r="AS2277" s="2"/>
      <c r="AT2277" s="2"/>
    </row>
    <row r="2278" spans="13:46" customFormat="1" ht="21">
      <c r="M2278" s="590" t="s">
        <v>2259</v>
      </c>
      <c r="N2278" s="588" t="s">
        <v>2086</v>
      </c>
      <c r="O2278" s="422" t="s">
        <v>195</v>
      </c>
      <c r="AC2278" s="253"/>
      <c r="AD2278" s="253"/>
      <c r="AE2278" s="253"/>
      <c r="AF2278" s="254"/>
      <c r="AG2278" s="553"/>
      <c r="AH2278" s="553"/>
      <c r="AI2278" s="253"/>
      <c r="AJ2278" s="253"/>
      <c r="AK2278" s="253"/>
      <c r="AL2278" s="249">
        <f>AM2278+AN2278</f>
        <v>0</v>
      </c>
      <c r="AM2278" s="246">
        <f>AM2279*AM2280/1000</f>
        <v>0</v>
      </c>
      <c r="AN2278" s="246">
        <f>AN2279*AN2280/1000</f>
        <v>0</v>
      </c>
      <c r="AO2278" s="254"/>
      <c r="AP2278" s="553"/>
      <c r="AQ2278" s="553"/>
      <c r="AR2278" s="2"/>
      <c r="AS2278" s="2"/>
      <c r="AT2278" s="2"/>
    </row>
    <row r="2279" spans="13:46" customFormat="1">
      <c r="M2279" s="591" t="str">
        <f>M2278 &amp; ".P"</f>
        <v>HDSFAL.P</v>
      </c>
      <c r="N2279" s="560" t="s">
        <v>843</v>
      </c>
      <c r="O2279" s="422" t="s">
        <v>23</v>
      </c>
      <c r="AC2279" s="253"/>
      <c r="AD2279" s="253"/>
      <c r="AE2279" s="253"/>
      <c r="AF2279" s="254"/>
      <c r="AG2279" s="553"/>
      <c r="AH2279" s="553"/>
      <c r="AI2279" s="253"/>
      <c r="AJ2279" s="253"/>
      <c r="AK2279" s="253"/>
      <c r="AL2279" s="249">
        <f>IF(AL2280=0,0,AL2278*1000/AL2280)</f>
        <v>0</v>
      </c>
      <c r="AM2279" s="223"/>
      <c r="AN2279" s="223"/>
      <c r="AO2279" s="254"/>
      <c r="AP2279" s="553"/>
      <c r="AQ2279" s="553"/>
      <c r="AR2279" s="2"/>
      <c r="AS2279" s="2"/>
      <c r="AT2279" s="2"/>
    </row>
    <row r="2280" spans="13:46" customFormat="1">
      <c r="M2280" s="591" t="str">
        <f>M2278 &amp; ".V"</f>
        <v>HDSFAL.V</v>
      </c>
      <c r="N2280" s="560" t="s">
        <v>245</v>
      </c>
      <c r="O2280" s="422" t="s">
        <v>289</v>
      </c>
      <c r="AC2280" s="253"/>
      <c r="AD2280" s="253"/>
      <c r="AE2280" s="253"/>
      <c r="AF2280" s="553"/>
      <c r="AG2280" s="553"/>
      <c r="AH2280" s="553"/>
      <c r="AI2280" s="253"/>
      <c r="AJ2280" s="253"/>
      <c r="AK2280" s="253"/>
      <c r="AL2280" s="249">
        <f>AM2280+AN2280</f>
        <v>0</v>
      </c>
      <c r="AM2280" s="223"/>
      <c r="AN2280" s="223"/>
      <c r="AO2280" s="553"/>
      <c r="AP2280" s="553"/>
      <c r="AQ2280" s="553"/>
      <c r="AR2280" s="2"/>
      <c r="AS2280" s="2"/>
      <c r="AT2280" s="2"/>
    </row>
    <row r="2281" spans="13:46" customFormat="1">
      <c r="M2281" s="590" t="s">
        <v>2176</v>
      </c>
      <c r="N2281" s="588" t="s">
        <v>2087</v>
      </c>
      <c r="O2281" s="422" t="s">
        <v>195</v>
      </c>
      <c r="AC2281" s="253"/>
      <c r="AD2281" s="253"/>
      <c r="AE2281" s="253"/>
      <c r="AF2281" s="254"/>
      <c r="AG2281" s="553"/>
      <c r="AH2281" s="553"/>
      <c r="AI2281" s="253"/>
      <c r="AJ2281" s="253"/>
      <c r="AK2281" s="253"/>
      <c r="AL2281" s="249">
        <f>AM2281+AN2281</f>
        <v>0</v>
      </c>
      <c r="AM2281" s="246">
        <f>AM2282*AM2283/1000</f>
        <v>0</v>
      </c>
      <c r="AN2281" s="246">
        <f>AN2282*AN2283/1000</f>
        <v>0</v>
      </c>
      <c r="AO2281" s="254"/>
      <c r="AP2281" s="553"/>
      <c r="AQ2281" s="553"/>
      <c r="AR2281" s="2"/>
      <c r="AS2281" s="2"/>
      <c r="AT2281" s="2"/>
    </row>
    <row r="2282" spans="13:46" customFormat="1">
      <c r="M2282" s="591" t="str">
        <f>M2281 &amp; ".P"</f>
        <v>FES.P</v>
      </c>
      <c r="N2282" s="560" t="s">
        <v>843</v>
      </c>
      <c r="O2282" s="422" t="s">
        <v>23</v>
      </c>
      <c r="AC2282" s="253"/>
      <c r="AD2282" s="253"/>
      <c r="AE2282" s="253"/>
      <c r="AF2282" s="254"/>
      <c r="AG2282" s="553"/>
      <c r="AH2282" s="553"/>
      <c r="AI2282" s="253"/>
      <c r="AJ2282" s="253"/>
      <c r="AK2282" s="253"/>
      <c r="AL2282" s="249">
        <f>IF(AL2283=0,0,AL2281*1000/AL2283)</f>
        <v>0</v>
      </c>
      <c r="AM2282" s="223"/>
      <c r="AN2282" s="223"/>
      <c r="AO2282" s="254"/>
      <c r="AP2282" s="553"/>
      <c r="AQ2282" s="553"/>
      <c r="AR2282" s="2"/>
      <c r="AS2282" s="2"/>
      <c r="AT2282" s="2"/>
    </row>
    <row r="2283" spans="13:46" customFormat="1">
      <c r="M2283" s="591" t="str">
        <f>M2281 &amp; ".V"</f>
        <v>FES.V</v>
      </c>
      <c r="N2283" s="560" t="s">
        <v>245</v>
      </c>
      <c r="O2283" s="422" t="s">
        <v>289</v>
      </c>
      <c r="AC2283" s="253"/>
      <c r="AD2283" s="253"/>
      <c r="AE2283" s="253"/>
      <c r="AF2283" s="553"/>
      <c r="AG2283" s="553"/>
      <c r="AH2283" s="553"/>
      <c r="AI2283" s="253"/>
      <c r="AJ2283" s="253"/>
      <c r="AK2283" s="253"/>
      <c r="AL2283" s="249">
        <f>AM2283+AN2283</f>
        <v>0</v>
      </c>
      <c r="AM2283" s="223"/>
      <c r="AN2283" s="223"/>
      <c r="AO2283" s="553"/>
      <c r="AP2283" s="553"/>
      <c r="AQ2283" s="553"/>
      <c r="AR2283" s="2"/>
      <c r="AS2283" s="2"/>
      <c r="AT2283" s="2"/>
    </row>
    <row r="2284" spans="13:46" customFormat="1">
      <c r="M2284" s="590" t="s">
        <v>2260</v>
      </c>
      <c r="N2284" s="588" t="s">
        <v>2088</v>
      </c>
      <c r="O2284" s="422" t="s">
        <v>195</v>
      </c>
      <c r="AC2284" s="253"/>
      <c r="AD2284" s="253"/>
      <c r="AE2284" s="253"/>
      <c r="AF2284" s="254"/>
      <c r="AG2284" s="553"/>
      <c r="AH2284" s="553"/>
      <c r="AI2284" s="253"/>
      <c r="AJ2284" s="253"/>
      <c r="AK2284" s="253"/>
      <c r="AL2284" s="249">
        <f>AM2284+AN2284</f>
        <v>0</v>
      </c>
      <c r="AM2284" s="246">
        <f>AM2285*AM2286/1000</f>
        <v>0</v>
      </c>
      <c r="AN2284" s="246">
        <f>AN2285*AN2286/1000</f>
        <v>0</v>
      </c>
      <c r="AO2284" s="254"/>
      <c r="AP2284" s="553"/>
      <c r="AQ2284" s="553"/>
      <c r="AR2284" s="2"/>
      <c r="AS2284" s="2"/>
      <c r="AT2284" s="2"/>
    </row>
    <row r="2285" spans="13:46" customFormat="1">
      <c r="M2285" s="591" t="str">
        <f>M2284 &amp; ".P"</f>
        <v>OXCLAL.P</v>
      </c>
      <c r="N2285" s="560" t="s">
        <v>843</v>
      </c>
      <c r="O2285" s="422" t="s">
        <v>23</v>
      </c>
      <c r="AC2285" s="253"/>
      <c r="AD2285" s="253"/>
      <c r="AE2285" s="253"/>
      <c r="AF2285" s="254"/>
      <c r="AG2285" s="553"/>
      <c r="AH2285" s="553"/>
      <c r="AI2285" s="253"/>
      <c r="AJ2285" s="253"/>
      <c r="AK2285" s="253"/>
      <c r="AL2285" s="249">
        <f>IF(AL2286=0,0,AL2284*1000/AL2286)</f>
        <v>0</v>
      </c>
      <c r="AM2285" s="223"/>
      <c r="AN2285" s="223"/>
      <c r="AO2285" s="254"/>
      <c r="AP2285" s="553"/>
      <c r="AQ2285" s="553"/>
      <c r="AR2285" s="2"/>
      <c r="AS2285" s="2"/>
      <c r="AT2285" s="2"/>
    </row>
    <row r="2286" spans="13:46" customFormat="1" ht="11.25" customHeight="1">
      <c r="M2286" s="591" t="str">
        <f>M2284 &amp; ".V"</f>
        <v>OXCLAL.V</v>
      </c>
      <c r="N2286" s="560" t="s">
        <v>245</v>
      </c>
      <c r="O2286" s="422" t="s">
        <v>289</v>
      </c>
      <c r="AC2286" s="253"/>
      <c r="AD2286" s="253"/>
      <c r="AE2286" s="253"/>
      <c r="AF2286" s="553"/>
      <c r="AG2286" s="553"/>
      <c r="AH2286" s="553"/>
      <c r="AI2286" s="253"/>
      <c r="AJ2286" s="253"/>
      <c r="AK2286" s="253"/>
      <c r="AL2286" s="249">
        <f>AM2286+AN2286</f>
        <v>0</v>
      </c>
      <c r="AM2286" s="223"/>
      <c r="AN2286" s="223"/>
      <c r="AO2286" s="553"/>
      <c r="AP2286" s="553"/>
      <c r="AQ2286" s="553"/>
      <c r="AR2286" s="2"/>
      <c r="AS2286" s="2"/>
      <c r="AT2286" s="2"/>
    </row>
    <row r="2287" spans="13:46" customFormat="1" ht="11.25" customHeight="1">
      <c r="M2287" s="667" t="s">
        <v>2485</v>
      </c>
      <c r="N2287" s="588" t="s">
        <v>2486</v>
      </c>
      <c r="O2287" s="422" t="s">
        <v>195</v>
      </c>
      <c r="AC2287" s="253"/>
      <c r="AD2287" s="253"/>
      <c r="AE2287" s="253"/>
      <c r="AF2287" s="254"/>
      <c r="AG2287" s="553"/>
      <c r="AH2287" s="553"/>
      <c r="AI2287" s="253"/>
      <c r="AJ2287" s="253"/>
      <c r="AK2287" s="253"/>
      <c r="AL2287" s="249">
        <f>AM2287+AN2287</f>
        <v>0</v>
      </c>
      <c r="AM2287" s="246">
        <f>AM2288*AM2289/1000</f>
        <v>0</v>
      </c>
      <c r="AN2287" s="246">
        <f>AN2288*AN2289/1000</f>
        <v>0</v>
      </c>
      <c r="AO2287" s="254"/>
      <c r="AP2287" s="553"/>
      <c r="AQ2287" s="553"/>
      <c r="AR2287" s="2"/>
      <c r="AS2287" s="2"/>
      <c r="AT2287" s="2"/>
    </row>
    <row r="2288" spans="13:46" customFormat="1" ht="11.25" customHeight="1">
      <c r="M2288" s="668" t="str">
        <f>M2287 &amp; ".P"</f>
        <v>OXCLAL10.P</v>
      </c>
      <c r="N2288" s="560" t="s">
        <v>843</v>
      </c>
      <c r="O2288" s="422" t="s">
        <v>23</v>
      </c>
      <c r="AC2288" s="253"/>
      <c r="AD2288" s="253"/>
      <c r="AE2288" s="253"/>
      <c r="AF2288" s="254"/>
      <c r="AG2288" s="553"/>
      <c r="AH2288" s="553"/>
      <c r="AI2288" s="253"/>
      <c r="AJ2288" s="253"/>
      <c r="AK2288" s="253"/>
      <c r="AL2288" s="249">
        <f>IF(AL2289=0,0,AL2287*1000/AL2289)</f>
        <v>0</v>
      </c>
      <c r="AM2288" s="223"/>
      <c r="AN2288" s="223"/>
      <c r="AO2288" s="254"/>
      <c r="AP2288" s="553"/>
      <c r="AQ2288" s="553"/>
      <c r="AR2288" s="2"/>
      <c r="AS2288" s="2"/>
      <c r="AT2288" s="2"/>
    </row>
    <row r="2289" spans="13:99" customFormat="1" ht="11.25" customHeight="1">
      <c r="M2289" s="668" t="str">
        <f>M2287 &amp; ".V"</f>
        <v>OXCLAL10.V</v>
      </c>
      <c r="N2289" s="560" t="s">
        <v>245</v>
      </c>
      <c r="O2289" s="422" t="s">
        <v>289</v>
      </c>
      <c r="AC2289" s="253"/>
      <c r="AD2289" s="253"/>
      <c r="AE2289" s="253"/>
      <c r="AF2289" s="553"/>
      <c r="AG2289" s="553"/>
      <c r="AH2289" s="553"/>
      <c r="AI2289" s="253"/>
      <c r="AJ2289" s="253"/>
      <c r="AK2289" s="253"/>
      <c r="AL2289" s="249">
        <f>AM2289+AN2289</f>
        <v>0</v>
      </c>
      <c r="AM2289" s="223"/>
      <c r="AN2289" s="223"/>
      <c r="AO2289" s="553"/>
      <c r="AP2289" s="553"/>
      <c r="AQ2289" s="553"/>
      <c r="AR2289" s="2"/>
      <c r="AS2289" s="2"/>
      <c r="AT2289" s="2"/>
    </row>
    <row r="2290" spans="13:99" customFormat="1" ht="11.25" customHeight="1">
      <c r="M2290" s="667" t="s">
        <v>2487</v>
      </c>
      <c r="N2290" s="588" t="s">
        <v>2488</v>
      </c>
      <c r="O2290" s="422" t="s">
        <v>195</v>
      </c>
      <c r="AC2290" s="253"/>
      <c r="AD2290" s="253"/>
      <c r="AE2290" s="253"/>
      <c r="AF2290" s="254"/>
      <c r="AG2290" s="553"/>
      <c r="AH2290" s="553"/>
      <c r="AI2290" s="253"/>
      <c r="AJ2290" s="253"/>
      <c r="AK2290" s="253"/>
      <c r="AL2290" s="249">
        <f>AM2290+AN2290</f>
        <v>0</v>
      </c>
      <c r="AM2290" s="246">
        <f>AM2291*AM2292/1000</f>
        <v>0</v>
      </c>
      <c r="AN2290" s="246">
        <f>AN2291*AN2292/1000</f>
        <v>0</v>
      </c>
      <c r="AO2290" s="254"/>
      <c r="AP2290" s="553"/>
      <c r="AQ2290" s="553"/>
      <c r="AR2290" s="2"/>
      <c r="AS2290" s="2"/>
      <c r="AT2290" s="2"/>
    </row>
    <row r="2291" spans="13:99" customFormat="1" ht="11.25" customHeight="1">
      <c r="M2291" s="668" t="str">
        <f>M2290 &amp; ".P"</f>
        <v>OXCLAL18.P</v>
      </c>
      <c r="N2291" s="560" t="s">
        <v>843</v>
      </c>
      <c r="O2291" s="422" t="s">
        <v>23</v>
      </c>
      <c r="AC2291" s="253"/>
      <c r="AD2291" s="253"/>
      <c r="AE2291" s="253"/>
      <c r="AF2291" s="254"/>
      <c r="AG2291" s="553"/>
      <c r="AH2291" s="553"/>
      <c r="AI2291" s="253"/>
      <c r="AJ2291" s="253"/>
      <c r="AK2291" s="253"/>
      <c r="AL2291" s="249">
        <f>IF(AL2292=0,0,AL2290*1000/AL2292)</f>
        <v>0</v>
      </c>
      <c r="AM2291" s="223"/>
      <c r="AN2291" s="223"/>
      <c r="AO2291" s="254"/>
      <c r="AP2291" s="553"/>
      <c r="AQ2291" s="553"/>
      <c r="AR2291" s="2"/>
      <c r="AS2291" s="2"/>
      <c r="AT2291" s="2"/>
    </row>
    <row r="2292" spans="13:99" customFormat="1" ht="11.25" customHeight="1">
      <c r="M2292" s="668" t="str">
        <f>M2290 &amp; ".V"</f>
        <v>OXCLAL18.V</v>
      </c>
      <c r="N2292" s="560" t="s">
        <v>245</v>
      </c>
      <c r="O2292" s="422" t="s">
        <v>289</v>
      </c>
      <c r="AC2292" s="253"/>
      <c r="AD2292" s="253"/>
      <c r="AE2292" s="253"/>
      <c r="AF2292" s="553"/>
      <c r="AG2292" s="553"/>
      <c r="AH2292" s="553"/>
      <c r="AI2292" s="253"/>
      <c r="AJ2292" s="253"/>
      <c r="AK2292" s="253"/>
      <c r="AL2292" s="249">
        <f>AM2292+AN2292</f>
        <v>0</v>
      </c>
      <c r="AM2292" s="223"/>
      <c r="AN2292" s="223"/>
      <c r="AO2292" s="553"/>
      <c r="AP2292" s="553"/>
      <c r="AQ2292" s="553"/>
      <c r="AR2292" s="2"/>
      <c r="AS2292" s="2"/>
      <c r="AT2292" s="2"/>
    </row>
    <row r="2293" spans="13:99" customFormat="1" ht="11.25" customHeight="1">
      <c r="M2293" s="667" t="s">
        <v>2489</v>
      </c>
      <c r="N2293" s="588" t="s">
        <v>2490</v>
      </c>
      <c r="O2293" s="422" t="s">
        <v>195</v>
      </c>
      <c r="AC2293" s="253"/>
      <c r="AD2293" s="253"/>
      <c r="AE2293" s="253"/>
      <c r="AF2293" s="254"/>
      <c r="AG2293" s="553"/>
      <c r="AH2293" s="553"/>
      <c r="AI2293" s="253"/>
      <c r="AJ2293" s="253"/>
      <c r="AK2293" s="253"/>
      <c r="AL2293" s="249">
        <f>AM2293+AN2293</f>
        <v>0</v>
      </c>
      <c r="AM2293" s="246">
        <f>AM2294*AM2295/1000</f>
        <v>0</v>
      </c>
      <c r="AN2293" s="246">
        <f>AN2294*AN2295/1000</f>
        <v>0</v>
      </c>
      <c r="AO2293" s="254"/>
      <c r="AP2293" s="553"/>
      <c r="AQ2293" s="553"/>
      <c r="AR2293" s="2"/>
      <c r="AS2293" s="2"/>
      <c r="AT2293" s="2"/>
    </row>
    <row r="2294" spans="13:99" customFormat="1" ht="11.25" customHeight="1">
      <c r="M2294" s="668" t="str">
        <f>M2293 &amp; ".P"</f>
        <v>OXCLAL30.P</v>
      </c>
      <c r="N2294" s="560" t="s">
        <v>843</v>
      </c>
      <c r="O2294" s="422" t="s">
        <v>23</v>
      </c>
      <c r="AC2294" s="253"/>
      <c r="AD2294" s="253"/>
      <c r="AE2294" s="253"/>
      <c r="AF2294" s="254"/>
      <c r="AG2294" s="553"/>
      <c r="AH2294" s="553"/>
      <c r="AI2294" s="253"/>
      <c r="AJ2294" s="253"/>
      <c r="AK2294" s="253"/>
      <c r="AL2294" s="249">
        <f>IF(AL2295=0,0,AL2293*1000/AL2295)</f>
        <v>0</v>
      </c>
      <c r="AM2294" s="223"/>
      <c r="AN2294" s="223"/>
      <c r="AO2294" s="254"/>
      <c r="AP2294" s="553"/>
      <c r="AQ2294" s="553"/>
      <c r="AR2294" s="2"/>
      <c r="AS2294" s="2"/>
      <c r="AT2294" s="2"/>
    </row>
    <row r="2295" spans="13:99" customFormat="1" ht="11.25" customHeight="1">
      <c r="M2295" s="668" t="str">
        <f>M2293 &amp; ".V"</f>
        <v>OXCLAL30.V</v>
      </c>
      <c r="N2295" s="560" t="s">
        <v>245</v>
      </c>
      <c r="O2295" s="422" t="s">
        <v>289</v>
      </c>
      <c r="AC2295" s="253"/>
      <c r="AD2295" s="253"/>
      <c r="AE2295" s="253"/>
      <c r="AF2295" s="553"/>
      <c r="AG2295" s="553"/>
      <c r="AH2295" s="553"/>
      <c r="AI2295" s="253"/>
      <c r="AJ2295" s="253"/>
      <c r="AK2295" s="253"/>
      <c r="AL2295" s="249">
        <f>AM2295+AN2295</f>
        <v>0</v>
      </c>
      <c r="AM2295" s="223"/>
      <c r="AN2295" s="223"/>
      <c r="AO2295" s="553"/>
      <c r="AP2295" s="553"/>
      <c r="AQ2295" s="553"/>
      <c r="AR2295" s="2"/>
      <c r="AS2295" s="2"/>
      <c r="AT2295" s="2"/>
    </row>
    <row r="2296" spans="13:99">
      <c r="M2296" s="590" t="s">
        <v>2261</v>
      </c>
      <c r="N2296" s="588" t="s">
        <v>2089</v>
      </c>
      <c r="O2296" s="422" t="s">
        <v>195</v>
      </c>
      <c r="AC2296" s="253"/>
      <c r="AD2296" s="253"/>
      <c r="AE2296" s="253"/>
      <c r="AF2296" s="254"/>
      <c r="AG2296" s="553"/>
      <c r="AH2296" s="553"/>
      <c r="AI2296" s="253"/>
      <c r="AJ2296" s="253"/>
      <c r="AK2296" s="253"/>
      <c r="AL2296" s="249">
        <f>AM2296+AN2296</f>
        <v>0</v>
      </c>
      <c r="AM2296" s="246">
        <f>AM2297*AM2298/1000</f>
        <v>0</v>
      </c>
      <c r="AN2296" s="246">
        <f>AN2297*AN2298/1000</f>
        <v>0</v>
      </c>
      <c r="AO2296" s="254"/>
      <c r="AP2296" s="553"/>
      <c r="AQ2296" s="553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</row>
    <row r="2297" spans="13:99">
      <c r="M2297" s="591" t="str">
        <f>M2296 &amp; ".P"</f>
        <v>PLOXCLAL.P</v>
      </c>
      <c r="N2297" s="560" t="s">
        <v>843</v>
      </c>
      <c r="O2297" s="422" t="s">
        <v>23</v>
      </c>
      <c r="AC2297" s="253"/>
      <c r="AD2297" s="253"/>
      <c r="AE2297" s="253"/>
      <c r="AF2297" s="254"/>
      <c r="AG2297" s="553"/>
      <c r="AH2297" s="553"/>
      <c r="AI2297" s="253"/>
      <c r="AJ2297" s="253"/>
      <c r="AK2297" s="253"/>
      <c r="AL2297" s="249">
        <f>IF(AL2298=0,0,AL2296*1000/AL2298)</f>
        <v>0</v>
      </c>
      <c r="AM2297" s="223"/>
      <c r="AN2297" s="223"/>
      <c r="AO2297" s="254"/>
      <c r="AP2297" s="553"/>
      <c r="AQ2297" s="553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</row>
    <row r="2298" spans="13:99">
      <c r="M2298" s="591" t="str">
        <f>M2296 &amp; ".V"</f>
        <v>PLOXCLAL.V</v>
      </c>
      <c r="N2298" s="560" t="s">
        <v>245</v>
      </c>
      <c r="O2298" s="422" t="s">
        <v>289</v>
      </c>
      <c r="AC2298" s="253"/>
      <c r="AD2298" s="253"/>
      <c r="AE2298" s="253"/>
      <c r="AF2298" s="553"/>
      <c r="AG2298" s="553"/>
      <c r="AH2298" s="553"/>
      <c r="AI2298" s="253"/>
      <c r="AJ2298" s="253"/>
      <c r="AK2298" s="253"/>
      <c r="AL2298" s="249">
        <f>AM2298+AN2298</f>
        <v>0</v>
      </c>
      <c r="AM2298" s="223"/>
      <c r="AN2298" s="223"/>
      <c r="AO2298" s="553"/>
      <c r="AP2298" s="553"/>
      <c r="AQ2298" s="553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</row>
    <row r="2299" spans="13:99">
      <c r="M2299" s="667" t="s">
        <v>2491</v>
      </c>
      <c r="N2299" s="588" t="s">
        <v>2492</v>
      </c>
      <c r="O2299" s="422" t="s">
        <v>195</v>
      </c>
      <c r="AC2299" s="253"/>
      <c r="AD2299" s="253"/>
      <c r="AE2299" s="253"/>
      <c r="AF2299" s="254"/>
      <c r="AG2299" s="553"/>
      <c r="AH2299" s="553"/>
      <c r="AI2299" s="253"/>
      <c r="AJ2299" s="253"/>
      <c r="AK2299" s="253"/>
      <c r="AL2299" s="249">
        <f>AM2299+AN2299</f>
        <v>0</v>
      </c>
      <c r="AM2299" s="246">
        <f>AM2300*AM2301/1000</f>
        <v>0</v>
      </c>
      <c r="AN2299" s="246">
        <f>AN2300*AN2301/1000</f>
        <v>0</v>
      </c>
      <c r="AO2299" s="254"/>
      <c r="AP2299" s="553"/>
      <c r="AQ2299" s="553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</row>
    <row r="2300" spans="13:99">
      <c r="M2300" s="668" t="str">
        <f>M2299 &amp; ".P"</f>
        <v>PLOXCLAL10.P</v>
      </c>
      <c r="N2300" s="560" t="s">
        <v>843</v>
      </c>
      <c r="O2300" s="422" t="s">
        <v>23</v>
      </c>
      <c r="AC2300" s="253"/>
      <c r="AD2300" s="253"/>
      <c r="AE2300" s="253"/>
      <c r="AF2300" s="254"/>
      <c r="AG2300" s="553"/>
      <c r="AH2300" s="553"/>
      <c r="AI2300" s="253"/>
      <c r="AJ2300" s="253"/>
      <c r="AK2300" s="253"/>
      <c r="AL2300" s="249">
        <f>IF(AL2301=0,0,AL2299*1000/AL2301)</f>
        <v>0</v>
      </c>
      <c r="AM2300" s="223"/>
      <c r="AN2300" s="223"/>
      <c r="AO2300" s="254"/>
      <c r="AP2300" s="553"/>
      <c r="AQ2300" s="553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</row>
    <row r="2301" spans="13:99">
      <c r="M2301" s="668" t="str">
        <f>M2299 &amp; ".V"</f>
        <v>PLOXCLAL10.V</v>
      </c>
      <c r="N2301" s="560" t="s">
        <v>245</v>
      </c>
      <c r="O2301" s="422" t="s">
        <v>289</v>
      </c>
      <c r="AC2301" s="253"/>
      <c r="AD2301" s="253"/>
      <c r="AE2301" s="253"/>
      <c r="AF2301" s="553"/>
      <c r="AG2301" s="553"/>
      <c r="AH2301" s="553"/>
      <c r="AI2301" s="253"/>
      <c r="AJ2301" s="253"/>
      <c r="AK2301" s="253"/>
      <c r="AL2301" s="249">
        <f>AM2301+AN2301</f>
        <v>0</v>
      </c>
      <c r="AM2301" s="223"/>
      <c r="AN2301" s="223"/>
      <c r="AO2301" s="553"/>
      <c r="AP2301" s="553"/>
      <c r="AQ2301" s="553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</row>
    <row r="2302" spans="13:99">
      <c r="M2302" s="667" t="s">
        <v>2493</v>
      </c>
      <c r="N2302" s="588" t="s">
        <v>2494</v>
      </c>
      <c r="O2302" s="422" t="s">
        <v>195</v>
      </c>
      <c r="AC2302" s="253"/>
      <c r="AD2302" s="253"/>
      <c r="AE2302" s="253"/>
      <c r="AF2302" s="254"/>
      <c r="AG2302" s="553"/>
      <c r="AH2302" s="553"/>
      <c r="AI2302" s="253"/>
      <c r="AJ2302" s="253"/>
      <c r="AK2302" s="253"/>
      <c r="AL2302" s="249">
        <f>AM2302+AN2302</f>
        <v>0</v>
      </c>
      <c r="AM2302" s="246">
        <f>AM2303*AM2304/1000</f>
        <v>0</v>
      </c>
      <c r="AN2302" s="246">
        <f>AN2303*AN2304/1000</f>
        <v>0</v>
      </c>
      <c r="AO2302" s="254"/>
      <c r="AP2302" s="553"/>
      <c r="AQ2302" s="553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</row>
    <row r="2303" spans="13:99">
      <c r="M2303" s="668" t="str">
        <f>M2302 &amp; ".P"</f>
        <v>PLOXCLAL18.P</v>
      </c>
      <c r="N2303" s="560" t="s">
        <v>843</v>
      </c>
      <c r="O2303" s="422" t="s">
        <v>23</v>
      </c>
      <c r="AC2303" s="253"/>
      <c r="AD2303" s="253"/>
      <c r="AE2303" s="253"/>
      <c r="AF2303" s="254"/>
      <c r="AG2303" s="553"/>
      <c r="AH2303" s="553"/>
      <c r="AI2303" s="253"/>
      <c r="AJ2303" s="253"/>
      <c r="AK2303" s="253"/>
      <c r="AL2303" s="249">
        <f>IF(AL2304=0,0,AL2302*1000/AL2304)</f>
        <v>0</v>
      </c>
      <c r="AM2303" s="223"/>
      <c r="AN2303" s="223"/>
      <c r="AO2303" s="254"/>
      <c r="AP2303" s="553"/>
      <c r="AQ2303" s="55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</row>
    <row r="2304" spans="13:99">
      <c r="M2304" s="668" t="str">
        <f>M2302 &amp; ".V"</f>
        <v>PLOXCLAL18.V</v>
      </c>
      <c r="N2304" s="560" t="s">
        <v>245</v>
      </c>
      <c r="O2304" s="422" t="s">
        <v>289</v>
      </c>
      <c r="AC2304" s="253"/>
      <c r="AD2304" s="253"/>
      <c r="AE2304" s="253"/>
      <c r="AF2304" s="553"/>
      <c r="AG2304" s="553"/>
      <c r="AH2304" s="553"/>
      <c r="AI2304" s="253"/>
      <c r="AJ2304" s="253"/>
      <c r="AK2304" s="253"/>
      <c r="AL2304" s="249">
        <f>AM2304+AN2304</f>
        <v>0</v>
      </c>
      <c r="AM2304" s="223"/>
      <c r="AN2304" s="223"/>
      <c r="AO2304" s="553"/>
      <c r="AP2304" s="553"/>
      <c r="AQ2304" s="553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</row>
    <row r="2305" spans="13:99">
      <c r="M2305" s="667" t="s">
        <v>2495</v>
      </c>
      <c r="N2305" s="588" t="s">
        <v>2496</v>
      </c>
      <c r="O2305" s="422" t="s">
        <v>195</v>
      </c>
      <c r="AC2305" s="253"/>
      <c r="AD2305" s="253"/>
      <c r="AE2305" s="253"/>
      <c r="AF2305" s="254"/>
      <c r="AG2305" s="553"/>
      <c r="AH2305" s="553"/>
      <c r="AI2305" s="253"/>
      <c r="AJ2305" s="253"/>
      <c r="AK2305" s="253"/>
      <c r="AL2305" s="249">
        <f>AM2305+AN2305</f>
        <v>0</v>
      </c>
      <c r="AM2305" s="246">
        <f>AM2306*AM2307/1000</f>
        <v>0</v>
      </c>
      <c r="AN2305" s="246">
        <f>AN2306*AN2307/1000</f>
        <v>0</v>
      </c>
      <c r="AO2305" s="254"/>
      <c r="AP2305" s="553"/>
      <c r="AQ2305" s="553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</row>
    <row r="2306" spans="13:99">
      <c r="M2306" s="668" t="str">
        <f>M2305 &amp; ".P"</f>
        <v>PLOXCLAL30.P</v>
      </c>
      <c r="N2306" s="560" t="s">
        <v>843</v>
      </c>
      <c r="O2306" s="422" t="s">
        <v>23</v>
      </c>
      <c r="AC2306" s="253"/>
      <c r="AD2306" s="253"/>
      <c r="AE2306" s="253"/>
      <c r="AF2306" s="254"/>
      <c r="AG2306" s="553"/>
      <c r="AH2306" s="553"/>
      <c r="AI2306" s="253"/>
      <c r="AJ2306" s="253"/>
      <c r="AK2306" s="253"/>
      <c r="AL2306" s="249">
        <f>IF(AL2307=0,0,AL2305*1000/AL2307)</f>
        <v>0</v>
      </c>
      <c r="AM2306" s="223"/>
      <c r="AN2306" s="223"/>
      <c r="AO2306" s="254"/>
      <c r="AP2306" s="553"/>
      <c r="AQ2306" s="553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</row>
    <row r="2307" spans="13:99">
      <c r="M2307" s="668" t="str">
        <f>M2305 &amp; ".V"</f>
        <v>PLOXCLAL30.V</v>
      </c>
      <c r="N2307" s="560" t="s">
        <v>245</v>
      </c>
      <c r="O2307" s="422" t="s">
        <v>289</v>
      </c>
      <c r="AC2307" s="253"/>
      <c r="AD2307" s="253"/>
      <c r="AE2307" s="253"/>
      <c r="AF2307" s="553"/>
      <c r="AG2307" s="553"/>
      <c r="AH2307" s="553"/>
      <c r="AI2307" s="253"/>
      <c r="AJ2307" s="253"/>
      <c r="AK2307" s="253"/>
      <c r="AL2307" s="249">
        <f>AM2307+AN2307</f>
        <v>0</v>
      </c>
      <c r="AM2307" s="223"/>
      <c r="AN2307" s="223"/>
      <c r="AO2307" s="553"/>
      <c r="AP2307" s="553"/>
      <c r="AQ2307" s="553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</row>
    <row r="2308" spans="13:99">
      <c r="M2308" s="590" t="s">
        <v>2214</v>
      </c>
      <c r="N2308" s="588" t="s">
        <v>2090</v>
      </c>
      <c r="O2308" s="422" t="s">
        <v>195</v>
      </c>
      <c r="AC2308" s="253"/>
      <c r="AD2308" s="253"/>
      <c r="AE2308" s="253"/>
      <c r="AF2308" s="254"/>
      <c r="AG2308" s="553"/>
      <c r="AH2308" s="553"/>
      <c r="AI2308" s="253"/>
      <c r="AJ2308" s="253"/>
      <c r="AK2308" s="253"/>
      <c r="AL2308" s="249">
        <f>AM2308+AN2308</f>
        <v>0</v>
      </c>
      <c r="AM2308" s="246">
        <f>AM2309*AM2310/1000</f>
        <v>0</v>
      </c>
      <c r="AN2308" s="246">
        <f>AN2309*AN2310/1000</f>
        <v>0</v>
      </c>
      <c r="AO2308" s="254"/>
      <c r="AP2308" s="553"/>
      <c r="AQ2308" s="553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</row>
    <row r="2309" spans="13:99">
      <c r="M2309" s="591" t="str">
        <f>M2308 &amp; ".P"</f>
        <v>SFAL.P</v>
      </c>
      <c r="N2309" s="560" t="s">
        <v>843</v>
      </c>
      <c r="O2309" s="422" t="s">
        <v>23</v>
      </c>
      <c r="AC2309" s="253"/>
      <c r="AD2309" s="253"/>
      <c r="AE2309" s="253"/>
      <c r="AF2309" s="254"/>
      <c r="AG2309" s="553"/>
      <c r="AH2309" s="553"/>
      <c r="AI2309" s="253"/>
      <c r="AJ2309" s="253"/>
      <c r="AK2309" s="253"/>
      <c r="AL2309" s="249">
        <f>IF(AL2310=0,0,AL2308*1000/AL2310)</f>
        <v>0</v>
      </c>
      <c r="AM2309" s="223"/>
      <c r="AN2309" s="223"/>
      <c r="AO2309" s="254"/>
      <c r="AP2309" s="553"/>
      <c r="AQ2309" s="553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</row>
    <row r="2310" spans="13:99">
      <c r="M2310" s="591" t="str">
        <f>M2308 &amp; ".V"</f>
        <v>SFAL.V</v>
      </c>
      <c r="N2310" s="560" t="s">
        <v>245</v>
      </c>
      <c r="O2310" s="422" t="s">
        <v>289</v>
      </c>
      <c r="AC2310" s="253"/>
      <c r="AD2310" s="253"/>
      <c r="AE2310" s="253"/>
      <c r="AF2310" s="553"/>
      <c r="AG2310" s="553"/>
      <c r="AH2310" s="553"/>
      <c r="AI2310" s="253"/>
      <c r="AJ2310" s="253"/>
      <c r="AK2310" s="253"/>
      <c r="AL2310" s="249">
        <f>AM2310+AN2310</f>
        <v>0</v>
      </c>
      <c r="AM2310" s="223"/>
      <c r="AN2310" s="223"/>
      <c r="AO2310" s="553"/>
      <c r="AP2310" s="553"/>
      <c r="AQ2310" s="553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</row>
    <row r="2311" spans="13:99">
      <c r="M2311" s="590" t="s">
        <v>1366</v>
      </c>
      <c r="N2311" s="588" t="s">
        <v>307</v>
      </c>
      <c r="O2311" s="422" t="s">
        <v>195</v>
      </c>
      <c r="AC2311" s="253"/>
      <c r="AD2311" s="253"/>
      <c r="AE2311" s="253"/>
      <c r="AF2311" s="254"/>
      <c r="AG2311" s="553"/>
      <c r="AH2311" s="553"/>
      <c r="AI2311" s="253"/>
      <c r="AJ2311" s="253"/>
      <c r="AK2311" s="253"/>
      <c r="AL2311" s="249">
        <f>AM2311+AN2311</f>
        <v>0</v>
      </c>
      <c r="AM2311" s="223"/>
      <c r="AN2311" s="223"/>
      <c r="AO2311" s="254"/>
      <c r="AP2311" s="553"/>
      <c r="AQ2311" s="553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</row>
    <row r="2312" spans="13:99">
      <c r="M2312" s="589"/>
      <c r="N2312" s="562"/>
      <c r="O2312" s="424"/>
      <c r="AC2312" s="253"/>
      <c r="AD2312" s="253"/>
      <c r="AE2312" s="253"/>
      <c r="AF2312" s="263"/>
      <c r="AG2312" s="263"/>
      <c r="AH2312" s="263"/>
      <c r="AI2312" s="253"/>
      <c r="AJ2312" s="253"/>
      <c r="AK2312" s="253"/>
      <c r="AL2312" s="263"/>
      <c r="AM2312" s="263"/>
      <c r="AN2312" s="263"/>
      <c r="AO2312" s="263"/>
      <c r="AP2312" s="263"/>
      <c r="AQ2312" s="263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</row>
    <row r="2313" spans="13:99">
      <c r="M2313" s="590" t="s">
        <v>2174</v>
      </c>
      <c r="N2313" s="596" t="s">
        <v>2091</v>
      </c>
      <c r="O2313" s="422" t="s">
        <v>195</v>
      </c>
      <c r="AC2313" s="253"/>
      <c r="AD2313" s="253"/>
      <c r="AE2313" s="253"/>
      <c r="AF2313" s="249">
        <f>AG2313+AH2313</f>
        <v>0</v>
      </c>
      <c r="AG2313" s="246">
        <f>SUMIF(ХВС.Р!$AO$65:$AO$91,ХВС.Р!$AO$64,ХВС.Р!AG$65:AG$91)</f>
        <v>0</v>
      </c>
      <c r="AH2313" s="246">
        <f>SUMIF(ХВС.Р!$AO$65:$AO$91,ХВС.Р!$AO$64,ХВС.Р!AH$65:AH$91)</f>
        <v>0</v>
      </c>
      <c r="AI2313" s="253"/>
      <c r="AJ2313" s="253"/>
      <c r="AK2313" s="253"/>
      <c r="AL2313" s="249"/>
      <c r="AM2313" s="246"/>
      <c r="AN2313" s="246"/>
      <c r="AO2313" s="249"/>
      <c r="AP2313" s="246"/>
      <c r="AQ2313" s="246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</row>
    <row r="2314" spans="13:99">
      <c r="M2314" s="589"/>
      <c r="N2314" s="562"/>
      <c r="O2314" s="424"/>
      <c r="AC2314" s="253"/>
      <c r="AD2314" s="253"/>
      <c r="AE2314" s="253"/>
      <c r="AF2314" s="263"/>
      <c r="AG2314" s="263"/>
      <c r="AH2314" s="263"/>
      <c r="AI2314" s="253"/>
      <c r="AJ2314" s="253"/>
      <c r="AK2314" s="253"/>
      <c r="AL2314" s="263"/>
      <c r="AM2314" s="263"/>
      <c r="AN2314" s="263"/>
      <c r="AO2314" s="263"/>
      <c r="AP2314" s="263"/>
      <c r="AQ2314" s="263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</row>
    <row r="2315" spans="13:99">
      <c r="M2315" s="590" t="s">
        <v>2177</v>
      </c>
      <c r="N2315" s="588" t="s">
        <v>2092</v>
      </c>
      <c r="O2315" s="422" t="s">
        <v>195</v>
      </c>
      <c r="AC2315" s="253"/>
      <c r="AD2315" s="253"/>
      <c r="AE2315" s="253"/>
      <c r="AF2315" s="254"/>
      <c r="AG2315" s="553"/>
      <c r="AH2315" s="553"/>
      <c r="AI2315" s="253"/>
      <c r="AJ2315" s="253"/>
      <c r="AK2315" s="253"/>
      <c r="AL2315" s="249">
        <f>AM2315+AN2315</f>
        <v>0</v>
      </c>
      <c r="AM2315" s="246">
        <f>AM2316*AM2317/1000</f>
        <v>0</v>
      </c>
      <c r="AN2315" s="246">
        <f>AN2316*AN2317/1000</f>
        <v>0</v>
      </c>
      <c r="AO2315" s="254"/>
      <c r="AP2315" s="553"/>
      <c r="AQ2315" s="553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</row>
    <row r="2316" spans="13:99">
      <c r="M2316" s="591" t="str">
        <f>M2315 &amp; ".P"</f>
        <v>MGFLK.P</v>
      </c>
      <c r="N2316" s="560" t="s">
        <v>843</v>
      </c>
      <c r="O2316" s="422" t="s">
        <v>23</v>
      </c>
      <c r="AC2316" s="253"/>
      <c r="AD2316" s="253"/>
      <c r="AE2316" s="253"/>
      <c r="AF2316" s="254"/>
      <c r="AG2316" s="553"/>
      <c r="AH2316" s="553"/>
      <c r="AI2316" s="253"/>
      <c r="AJ2316" s="253"/>
      <c r="AK2316" s="253"/>
      <c r="AL2316" s="249">
        <f>IF(AL2317=0,0,AL2315*1000/AL2317)</f>
        <v>0</v>
      </c>
      <c r="AM2316" s="223"/>
      <c r="AN2316" s="223"/>
      <c r="AO2316" s="254"/>
      <c r="AP2316" s="553"/>
      <c r="AQ2316" s="553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</row>
    <row r="2317" spans="13:99">
      <c r="M2317" s="591" t="str">
        <f>M2315 &amp; ".V"</f>
        <v>MGFLK.V</v>
      </c>
      <c r="N2317" s="560" t="s">
        <v>245</v>
      </c>
      <c r="O2317" s="422" t="s">
        <v>289</v>
      </c>
      <c r="AC2317" s="253"/>
      <c r="AD2317" s="253"/>
      <c r="AE2317" s="253"/>
      <c r="AF2317" s="553"/>
      <c r="AG2317" s="553"/>
      <c r="AH2317" s="553"/>
      <c r="AI2317" s="253"/>
      <c r="AJ2317" s="253"/>
      <c r="AK2317" s="253"/>
      <c r="AL2317" s="249">
        <f>AM2317+AN2317</f>
        <v>0</v>
      </c>
      <c r="AM2317" s="223"/>
      <c r="AN2317" s="223"/>
      <c r="AO2317" s="553"/>
      <c r="AP2317" s="553"/>
      <c r="AQ2317" s="553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</row>
    <row r="2318" spans="13:99">
      <c r="M2318" s="590" t="s">
        <v>2178</v>
      </c>
      <c r="N2318" s="588" t="s">
        <v>2093</v>
      </c>
      <c r="O2318" s="422" t="s">
        <v>195</v>
      </c>
      <c r="AC2318" s="253"/>
      <c r="AD2318" s="253"/>
      <c r="AE2318" s="253"/>
      <c r="AF2318" s="254"/>
      <c r="AG2318" s="553"/>
      <c r="AH2318" s="553"/>
      <c r="AI2318" s="253"/>
      <c r="AJ2318" s="253"/>
      <c r="AK2318" s="253"/>
      <c r="AL2318" s="249">
        <f>AM2318+AN2318</f>
        <v>0</v>
      </c>
      <c r="AM2318" s="246">
        <f>AM2319*AM2320/1000</f>
        <v>0</v>
      </c>
      <c r="AN2318" s="246">
        <f>AN2319*AN2320/1000</f>
        <v>0</v>
      </c>
      <c r="AO2318" s="254"/>
      <c r="AP2318" s="553"/>
      <c r="AQ2318" s="553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</row>
    <row r="2319" spans="13:99">
      <c r="M2319" s="591" t="str">
        <f>M2318 &amp; ".P"</f>
        <v>PRSTL.P</v>
      </c>
      <c r="N2319" s="560" t="s">
        <v>843</v>
      </c>
      <c r="O2319" s="422" t="s">
        <v>23</v>
      </c>
      <c r="AC2319" s="253"/>
      <c r="AD2319" s="253"/>
      <c r="AE2319" s="253"/>
      <c r="AF2319" s="254"/>
      <c r="AG2319" s="553"/>
      <c r="AH2319" s="553"/>
      <c r="AI2319" s="253"/>
      <c r="AJ2319" s="253"/>
      <c r="AK2319" s="253"/>
      <c r="AL2319" s="249">
        <f>IF(AL2320=0,0,AL2318*1000/AL2320)</f>
        <v>0</v>
      </c>
      <c r="AM2319" s="223"/>
      <c r="AN2319" s="223"/>
      <c r="AO2319" s="254"/>
      <c r="AP2319" s="553"/>
      <c r="AQ2319" s="553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</row>
    <row r="2320" spans="13:99">
      <c r="M2320" s="591" t="str">
        <f>M2318 &amp; ".V"</f>
        <v>PRSTL.V</v>
      </c>
      <c r="N2320" s="560" t="s">
        <v>245</v>
      </c>
      <c r="O2320" s="422" t="s">
        <v>289</v>
      </c>
      <c r="AC2320" s="253"/>
      <c r="AD2320" s="253"/>
      <c r="AE2320" s="253"/>
      <c r="AF2320" s="553"/>
      <c r="AG2320" s="553"/>
      <c r="AH2320" s="553"/>
      <c r="AI2320" s="253"/>
      <c r="AJ2320" s="253"/>
      <c r="AK2320" s="253"/>
      <c r="AL2320" s="249">
        <f>AM2320+AN2320</f>
        <v>0</v>
      </c>
      <c r="AM2320" s="223"/>
      <c r="AN2320" s="223"/>
      <c r="AO2320" s="553"/>
      <c r="AP2320" s="553"/>
      <c r="AQ2320" s="553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</row>
    <row r="2321" spans="13:99">
      <c r="M2321" s="668" t="s">
        <v>2497</v>
      </c>
      <c r="N2321" s="588" t="s">
        <v>2498</v>
      </c>
      <c r="O2321" s="422" t="s">
        <v>195</v>
      </c>
      <c r="AC2321" s="253"/>
      <c r="AD2321" s="253"/>
      <c r="AE2321" s="253"/>
      <c r="AF2321" s="254"/>
      <c r="AG2321" s="553"/>
      <c r="AH2321" s="553"/>
      <c r="AI2321" s="253"/>
      <c r="AJ2321" s="253"/>
      <c r="AK2321" s="253"/>
      <c r="AL2321" s="249">
        <f>AM2321+AN2321</f>
        <v>0</v>
      </c>
      <c r="AM2321" s="246">
        <f>AM2322*AM2323/1000</f>
        <v>0</v>
      </c>
      <c r="AN2321" s="246">
        <f>AN2322*AN2323/1000</f>
        <v>0</v>
      </c>
      <c r="AO2321" s="254"/>
      <c r="AP2321" s="553"/>
      <c r="AQ2321" s="553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</row>
    <row r="2322" spans="13:99">
      <c r="M2322" s="668" t="str">
        <f>M2321 &amp; ".P"</f>
        <v>PRSTL853.P</v>
      </c>
      <c r="N2322" s="560" t="s">
        <v>843</v>
      </c>
      <c r="O2322" s="422" t="s">
        <v>23</v>
      </c>
      <c r="AC2322" s="253"/>
      <c r="AD2322" s="253"/>
      <c r="AE2322" s="253"/>
      <c r="AF2322" s="254"/>
      <c r="AG2322" s="553"/>
      <c r="AH2322" s="553"/>
      <c r="AI2322" s="253"/>
      <c r="AJ2322" s="253"/>
      <c r="AK2322" s="253"/>
      <c r="AL2322" s="249">
        <f>IF(AL2323=0,0,AL2321*1000/AL2323)</f>
        <v>0</v>
      </c>
      <c r="AM2322" s="223"/>
      <c r="AN2322" s="223"/>
      <c r="AO2322" s="254"/>
      <c r="AP2322" s="553"/>
      <c r="AQ2322" s="553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</row>
    <row r="2323" spans="13:99">
      <c r="M2323" s="668" t="str">
        <f>M2321 &amp; ".V"</f>
        <v>PRSTL853.V</v>
      </c>
      <c r="N2323" s="560" t="s">
        <v>245</v>
      </c>
      <c r="O2323" s="422" t="s">
        <v>289</v>
      </c>
      <c r="AC2323" s="253"/>
      <c r="AD2323" s="253"/>
      <c r="AE2323" s="253"/>
      <c r="AF2323" s="553"/>
      <c r="AG2323" s="553"/>
      <c r="AH2323" s="553"/>
      <c r="AI2323" s="253"/>
      <c r="AJ2323" s="253"/>
      <c r="AK2323" s="253"/>
      <c r="AL2323" s="249">
        <f>AM2323+AN2323</f>
        <v>0</v>
      </c>
      <c r="AM2323" s="223"/>
      <c r="AN2323" s="223"/>
      <c r="AO2323" s="553"/>
      <c r="AP2323" s="553"/>
      <c r="AQ2323" s="55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</row>
    <row r="2324" spans="13:99">
      <c r="M2324" s="668" t="s">
        <v>2499</v>
      </c>
      <c r="N2324" s="588" t="s">
        <v>2500</v>
      </c>
      <c r="O2324" s="422" t="s">
        <v>195</v>
      </c>
      <c r="AC2324" s="253"/>
      <c r="AD2324" s="253"/>
      <c r="AE2324" s="253"/>
      <c r="AF2324" s="254"/>
      <c r="AG2324" s="553"/>
      <c r="AH2324" s="553"/>
      <c r="AI2324" s="253"/>
      <c r="AJ2324" s="253"/>
      <c r="AK2324" s="253"/>
      <c r="AL2324" s="249">
        <f>AM2324+AN2324</f>
        <v>0</v>
      </c>
      <c r="AM2324" s="246">
        <f>AM2325*AM2326/1000</f>
        <v>0</v>
      </c>
      <c r="AN2324" s="246">
        <f>AN2325*AN2326/1000</f>
        <v>0</v>
      </c>
      <c r="AO2324" s="254"/>
      <c r="AP2324" s="553"/>
      <c r="AQ2324" s="553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</row>
    <row r="2325" spans="13:99">
      <c r="M2325" s="668" t="str">
        <f>M2324 &amp; ".P"</f>
        <v>PRSTL650.P</v>
      </c>
      <c r="N2325" s="560" t="s">
        <v>843</v>
      </c>
      <c r="O2325" s="422" t="s">
        <v>23</v>
      </c>
      <c r="AC2325" s="253"/>
      <c r="AD2325" s="253"/>
      <c r="AE2325" s="253"/>
      <c r="AF2325" s="254"/>
      <c r="AG2325" s="553"/>
      <c r="AH2325" s="553"/>
      <c r="AI2325" s="253"/>
      <c r="AJ2325" s="253"/>
      <c r="AK2325" s="253"/>
      <c r="AL2325" s="249">
        <f>IF(AL2326=0,0,AL2324*1000/AL2326)</f>
        <v>0</v>
      </c>
      <c r="AM2325" s="223"/>
      <c r="AN2325" s="223"/>
      <c r="AO2325" s="254"/>
      <c r="AP2325" s="553"/>
      <c r="AQ2325" s="553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</row>
    <row r="2326" spans="13:99">
      <c r="M2326" s="668" t="str">
        <f>M2324 &amp; ".V"</f>
        <v>PRSTL650.V</v>
      </c>
      <c r="N2326" s="560" t="s">
        <v>245</v>
      </c>
      <c r="O2326" s="422" t="s">
        <v>289</v>
      </c>
      <c r="AC2326" s="253"/>
      <c r="AD2326" s="253"/>
      <c r="AE2326" s="253"/>
      <c r="AF2326" s="553"/>
      <c r="AG2326" s="553"/>
      <c r="AH2326" s="553"/>
      <c r="AI2326" s="253"/>
      <c r="AJ2326" s="253"/>
      <c r="AK2326" s="253"/>
      <c r="AL2326" s="249">
        <f>AM2326+AN2326</f>
        <v>0</v>
      </c>
      <c r="AM2326" s="223"/>
      <c r="AN2326" s="223"/>
      <c r="AO2326" s="553"/>
      <c r="AP2326" s="553"/>
      <c r="AQ2326" s="553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</row>
    <row r="2327" spans="13:99">
      <c r="M2327" s="668" t="s">
        <v>2501</v>
      </c>
      <c r="N2327" s="588" t="s">
        <v>2502</v>
      </c>
      <c r="O2327" s="422" t="s">
        <v>195</v>
      </c>
      <c r="AC2327" s="253"/>
      <c r="AD2327" s="253"/>
      <c r="AE2327" s="253"/>
      <c r="AF2327" s="254"/>
      <c r="AG2327" s="553"/>
      <c r="AH2327" s="553"/>
      <c r="AI2327" s="253"/>
      <c r="AJ2327" s="253"/>
      <c r="AK2327" s="253"/>
      <c r="AL2327" s="249">
        <f>AM2327+AN2327</f>
        <v>0</v>
      </c>
      <c r="AM2327" s="246">
        <f>AM2328*AM2329/1000</f>
        <v>0</v>
      </c>
      <c r="AN2327" s="246">
        <f>AN2328*AN2329/1000</f>
        <v>0</v>
      </c>
      <c r="AO2327" s="254"/>
      <c r="AP2327" s="553"/>
      <c r="AQ2327" s="553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</row>
    <row r="2328" spans="13:99">
      <c r="M2328" s="668" t="str">
        <f>M2327 &amp; ".P"</f>
        <v>PRSTL2515.P</v>
      </c>
      <c r="N2328" s="560" t="s">
        <v>843</v>
      </c>
      <c r="O2328" s="422" t="s">
        <v>23</v>
      </c>
      <c r="AC2328" s="253"/>
      <c r="AD2328" s="253"/>
      <c r="AE2328" s="253"/>
      <c r="AF2328" s="254"/>
      <c r="AG2328" s="553"/>
      <c r="AH2328" s="553"/>
      <c r="AI2328" s="253"/>
      <c r="AJ2328" s="253"/>
      <c r="AK2328" s="253"/>
      <c r="AL2328" s="249">
        <f>IF(AL2329=0,0,AL2327*1000/AL2329)</f>
        <v>0</v>
      </c>
      <c r="AM2328" s="223"/>
      <c r="AN2328" s="223"/>
      <c r="AO2328" s="254"/>
      <c r="AP2328" s="553"/>
      <c r="AQ2328" s="553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</row>
    <row r="2329" spans="13:99">
      <c r="M2329" s="668" t="str">
        <f>M2327 &amp; ".V"</f>
        <v>PRSTL2515.V</v>
      </c>
      <c r="N2329" s="560" t="s">
        <v>245</v>
      </c>
      <c r="O2329" s="422" t="s">
        <v>289</v>
      </c>
      <c r="AC2329" s="253"/>
      <c r="AD2329" s="253"/>
      <c r="AE2329" s="253"/>
      <c r="AF2329" s="553"/>
      <c r="AG2329" s="553"/>
      <c r="AH2329" s="553"/>
      <c r="AI2329" s="253"/>
      <c r="AJ2329" s="253"/>
      <c r="AK2329" s="253"/>
      <c r="AL2329" s="249">
        <f>AM2329+AN2329</f>
        <v>0</v>
      </c>
      <c r="AM2329" s="223"/>
      <c r="AN2329" s="223"/>
      <c r="AO2329" s="553"/>
      <c r="AP2329" s="553"/>
      <c r="AQ2329" s="553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</row>
    <row r="2330" spans="13:99">
      <c r="M2330" s="668" t="s">
        <v>2503</v>
      </c>
      <c r="N2330" s="588" t="s">
        <v>2504</v>
      </c>
      <c r="O2330" s="422" t="s">
        <v>195</v>
      </c>
      <c r="AC2330" s="253"/>
      <c r="AD2330" s="253"/>
      <c r="AE2330" s="253"/>
      <c r="AF2330" s="254"/>
      <c r="AG2330" s="553"/>
      <c r="AH2330" s="553"/>
      <c r="AI2330" s="253"/>
      <c r="AJ2330" s="253"/>
      <c r="AK2330" s="253"/>
      <c r="AL2330" s="249">
        <f>AM2330+AN2330</f>
        <v>0</v>
      </c>
      <c r="AM2330" s="246">
        <f>AM2331*AM2332/1000</f>
        <v>0</v>
      </c>
      <c r="AN2330" s="246">
        <f>AN2331*AN2332/1000</f>
        <v>0</v>
      </c>
      <c r="AO2330" s="254"/>
      <c r="AP2330" s="553"/>
      <c r="AQ2330" s="553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</row>
    <row r="2331" spans="13:99">
      <c r="M2331" s="668" t="str">
        <f>M2330 &amp; ".P"</f>
        <v>GRLIFEK47.P</v>
      </c>
      <c r="N2331" s="560" t="s">
        <v>843</v>
      </c>
      <c r="O2331" s="422" t="s">
        <v>23</v>
      </c>
      <c r="AC2331" s="253"/>
      <c r="AD2331" s="253"/>
      <c r="AE2331" s="253"/>
      <c r="AF2331" s="254"/>
      <c r="AG2331" s="553"/>
      <c r="AH2331" s="553"/>
      <c r="AI2331" s="253"/>
      <c r="AJ2331" s="253"/>
      <c r="AK2331" s="253"/>
      <c r="AL2331" s="249">
        <f>IF(AL2332=0,0,AL2330*1000/AL2332)</f>
        <v>0</v>
      </c>
      <c r="AM2331" s="223"/>
      <c r="AN2331" s="223"/>
      <c r="AO2331" s="254"/>
      <c r="AP2331" s="553"/>
      <c r="AQ2331" s="553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</row>
    <row r="2332" spans="13:99">
      <c r="M2332" s="668" t="str">
        <f>M2330 &amp; ".V"</f>
        <v>GRLIFEK47.V</v>
      </c>
      <c r="N2332" s="560" t="s">
        <v>245</v>
      </c>
      <c r="O2332" s="422" t="s">
        <v>289</v>
      </c>
      <c r="AC2332" s="253"/>
      <c r="AD2332" s="253"/>
      <c r="AE2332" s="253"/>
      <c r="AF2332" s="553"/>
      <c r="AG2332" s="553"/>
      <c r="AH2332" s="553"/>
      <c r="AI2332" s="253"/>
      <c r="AJ2332" s="253"/>
      <c r="AK2332" s="253"/>
      <c r="AL2332" s="249">
        <f>AM2332+AN2332</f>
        <v>0</v>
      </c>
      <c r="AM2332" s="223"/>
      <c r="AN2332" s="223"/>
      <c r="AO2332" s="553"/>
      <c r="AP2332" s="553"/>
      <c r="AQ2332" s="553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</row>
    <row r="2333" spans="13:99">
      <c r="M2333" s="668" t="s">
        <v>2505</v>
      </c>
      <c r="N2333" s="588" t="s">
        <v>2506</v>
      </c>
      <c r="O2333" s="422" t="s">
        <v>195</v>
      </c>
      <c r="AC2333" s="253"/>
      <c r="AD2333" s="253"/>
      <c r="AE2333" s="253"/>
      <c r="AF2333" s="254"/>
      <c r="AG2333" s="553"/>
      <c r="AH2333" s="553"/>
      <c r="AI2333" s="253"/>
      <c r="AJ2333" s="253"/>
      <c r="AK2333" s="253"/>
      <c r="AL2333" s="249">
        <f>AM2333+AN2333</f>
        <v>0</v>
      </c>
      <c r="AM2333" s="246">
        <f>AM2334*AM2335/1000</f>
        <v>0</v>
      </c>
      <c r="AN2333" s="246">
        <f>AN2334*AN2335/1000</f>
        <v>0</v>
      </c>
      <c r="AO2333" s="254"/>
      <c r="AP2333" s="553"/>
      <c r="AQ2333" s="55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</row>
    <row r="2334" spans="13:99">
      <c r="M2334" s="668" t="str">
        <f>M2333 &amp; ".P"</f>
        <v>GRLIFEK41.P</v>
      </c>
      <c r="N2334" s="560" t="s">
        <v>843</v>
      </c>
      <c r="O2334" s="422" t="s">
        <v>23</v>
      </c>
      <c r="AC2334" s="253"/>
      <c r="AD2334" s="253"/>
      <c r="AE2334" s="253"/>
      <c r="AF2334" s="254"/>
      <c r="AG2334" s="553"/>
      <c r="AH2334" s="553"/>
      <c r="AI2334" s="253"/>
      <c r="AJ2334" s="253"/>
      <c r="AK2334" s="253"/>
      <c r="AL2334" s="249">
        <f>IF(AL2335=0,0,AL2333*1000/AL2335)</f>
        <v>0</v>
      </c>
      <c r="AM2334" s="223"/>
      <c r="AN2334" s="223"/>
      <c r="AO2334" s="254"/>
      <c r="AP2334" s="553"/>
      <c r="AQ2334" s="553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</row>
    <row r="2335" spans="13:99">
      <c r="M2335" s="668" t="str">
        <f>M2333 &amp; ".V"</f>
        <v>GRLIFEK41.V</v>
      </c>
      <c r="N2335" s="560" t="s">
        <v>245</v>
      </c>
      <c r="O2335" s="422" t="s">
        <v>289</v>
      </c>
      <c r="AC2335" s="253"/>
      <c r="AD2335" s="253"/>
      <c r="AE2335" s="253"/>
      <c r="AF2335" s="553"/>
      <c r="AG2335" s="553"/>
      <c r="AH2335" s="553"/>
      <c r="AI2335" s="253"/>
      <c r="AJ2335" s="253"/>
      <c r="AK2335" s="253"/>
      <c r="AL2335" s="249">
        <f>AM2335+AN2335</f>
        <v>0</v>
      </c>
      <c r="AM2335" s="223"/>
      <c r="AN2335" s="223"/>
      <c r="AO2335" s="553"/>
      <c r="AP2335" s="553"/>
      <c r="AQ2335" s="553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</row>
    <row r="2336" spans="13:99">
      <c r="M2336" s="668" t="s">
        <v>2507</v>
      </c>
      <c r="N2336" s="588" t="s">
        <v>2508</v>
      </c>
      <c r="O2336" s="422" t="s">
        <v>195</v>
      </c>
      <c r="AC2336" s="253"/>
      <c r="AD2336" s="253"/>
      <c r="AE2336" s="253"/>
      <c r="AF2336" s="254"/>
      <c r="AG2336" s="553"/>
      <c r="AH2336" s="553"/>
      <c r="AI2336" s="253"/>
      <c r="AJ2336" s="253"/>
      <c r="AK2336" s="253"/>
      <c r="AL2336" s="249">
        <f>AM2336+AN2336</f>
        <v>0</v>
      </c>
      <c r="AM2336" s="246">
        <f>AM2337*AM2338/1000</f>
        <v>0</v>
      </c>
      <c r="AN2336" s="246">
        <f>AN2337*AN2338/1000</f>
        <v>0</v>
      </c>
      <c r="AO2336" s="254"/>
      <c r="AP2336" s="553"/>
      <c r="AQ2336" s="553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</row>
    <row r="2337" spans="13:99">
      <c r="M2337" s="668" t="str">
        <f>M2336 &amp; ".P"</f>
        <v>GRLIFEA10PV.P</v>
      </c>
      <c r="N2337" s="560" t="s">
        <v>843</v>
      </c>
      <c r="O2337" s="422" t="s">
        <v>23</v>
      </c>
      <c r="AC2337" s="253"/>
      <c r="AD2337" s="253"/>
      <c r="AE2337" s="253"/>
      <c r="AF2337" s="254"/>
      <c r="AG2337" s="553"/>
      <c r="AH2337" s="553"/>
      <c r="AI2337" s="253"/>
      <c r="AJ2337" s="253"/>
      <c r="AK2337" s="253"/>
      <c r="AL2337" s="249">
        <f>IF(AL2338=0,0,AL2336*1000/AL2338)</f>
        <v>0</v>
      </c>
      <c r="AM2337" s="223"/>
      <c r="AN2337" s="223"/>
      <c r="AO2337" s="254"/>
      <c r="AP2337" s="553"/>
      <c r="AQ2337" s="553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</row>
    <row r="2338" spans="13:99">
      <c r="M2338" s="668" t="str">
        <f>M2336 &amp; ".V"</f>
        <v>GRLIFEA10PV.V</v>
      </c>
      <c r="N2338" s="560" t="s">
        <v>245</v>
      </c>
      <c r="O2338" s="422" t="s">
        <v>289</v>
      </c>
      <c r="AC2338" s="253"/>
      <c r="AD2338" s="253"/>
      <c r="AE2338" s="253"/>
      <c r="AF2338" s="553"/>
      <c r="AG2338" s="553"/>
      <c r="AH2338" s="553"/>
      <c r="AI2338" s="253"/>
      <c r="AJ2338" s="253"/>
      <c r="AK2338" s="253"/>
      <c r="AL2338" s="249">
        <f>AM2338+AN2338</f>
        <v>0</v>
      </c>
      <c r="AM2338" s="223"/>
      <c r="AN2338" s="223"/>
      <c r="AO2338" s="553"/>
      <c r="AP2338" s="553"/>
      <c r="AQ2338" s="553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</row>
    <row r="2339" spans="13:99">
      <c r="M2339" s="590" t="s">
        <v>1366</v>
      </c>
      <c r="N2339" s="588" t="s">
        <v>307</v>
      </c>
      <c r="O2339" s="422" t="s">
        <v>195</v>
      </c>
      <c r="AC2339" s="253"/>
      <c r="AD2339" s="253"/>
      <c r="AE2339" s="253"/>
      <c r="AF2339" s="254"/>
      <c r="AG2339" s="553"/>
      <c r="AH2339" s="553"/>
      <c r="AI2339" s="253"/>
      <c r="AJ2339" s="253"/>
      <c r="AK2339" s="253"/>
      <c r="AL2339" s="249">
        <f>AM2339+AN2339</f>
        <v>0</v>
      </c>
      <c r="AM2339" s="223"/>
      <c r="AN2339" s="223"/>
      <c r="AO2339" s="254"/>
      <c r="AP2339" s="553"/>
      <c r="AQ2339" s="553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</row>
    <row r="2340" spans="13:99">
      <c r="M2340" s="589"/>
      <c r="N2340" s="562"/>
      <c r="O2340" s="424"/>
      <c r="AC2340" s="253"/>
      <c r="AD2340" s="253"/>
      <c r="AE2340" s="253"/>
      <c r="AF2340" s="263"/>
      <c r="AG2340" s="263"/>
      <c r="AH2340" s="263"/>
      <c r="AI2340" s="253"/>
      <c r="AJ2340" s="253"/>
      <c r="AK2340" s="253"/>
      <c r="AL2340" s="263"/>
      <c r="AM2340" s="263"/>
      <c r="AN2340" s="263"/>
      <c r="AO2340" s="263"/>
      <c r="AP2340" s="263"/>
      <c r="AQ2340" s="263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</row>
    <row r="2341" spans="13:99">
      <c r="M2341" s="590" t="s">
        <v>2175</v>
      </c>
      <c r="N2341" s="596" t="s">
        <v>2084</v>
      </c>
      <c r="O2341" s="422" t="s">
        <v>195</v>
      </c>
      <c r="AC2341" s="253"/>
      <c r="AD2341" s="253"/>
      <c r="AE2341" s="253"/>
      <c r="AF2341" s="249">
        <f>AG2341+AH2341</f>
        <v>0</v>
      </c>
      <c r="AG2341" s="246">
        <f>SUMIF(ХВС.Р!$AO$93:$AO$344,ХВС.Р!$AO$92,ХВС.Р!AG$93:AG$344)</f>
        <v>0</v>
      </c>
      <c r="AH2341" s="246">
        <f>SUMIF(ХВС.Р!$AO$93:$AO$344,ХВС.Р!$AO$92,ХВС.Р!AH$93:AH$344)</f>
        <v>0</v>
      </c>
      <c r="AI2341" s="253"/>
      <c r="AJ2341" s="253"/>
      <c r="AK2341" s="253"/>
      <c r="AL2341" s="249"/>
      <c r="AM2341" s="246"/>
      <c r="AN2341" s="246"/>
      <c r="AO2341" s="249"/>
      <c r="AP2341" s="246"/>
      <c r="AQ2341" s="246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</row>
    <row r="2342" spans="13:99">
      <c r="M2342" s="589"/>
      <c r="N2342" s="562"/>
      <c r="O2342" s="424"/>
      <c r="AC2342" s="253"/>
      <c r="AD2342" s="253"/>
      <c r="AE2342" s="253"/>
      <c r="AF2342" s="263"/>
      <c r="AG2342" s="263"/>
      <c r="AH2342" s="263"/>
      <c r="AI2342" s="253"/>
      <c r="AJ2342" s="253"/>
      <c r="AK2342" s="253"/>
      <c r="AL2342" s="263"/>
      <c r="AM2342" s="263"/>
      <c r="AN2342" s="263"/>
      <c r="AO2342" s="263"/>
      <c r="AP2342" s="263"/>
      <c r="AQ2342" s="263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</row>
    <row r="2343" spans="13:99">
      <c r="M2343" s="590" t="s">
        <v>2179</v>
      </c>
      <c r="N2343" s="588" t="s">
        <v>2095</v>
      </c>
      <c r="O2343" s="422" t="s">
        <v>195</v>
      </c>
      <c r="AC2343" s="253"/>
      <c r="AD2343" s="253"/>
      <c r="AE2343" s="253"/>
      <c r="AF2343" s="254"/>
      <c r="AG2343" s="553"/>
      <c r="AH2343" s="553"/>
      <c r="AI2343" s="253"/>
      <c r="AJ2343" s="253"/>
      <c r="AK2343" s="253"/>
      <c r="AL2343" s="249">
        <f>AM2343+AN2343</f>
        <v>0</v>
      </c>
      <c r="AM2343" s="246">
        <f>AM2344*AM2345/1000</f>
        <v>0</v>
      </c>
      <c r="AN2343" s="246">
        <f>AN2344*AN2345/1000</f>
        <v>0</v>
      </c>
      <c r="AO2343" s="254"/>
      <c r="AP2343" s="553"/>
      <c r="AQ2343" s="55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</row>
    <row r="2344" spans="13:99">
      <c r="M2344" s="591" t="str">
        <f>M2343 &amp; ".P"</f>
        <v>AGRP.P</v>
      </c>
      <c r="N2344" s="560" t="s">
        <v>843</v>
      </c>
      <c r="O2344" s="422" t="s">
        <v>23</v>
      </c>
      <c r="AC2344" s="253"/>
      <c r="AD2344" s="253"/>
      <c r="AE2344" s="253"/>
      <c r="AF2344" s="254"/>
      <c r="AG2344" s="553"/>
      <c r="AH2344" s="553"/>
      <c r="AI2344" s="253"/>
      <c r="AJ2344" s="253"/>
      <c r="AK2344" s="253"/>
      <c r="AL2344" s="249">
        <f>IF(AL2345=0,0,AL2343*1000/AL2345)</f>
        <v>0</v>
      </c>
      <c r="AM2344" s="223"/>
      <c r="AN2344" s="223"/>
      <c r="AO2344" s="254"/>
      <c r="AP2344" s="553"/>
      <c r="AQ2344" s="553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</row>
    <row r="2345" spans="13:99">
      <c r="M2345" s="591" t="str">
        <f>M2343 &amp; ".V"</f>
        <v>AGRP.V</v>
      </c>
      <c r="N2345" s="560" t="s">
        <v>245</v>
      </c>
      <c r="O2345" s="422" t="s">
        <v>289</v>
      </c>
      <c r="AC2345" s="253"/>
      <c r="AD2345" s="253"/>
      <c r="AE2345" s="253"/>
      <c r="AF2345" s="553"/>
      <c r="AG2345" s="553"/>
      <c r="AH2345" s="553"/>
      <c r="AI2345" s="253"/>
      <c r="AJ2345" s="253"/>
      <c r="AK2345" s="253"/>
      <c r="AL2345" s="249">
        <f>AM2345+AN2345</f>
        <v>0</v>
      </c>
      <c r="AM2345" s="223"/>
      <c r="AN2345" s="223"/>
      <c r="AO2345" s="553"/>
      <c r="AP2345" s="553"/>
      <c r="AQ2345" s="553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</row>
    <row r="2346" spans="13:99">
      <c r="M2346" s="590" t="s">
        <v>2180</v>
      </c>
      <c r="N2346" s="588" t="s">
        <v>2096</v>
      </c>
      <c r="O2346" s="422" t="s">
        <v>195</v>
      </c>
      <c r="AC2346" s="253"/>
      <c r="AD2346" s="253"/>
      <c r="AE2346" s="253"/>
      <c r="AF2346" s="254"/>
      <c r="AG2346" s="553"/>
      <c r="AH2346" s="553"/>
      <c r="AI2346" s="253"/>
      <c r="AJ2346" s="253"/>
      <c r="AK2346" s="253"/>
      <c r="AL2346" s="249">
        <f>AM2346+AN2346</f>
        <v>0</v>
      </c>
      <c r="AM2346" s="246">
        <f>AM2347*AM2348/1000</f>
        <v>0</v>
      </c>
      <c r="AN2346" s="246">
        <f>AN2347*AN2348/1000</f>
        <v>0</v>
      </c>
      <c r="AO2346" s="254"/>
      <c r="AP2346" s="553"/>
      <c r="AQ2346" s="553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</row>
    <row r="2347" spans="13:99">
      <c r="M2347" s="591" t="str">
        <f>M2346 &amp; ".P"</f>
        <v>AGRE.P</v>
      </c>
      <c r="N2347" s="560" t="s">
        <v>843</v>
      </c>
      <c r="O2347" s="422" t="s">
        <v>23</v>
      </c>
      <c r="AC2347" s="253"/>
      <c r="AD2347" s="253"/>
      <c r="AE2347" s="253"/>
      <c r="AF2347" s="254"/>
      <c r="AG2347" s="553"/>
      <c r="AH2347" s="553"/>
      <c r="AI2347" s="253"/>
      <c r="AJ2347" s="253"/>
      <c r="AK2347" s="253"/>
      <c r="AL2347" s="249">
        <f>IF(AL2348=0,0,AL2346*1000/AL2348)</f>
        <v>0</v>
      </c>
      <c r="AM2347" s="223"/>
      <c r="AN2347" s="223"/>
      <c r="AO2347" s="254"/>
      <c r="AP2347" s="553"/>
      <c r="AQ2347" s="553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</row>
    <row r="2348" spans="13:99">
      <c r="M2348" s="591" t="str">
        <f>M2346 &amp; ".V"</f>
        <v>AGRE.V</v>
      </c>
      <c r="N2348" s="560" t="s">
        <v>245</v>
      </c>
      <c r="O2348" s="422" t="s">
        <v>289</v>
      </c>
      <c r="AC2348" s="253"/>
      <c r="AD2348" s="253"/>
      <c r="AE2348" s="253"/>
      <c r="AF2348" s="553"/>
      <c r="AG2348" s="553"/>
      <c r="AH2348" s="553"/>
      <c r="AI2348" s="253"/>
      <c r="AJ2348" s="253"/>
      <c r="AK2348" s="253"/>
      <c r="AL2348" s="249">
        <f>AM2348+AN2348</f>
        <v>0</v>
      </c>
      <c r="AM2348" s="223"/>
      <c r="AN2348" s="223"/>
      <c r="AO2348" s="553"/>
      <c r="AP2348" s="553"/>
      <c r="AQ2348" s="553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</row>
    <row r="2349" spans="13:99">
      <c r="M2349" s="590" t="s">
        <v>2215</v>
      </c>
      <c r="N2349" s="588" t="s">
        <v>2097</v>
      </c>
      <c r="O2349" s="422" t="s">
        <v>195</v>
      </c>
      <c r="AC2349" s="253"/>
      <c r="AD2349" s="253"/>
      <c r="AE2349" s="253"/>
      <c r="AF2349" s="254"/>
      <c r="AG2349" s="553"/>
      <c r="AH2349" s="553"/>
      <c r="AI2349" s="253"/>
      <c r="AJ2349" s="253"/>
      <c r="AK2349" s="253"/>
      <c r="AL2349" s="249">
        <f>AM2349+AN2349</f>
        <v>0</v>
      </c>
      <c r="AM2349" s="246">
        <f>AM2350*AM2351/1000</f>
        <v>0</v>
      </c>
      <c r="AN2349" s="246">
        <f>AN2350*AN2351/1000</f>
        <v>0</v>
      </c>
      <c r="AO2349" s="254"/>
      <c r="AP2349" s="553"/>
      <c r="AQ2349" s="553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</row>
    <row r="2350" spans="13:99">
      <c r="M2350" s="591" t="str">
        <f>M2349 &amp; ".P"</f>
        <v>ALOX.P</v>
      </c>
      <c r="N2350" s="560" t="s">
        <v>843</v>
      </c>
      <c r="O2350" s="422" t="s">
        <v>23</v>
      </c>
      <c r="AC2350" s="253"/>
      <c r="AD2350" s="253"/>
      <c r="AE2350" s="253"/>
      <c r="AF2350" s="254"/>
      <c r="AG2350" s="553"/>
      <c r="AH2350" s="553"/>
      <c r="AI2350" s="253"/>
      <c r="AJ2350" s="253"/>
      <c r="AK2350" s="253"/>
      <c r="AL2350" s="249">
        <f>IF(AL2351=0,0,AL2349*1000/AL2351)</f>
        <v>0</v>
      </c>
      <c r="AM2350" s="223"/>
      <c r="AN2350" s="223"/>
      <c r="AO2350" s="254"/>
      <c r="AP2350" s="553"/>
      <c r="AQ2350" s="553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</row>
    <row r="2351" spans="13:99">
      <c r="M2351" s="591" t="str">
        <f>M2349 &amp; ".V"</f>
        <v>ALOX.V</v>
      </c>
      <c r="N2351" s="560" t="s">
        <v>245</v>
      </c>
      <c r="O2351" s="422" t="s">
        <v>289</v>
      </c>
      <c r="AC2351" s="253"/>
      <c r="AD2351" s="253"/>
      <c r="AE2351" s="253"/>
      <c r="AF2351" s="553"/>
      <c r="AG2351" s="553"/>
      <c r="AH2351" s="553"/>
      <c r="AI2351" s="253"/>
      <c r="AJ2351" s="253"/>
      <c r="AK2351" s="253"/>
      <c r="AL2351" s="249">
        <f>AM2351+AN2351</f>
        <v>0</v>
      </c>
      <c r="AM2351" s="223"/>
      <c r="AN2351" s="223"/>
      <c r="AO2351" s="553"/>
      <c r="AP2351" s="553"/>
      <c r="AQ2351" s="553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</row>
    <row r="2352" spans="13:99">
      <c r="M2352" s="590" t="s">
        <v>2216</v>
      </c>
      <c r="N2352" s="588" t="s">
        <v>2098</v>
      </c>
      <c r="O2352" s="422" t="s">
        <v>195</v>
      </c>
      <c r="AC2352" s="253"/>
      <c r="AD2352" s="253"/>
      <c r="AE2352" s="253"/>
      <c r="AF2352" s="254"/>
      <c r="AG2352" s="553"/>
      <c r="AH2352" s="553"/>
      <c r="AI2352" s="253"/>
      <c r="AJ2352" s="253"/>
      <c r="AK2352" s="253"/>
      <c r="AL2352" s="249">
        <f>AM2352+AN2352</f>
        <v>0</v>
      </c>
      <c r="AM2352" s="246">
        <f>AM2353*AM2354/1000</f>
        <v>0</v>
      </c>
      <c r="AN2352" s="246">
        <f>AN2353*AN2354/1000</f>
        <v>0</v>
      </c>
      <c r="AO2352" s="254"/>
      <c r="AP2352" s="553"/>
      <c r="AQ2352" s="553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</row>
    <row r="2353" spans="13:99">
      <c r="M2353" s="591" t="str">
        <f>M2352 &amp; ".P"</f>
        <v>ALS.P</v>
      </c>
      <c r="N2353" s="560" t="s">
        <v>843</v>
      </c>
      <c r="O2353" s="422" t="s">
        <v>23</v>
      </c>
      <c r="AC2353" s="253"/>
      <c r="AD2353" s="253"/>
      <c r="AE2353" s="253"/>
      <c r="AF2353" s="254"/>
      <c r="AG2353" s="553"/>
      <c r="AH2353" s="553"/>
      <c r="AI2353" s="253"/>
      <c r="AJ2353" s="253"/>
      <c r="AK2353" s="253"/>
      <c r="AL2353" s="249">
        <f>IF(AL2354=0,0,AL2352*1000/AL2354)</f>
        <v>0</v>
      </c>
      <c r="AM2353" s="223"/>
      <c r="AN2353" s="223"/>
      <c r="AO2353" s="254"/>
      <c r="AP2353" s="553"/>
      <c r="AQ2353" s="5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</row>
    <row r="2354" spans="13:99">
      <c r="M2354" s="591" t="str">
        <f>M2352 &amp; ".V"</f>
        <v>ALS.V</v>
      </c>
      <c r="N2354" s="560" t="s">
        <v>245</v>
      </c>
      <c r="O2354" s="422" t="s">
        <v>289</v>
      </c>
      <c r="AC2354" s="253"/>
      <c r="AD2354" s="253"/>
      <c r="AE2354" s="253"/>
      <c r="AF2354" s="553"/>
      <c r="AG2354" s="553"/>
      <c r="AH2354" s="553"/>
      <c r="AI2354" s="253"/>
      <c r="AJ2354" s="253"/>
      <c r="AK2354" s="253"/>
      <c r="AL2354" s="249">
        <f>AM2354+AN2354</f>
        <v>0</v>
      </c>
      <c r="AM2354" s="223"/>
      <c r="AN2354" s="223"/>
      <c r="AO2354" s="553"/>
      <c r="AP2354" s="553"/>
      <c r="AQ2354" s="553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</row>
    <row r="2355" spans="13:99">
      <c r="M2355" s="590" t="s">
        <v>2181</v>
      </c>
      <c r="N2355" s="588" t="s">
        <v>2099</v>
      </c>
      <c r="O2355" s="422" t="s">
        <v>195</v>
      </c>
      <c r="AC2355" s="253"/>
      <c r="AD2355" s="253"/>
      <c r="AE2355" s="253"/>
      <c r="AF2355" s="254"/>
      <c r="AG2355" s="553"/>
      <c r="AH2355" s="553"/>
      <c r="AI2355" s="253"/>
      <c r="AJ2355" s="253"/>
      <c r="AK2355" s="253"/>
      <c r="AL2355" s="249">
        <f>AM2355+AN2355</f>
        <v>0</v>
      </c>
      <c r="AM2355" s="246">
        <f>AM2356*AM2357/1000</f>
        <v>0</v>
      </c>
      <c r="AN2355" s="246">
        <f>AN2356*AN2357/1000</f>
        <v>0</v>
      </c>
      <c r="AO2355" s="254"/>
      <c r="AP2355" s="553"/>
      <c r="AQ2355" s="553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</row>
    <row r="2356" spans="13:99">
      <c r="M2356" s="591" t="str">
        <f>M2355 &amp; ".P"</f>
        <v>AM.P</v>
      </c>
      <c r="N2356" s="560" t="s">
        <v>843</v>
      </c>
      <c r="O2356" s="422" t="s">
        <v>23</v>
      </c>
      <c r="AC2356" s="253"/>
      <c r="AD2356" s="253"/>
      <c r="AE2356" s="253"/>
      <c r="AF2356" s="254"/>
      <c r="AG2356" s="553"/>
      <c r="AH2356" s="553"/>
      <c r="AI2356" s="253"/>
      <c r="AJ2356" s="253"/>
      <c r="AK2356" s="253"/>
      <c r="AL2356" s="249">
        <f>IF(AL2357=0,0,AL2355*1000/AL2357)</f>
        <v>0</v>
      </c>
      <c r="AM2356" s="223"/>
      <c r="AN2356" s="223"/>
      <c r="AO2356" s="254"/>
      <c r="AP2356" s="553"/>
      <c r="AQ2356" s="553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</row>
    <row r="2357" spans="13:99">
      <c r="M2357" s="591" t="str">
        <f>M2355 &amp; ".V"</f>
        <v>AM.V</v>
      </c>
      <c r="N2357" s="560" t="s">
        <v>245</v>
      </c>
      <c r="O2357" s="422" t="s">
        <v>289</v>
      </c>
      <c r="AC2357" s="253"/>
      <c r="AD2357" s="253"/>
      <c r="AE2357" s="253"/>
      <c r="AF2357" s="553"/>
      <c r="AG2357" s="553"/>
      <c r="AH2357" s="553"/>
      <c r="AI2357" s="253"/>
      <c r="AJ2357" s="253"/>
      <c r="AK2357" s="253"/>
      <c r="AL2357" s="249">
        <f>AM2357+AN2357</f>
        <v>0</v>
      </c>
      <c r="AM2357" s="223"/>
      <c r="AN2357" s="223"/>
      <c r="AO2357" s="553"/>
      <c r="AP2357" s="553"/>
      <c r="AQ2357" s="553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</row>
    <row r="2358" spans="13:99">
      <c r="M2358" s="590" t="s">
        <v>2182</v>
      </c>
      <c r="N2358" s="588" t="s">
        <v>2100</v>
      </c>
      <c r="O2358" s="422" t="s">
        <v>195</v>
      </c>
      <c r="AC2358" s="253"/>
      <c r="AD2358" s="253"/>
      <c r="AE2358" s="253"/>
      <c r="AF2358" s="254"/>
      <c r="AG2358" s="553"/>
      <c r="AH2358" s="553"/>
      <c r="AI2358" s="253"/>
      <c r="AJ2358" s="253"/>
      <c r="AK2358" s="253"/>
      <c r="AL2358" s="249">
        <f>AM2358+AN2358</f>
        <v>0</v>
      </c>
      <c r="AM2358" s="246">
        <f>AM2359*AM2360/1000</f>
        <v>0</v>
      </c>
      <c r="AN2358" s="246">
        <f>AN2359*AN2360/1000</f>
        <v>0</v>
      </c>
      <c r="AO2358" s="254"/>
      <c r="AP2358" s="553"/>
      <c r="AQ2358" s="553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</row>
    <row r="2359" spans="13:99">
      <c r="M2359" s="591" t="str">
        <f>M2358 &amp; ".P"</f>
        <v>AMW.P</v>
      </c>
      <c r="N2359" s="560" t="s">
        <v>843</v>
      </c>
      <c r="O2359" s="422" t="s">
        <v>23</v>
      </c>
      <c r="AC2359" s="253"/>
      <c r="AD2359" s="253"/>
      <c r="AE2359" s="253"/>
      <c r="AF2359" s="254"/>
      <c r="AG2359" s="553"/>
      <c r="AH2359" s="553"/>
      <c r="AI2359" s="253"/>
      <c r="AJ2359" s="253"/>
      <c r="AK2359" s="253"/>
      <c r="AL2359" s="249">
        <f>IF(AL2360=0,0,AL2358*1000/AL2360)</f>
        <v>0</v>
      </c>
      <c r="AM2359" s="223"/>
      <c r="AN2359" s="223"/>
      <c r="AO2359" s="254"/>
      <c r="AP2359" s="553"/>
      <c r="AQ2359" s="553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</row>
    <row r="2360" spans="13:99">
      <c r="M2360" s="591" t="str">
        <f>M2358 &amp; ".V"</f>
        <v>AMW.V</v>
      </c>
      <c r="N2360" s="560" t="s">
        <v>245</v>
      </c>
      <c r="O2360" s="422" t="s">
        <v>289</v>
      </c>
      <c r="AC2360" s="253"/>
      <c r="AD2360" s="253"/>
      <c r="AE2360" s="253"/>
      <c r="AF2360" s="553"/>
      <c r="AG2360" s="553"/>
      <c r="AH2360" s="553"/>
      <c r="AI2360" s="253"/>
      <c r="AJ2360" s="253"/>
      <c r="AK2360" s="253"/>
      <c r="AL2360" s="249">
        <f>AM2360+AN2360</f>
        <v>0</v>
      </c>
      <c r="AM2360" s="223"/>
      <c r="AN2360" s="223"/>
      <c r="AO2360" s="553"/>
      <c r="AP2360" s="553"/>
      <c r="AQ2360" s="553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</row>
    <row r="2361" spans="13:99">
      <c r="M2361" s="590" t="s">
        <v>2183</v>
      </c>
      <c r="N2361" s="588" t="s">
        <v>2101</v>
      </c>
      <c r="O2361" s="422" t="s">
        <v>195</v>
      </c>
      <c r="AC2361" s="253"/>
      <c r="AD2361" s="253"/>
      <c r="AE2361" s="253"/>
      <c r="AF2361" s="254"/>
      <c r="AG2361" s="553"/>
      <c r="AH2361" s="553"/>
      <c r="AI2361" s="253"/>
      <c r="AJ2361" s="253"/>
      <c r="AK2361" s="253"/>
      <c r="AL2361" s="249">
        <f>AM2361+AN2361</f>
        <v>0</v>
      </c>
      <c r="AM2361" s="246">
        <f>AM2362*AM2363/1000</f>
        <v>0</v>
      </c>
      <c r="AN2361" s="246">
        <f>AN2362*AN2363/1000</f>
        <v>0</v>
      </c>
      <c r="AO2361" s="254"/>
      <c r="AP2361" s="553"/>
      <c r="AQ2361" s="553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</row>
    <row r="2362" spans="13:99">
      <c r="M2362" s="591" t="str">
        <f>M2361 &amp; ".P"</f>
        <v>AMN.P</v>
      </c>
      <c r="N2362" s="560" t="s">
        <v>843</v>
      </c>
      <c r="O2362" s="422" t="s">
        <v>23</v>
      </c>
      <c r="AC2362" s="253"/>
      <c r="AD2362" s="253"/>
      <c r="AE2362" s="253"/>
      <c r="AF2362" s="254"/>
      <c r="AG2362" s="553"/>
      <c r="AH2362" s="553"/>
      <c r="AI2362" s="253"/>
      <c r="AJ2362" s="253"/>
      <c r="AK2362" s="253"/>
      <c r="AL2362" s="249">
        <f>IF(AL2363=0,0,AL2361*1000/AL2363)</f>
        <v>0</v>
      </c>
      <c r="AM2362" s="223"/>
      <c r="AN2362" s="223"/>
      <c r="AO2362" s="254"/>
      <c r="AP2362" s="553"/>
      <c r="AQ2362" s="553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</row>
    <row r="2363" spans="13:99">
      <c r="M2363" s="591" t="str">
        <f>M2361 &amp; ".V"</f>
        <v>AMN.V</v>
      </c>
      <c r="N2363" s="560" t="s">
        <v>245</v>
      </c>
      <c r="O2363" s="422" t="s">
        <v>289</v>
      </c>
      <c r="AC2363" s="253"/>
      <c r="AD2363" s="253"/>
      <c r="AE2363" s="253"/>
      <c r="AF2363" s="553"/>
      <c r="AG2363" s="553"/>
      <c r="AH2363" s="553"/>
      <c r="AI2363" s="253"/>
      <c r="AJ2363" s="253"/>
      <c r="AK2363" s="253"/>
      <c r="AL2363" s="249">
        <f>AM2363+AN2363</f>
        <v>0</v>
      </c>
      <c r="AM2363" s="223"/>
      <c r="AN2363" s="223"/>
      <c r="AO2363" s="553"/>
      <c r="AP2363" s="553"/>
      <c r="AQ2363" s="55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</row>
    <row r="2364" spans="13:99">
      <c r="M2364" s="590" t="s">
        <v>2217</v>
      </c>
      <c r="N2364" s="588" t="s">
        <v>2102</v>
      </c>
      <c r="O2364" s="422" t="s">
        <v>195</v>
      </c>
      <c r="AC2364" s="253"/>
      <c r="AD2364" s="253"/>
      <c r="AE2364" s="253"/>
      <c r="AF2364" s="254"/>
      <c r="AG2364" s="553"/>
      <c r="AH2364" s="553"/>
      <c r="AI2364" s="253"/>
      <c r="AJ2364" s="253"/>
      <c r="AK2364" s="253"/>
      <c r="AL2364" s="249">
        <f>AM2364+AN2364</f>
        <v>0</v>
      </c>
      <c r="AM2364" s="246">
        <f>AM2365*AM2366/1000</f>
        <v>0</v>
      </c>
      <c r="AN2364" s="246">
        <f>AN2365*AN2366/1000</f>
        <v>0</v>
      </c>
      <c r="AO2364" s="254"/>
      <c r="AP2364" s="553"/>
      <c r="AQ2364" s="553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</row>
    <row r="2365" spans="13:99">
      <c r="M2365" s="591" t="str">
        <f>M2364 &amp; ".P"</f>
        <v>AMNCL.P</v>
      </c>
      <c r="N2365" s="560" t="s">
        <v>843</v>
      </c>
      <c r="O2365" s="422" t="s">
        <v>23</v>
      </c>
      <c r="AC2365" s="253"/>
      <c r="AD2365" s="253"/>
      <c r="AE2365" s="253"/>
      <c r="AF2365" s="254"/>
      <c r="AG2365" s="553"/>
      <c r="AH2365" s="553"/>
      <c r="AI2365" s="253"/>
      <c r="AJ2365" s="253"/>
      <c r="AK2365" s="253"/>
      <c r="AL2365" s="249">
        <f>IF(AL2366=0,0,AL2364*1000/AL2366)</f>
        <v>0</v>
      </c>
      <c r="AM2365" s="223"/>
      <c r="AN2365" s="223"/>
      <c r="AO2365" s="254"/>
      <c r="AP2365" s="553"/>
      <c r="AQ2365" s="553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</row>
    <row r="2366" spans="13:99">
      <c r="M2366" s="591" t="str">
        <f>M2364 &amp; ".V"</f>
        <v>AMNCL.V</v>
      </c>
      <c r="N2366" s="560" t="s">
        <v>245</v>
      </c>
      <c r="O2366" s="422" t="s">
        <v>289</v>
      </c>
      <c r="AC2366" s="253"/>
      <c r="AD2366" s="253"/>
      <c r="AE2366" s="253"/>
      <c r="AF2366" s="553"/>
      <c r="AG2366" s="553"/>
      <c r="AH2366" s="553"/>
      <c r="AI2366" s="253"/>
      <c r="AJ2366" s="253"/>
      <c r="AK2366" s="253"/>
      <c r="AL2366" s="249">
        <f>AM2366+AN2366</f>
        <v>0</v>
      </c>
      <c r="AM2366" s="223"/>
      <c r="AN2366" s="223"/>
      <c r="AO2366" s="553"/>
      <c r="AP2366" s="553"/>
      <c r="AQ2366" s="553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</row>
    <row r="2367" spans="13:99">
      <c r="M2367" s="590" t="s">
        <v>2218</v>
      </c>
      <c r="N2367" s="588" t="s">
        <v>2103</v>
      </c>
      <c r="O2367" s="422" t="s">
        <v>195</v>
      </c>
      <c r="AC2367" s="253"/>
      <c r="AD2367" s="253"/>
      <c r="AE2367" s="253"/>
      <c r="AF2367" s="254"/>
      <c r="AG2367" s="553"/>
      <c r="AH2367" s="553"/>
      <c r="AI2367" s="253"/>
      <c r="AJ2367" s="253"/>
      <c r="AK2367" s="253"/>
      <c r="AL2367" s="249">
        <f>AM2367+AN2367</f>
        <v>0</v>
      </c>
      <c r="AM2367" s="246">
        <f>AM2368*AM2369/1000</f>
        <v>0</v>
      </c>
      <c r="AN2367" s="246">
        <f>AN2368*AN2369/1000</f>
        <v>0</v>
      </c>
      <c r="AO2367" s="254"/>
      <c r="AP2367" s="553"/>
      <c r="AQ2367" s="553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</row>
    <row r="2368" spans="13:99">
      <c r="M2368" s="591" t="str">
        <f>M2367 &amp; ".P"</f>
        <v>BACL.P</v>
      </c>
      <c r="N2368" s="560" t="s">
        <v>843</v>
      </c>
      <c r="O2368" s="422" t="s">
        <v>23</v>
      </c>
      <c r="AC2368" s="253"/>
      <c r="AD2368" s="253"/>
      <c r="AE2368" s="253"/>
      <c r="AF2368" s="254"/>
      <c r="AG2368" s="553"/>
      <c r="AH2368" s="553"/>
      <c r="AI2368" s="253"/>
      <c r="AJ2368" s="253"/>
      <c r="AK2368" s="253"/>
      <c r="AL2368" s="249">
        <f>IF(AL2369=0,0,AL2367*1000/AL2369)</f>
        <v>0</v>
      </c>
      <c r="AM2368" s="223"/>
      <c r="AN2368" s="223"/>
      <c r="AO2368" s="254"/>
      <c r="AP2368" s="553"/>
      <c r="AQ2368" s="553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</row>
    <row r="2369" spans="13:99">
      <c r="M2369" s="591" t="str">
        <f>M2367 &amp; ".V"</f>
        <v>BACL.V</v>
      </c>
      <c r="N2369" s="560" t="s">
        <v>245</v>
      </c>
      <c r="O2369" s="422" t="s">
        <v>289</v>
      </c>
      <c r="AC2369" s="253"/>
      <c r="AD2369" s="253"/>
      <c r="AE2369" s="253"/>
      <c r="AF2369" s="553"/>
      <c r="AG2369" s="553"/>
      <c r="AH2369" s="553"/>
      <c r="AI2369" s="253"/>
      <c r="AJ2369" s="253"/>
      <c r="AK2369" s="253"/>
      <c r="AL2369" s="249">
        <f>AM2369+AN2369</f>
        <v>0</v>
      </c>
      <c r="AM2369" s="223"/>
      <c r="AN2369" s="223"/>
      <c r="AO2369" s="553"/>
      <c r="AP2369" s="553"/>
      <c r="AQ2369" s="553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</row>
    <row r="2370" spans="13:99">
      <c r="M2370" s="590" t="s">
        <v>2184</v>
      </c>
      <c r="N2370" s="588" t="s">
        <v>2104</v>
      </c>
      <c r="O2370" s="422" t="s">
        <v>195</v>
      </c>
      <c r="AC2370" s="253"/>
      <c r="AD2370" s="253"/>
      <c r="AE2370" s="253"/>
      <c r="AF2370" s="254"/>
      <c r="AG2370" s="553"/>
      <c r="AH2370" s="553"/>
      <c r="AI2370" s="253"/>
      <c r="AJ2370" s="253"/>
      <c r="AK2370" s="253"/>
      <c r="AL2370" s="249">
        <f>AM2370+AN2370</f>
        <v>0</v>
      </c>
      <c r="AM2370" s="246">
        <f>AM2371*AM2372/1000</f>
        <v>0</v>
      </c>
      <c r="AN2370" s="246">
        <f>AN2371*AN2372/1000</f>
        <v>0</v>
      </c>
      <c r="AO2370" s="254"/>
      <c r="AP2370" s="553"/>
      <c r="AQ2370" s="553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</row>
    <row r="2371" spans="13:99">
      <c r="M2371" s="591" t="str">
        <f>M2370 &amp; ".P"</f>
        <v>BIOX.P</v>
      </c>
      <c r="N2371" s="560" t="s">
        <v>843</v>
      </c>
      <c r="O2371" s="422" t="s">
        <v>23</v>
      </c>
      <c r="AC2371" s="253"/>
      <c r="AD2371" s="253"/>
      <c r="AE2371" s="253"/>
      <c r="AF2371" s="254"/>
      <c r="AG2371" s="553"/>
      <c r="AH2371" s="553"/>
      <c r="AI2371" s="253"/>
      <c r="AJ2371" s="253"/>
      <c r="AK2371" s="253"/>
      <c r="AL2371" s="249">
        <f>IF(AL2372=0,0,AL2370*1000/AL2372)</f>
        <v>0</v>
      </c>
      <c r="AM2371" s="223"/>
      <c r="AN2371" s="223"/>
      <c r="AO2371" s="254"/>
      <c r="AP2371" s="553"/>
      <c r="AQ2371" s="553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</row>
    <row r="2372" spans="13:99">
      <c r="M2372" s="591" t="str">
        <f>M2370 &amp; ".V"</f>
        <v>BIOX.V</v>
      </c>
      <c r="N2372" s="560" t="s">
        <v>245</v>
      </c>
      <c r="O2372" s="422" t="s">
        <v>289</v>
      </c>
      <c r="AC2372" s="253"/>
      <c r="AD2372" s="253"/>
      <c r="AE2372" s="253"/>
      <c r="AF2372" s="553"/>
      <c r="AG2372" s="553"/>
      <c r="AH2372" s="553"/>
      <c r="AI2372" s="253"/>
      <c r="AJ2372" s="253"/>
      <c r="AK2372" s="253"/>
      <c r="AL2372" s="249">
        <f>AM2372+AN2372</f>
        <v>0</v>
      </c>
      <c r="AM2372" s="223"/>
      <c r="AN2372" s="223"/>
      <c r="AO2372" s="553"/>
      <c r="AP2372" s="553"/>
      <c r="AQ2372" s="553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</row>
    <row r="2373" spans="13:99">
      <c r="M2373" s="590" t="s">
        <v>2185</v>
      </c>
      <c r="N2373" s="588" t="s">
        <v>2105</v>
      </c>
      <c r="O2373" s="422" t="s">
        <v>195</v>
      </c>
      <c r="AC2373" s="253"/>
      <c r="AD2373" s="253"/>
      <c r="AE2373" s="253"/>
      <c r="AF2373" s="254"/>
      <c r="AG2373" s="553"/>
      <c r="AH2373" s="553"/>
      <c r="AI2373" s="253"/>
      <c r="AJ2373" s="253"/>
      <c r="AK2373" s="253"/>
      <c r="AL2373" s="249">
        <f>AM2373+AN2373</f>
        <v>0</v>
      </c>
      <c r="AM2373" s="246">
        <f>AM2374*AM2375/1000</f>
        <v>0</v>
      </c>
      <c r="AN2373" s="246">
        <f>AN2374*AN2375/1000</f>
        <v>0</v>
      </c>
      <c r="AO2373" s="254"/>
      <c r="AP2373" s="553"/>
      <c r="AQ2373" s="55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</row>
    <row r="2374" spans="13:99">
      <c r="M2374" s="591" t="str">
        <f>M2373 &amp; ".P"</f>
        <v>BRFNL.P</v>
      </c>
      <c r="N2374" s="560" t="s">
        <v>843</v>
      </c>
      <c r="O2374" s="422" t="s">
        <v>23</v>
      </c>
      <c r="AC2374" s="253"/>
      <c r="AD2374" s="253"/>
      <c r="AE2374" s="253"/>
      <c r="AF2374" s="254"/>
      <c r="AG2374" s="553"/>
      <c r="AH2374" s="553"/>
      <c r="AI2374" s="253"/>
      <c r="AJ2374" s="253"/>
      <c r="AK2374" s="253"/>
      <c r="AL2374" s="249">
        <f>IF(AL2375=0,0,AL2373*1000/AL2375)</f>
        <v>0</v>
      </c>
      <c r="AM2374" s="223"/>
      <c r="AN2374" s="223"/>
      <c r="AO2374" s="254"/>
      <c r="AP2374" s="553"/>
      <c r="AQ2374" s="553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</row>
    <row r="2375" spans="13:99">
      <c r="M2375" s="591" t="str">
        <f>M2373 &amp; ".V"</f>
        <v>BRFNL.V</v>
      </c>
      <c r="N2375" s="560" t="s">
        <v>245</v>
      </c>
      <c r="O2375" s="422" t="s">
        <v>289</v>
      </c>
      <c r="AC2375" s="253"/>
      <c r="AD2375" s="253"/>
      <c r="AE2375" s="253"/>
      <c r="AF2375" s="553"/>
      <c r="AG2375" s="553"/>
      <c r="AH2375" s="553"/>
      <c r="AI2375" s="253"/>
      <c r="AJ2375" s="253"/>
      <c r="AK2375" s="253"/>
      <c r="AL2375" s="249">
        <f>AM2375+AN2375</f>
        <v>0</v>
      </c>
      <c r="AM2375" s="223"/>
      <c r="AN2375" s="223"/>
      <c r="AO2375" s="553"/>
      <c r="AP2375" s="553"/>
      <c r="AQ2375" s="553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</row>
    <row r="2376" spans="13:99">
      <c r="M2376" s="590" t="s">
        <v>2186</v>
      </c>
      <c r="N2376" s="588" t="s">
        <v>2106</v>
      </c>
      <c r="O2376" s="422" t="s">
        <v>195</v>
      </c>
      <c r="AC2376" s="253"/>
      <c r="AD2376" s="253"/>
      <c r="AE2376" s="253"/>
      <c r="AF2376" s="254"/>
      <c r="AG2376" s="553"/>
      <c r="AH2376" s="553"/>
      <c r="AI2376" s="253"/>
      <c r="AJ2376" s="253"/>
      <c r="AK2376" s="253"/>
      <c r="AL2376" s="249">
        <f>AM2376+AN2376</f>
        <v>0</v>
      </c>
      <c r="AM2376" s="246">
        <f>AM2377*AM2378/1000</f>
        <v>0</v>
      </c>
      <c r="AN2376" s="246">
        <f>AN2377*AN2378/1000</f>
        <v>0</v>
      </c>
      <c r="AO2376" s="254"/>
      <c r="AP2376" s="553"/>
      <c r="AQ2376" s="553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</row>
    <row r="2377" spans="13:99">
      <c r="M2377" s="591" t="str">
        <f>M2376 &amp; ".P"</f>
        <v>HDOX.P</v>
      </c>
      <c r="N2377" s="560" t="s">
        <v>843</v>
      </c>
      <c r="O2377" s="422" t="s">
        <v>23</v>
      </c>
      <c r="AC2377" s="253"/>
      <c r="AD2377" s="253"/>
      <c r="AE2377" s="253"/>
      <c r="AF2377" s="254"/>
      <c r="AG2377" s="553"/>
      <c r="AH2377" s="553"/>
      <c r="AI2377" s="253"/>
      <c r="AJ2377" s="253"/>
      <c r="AK2377" s="253"/>
      <c r="AL2377" s="249">
        <f>IF(AL2378=0,0,AL2376*1000/AL2378)</f>
        <v>0</v>
      </c>
      <c r="AM2377" s="223"/>
      <c r="AN2377" s="223"/>
      <c r="AO2377" s="254"/>
      <c r="AP2377" s="553"/>
      <c r="AQ2377" s="553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</row>
    <row r="2378" spans="13:99">
      <c r="M2378" s="591" t="str">
        <f>M2376 &amp; ".V"</f>
        <v>HDOX.V</v>
      </c>
      <c r="N2378" s="560" t="s">
        <v>245</v>
      </c>
      <c r="O2378" s="422" t="s">
        <v>289</v>
      </c>
      <c r="AC2378" s="253"/>
      <c r="AD2378" s="253"/>
      <c r="AE2378" s="253"/>
      <c r="AF2378" s="553"/>
      <c r="AG2378" s="553"/>
      <c r="AH2378" s="553"/>
      <c r="AI2378" s="253"/>
      <c r="AJ2378" s="253"/>
      <c r="AK2378" s="253"/>
      <c r="AL2378" s="249">
        <f>AM2378+AN2378</f>
        <v>0</v>
      </c>
      <c r="AM2378" s="223"/>
      <c r="AN2378" s="223"/>
      <c r="AO2378" s="553"/>
      <c r="AP2378" s="553"/>
      <c r="AQ2378" s="553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</row>
    <row r="2379" spans="13:99">
      <c r="M2379" s="590" t="s">
        <v>2187</v>
      </c>
      <c r="N2379" s="588" t="s">
        <v>2107</v>
      </c>
      <c r="O2379" s="422" t="s">
        <v>195</v>
      </c>
      <c r="AC2379" s="253"/>
      <c r="AD2379" s="253"/>
      <c r="AE2379" s="253"/>
      <c r="AF2379" s="254"/>
      <c r="AG2379" s="553"/>
      <c r="AH2379" s="553"/>
      <c r="AI2379" s="253"/>
      <c r="AJ2379" s="253"/>
      <c r="AK2379" s="253"/>
      <c r="AL2379" s="249">
        <f>AM2379+AN2379</f>
        <v>0</v>
      </c>
      <c r="AM2379" s="246">
        <f>AM2380*AM2381/1000</f>
        <v>0</v>
      </c>
      <c r="AN2379" s="246">
        <f>AN2380*AN2381/1000</f>
        <v>0</v>
      </c>
      <c r="AO2379" s="254"/>
      <c r="AP2379" s="553"/>
      <c r="AQ2379" s="553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</row>
    <row r="2380" spans="13:99">
      <c r="M2380" s="591" t="str">
        <f>M2379 &amp; ".P"</f>
        <v>GEXN.P</v>
      </c>
      <c r="N2380" s="560" t="s">
        <v>843</v>
      </c>
      <c r="O2380" s="422" t="s">
        <v>23</v>
      </c>
      <c r="AC2380" s="253"/>
      <c r="AD2380" s="253"/>
      <c r="AE2380" s="253"/>
      <c r="AF2380" s="254"/>
      <c r="AG2380" s="553"/>
      <c r="AH2380" s="553"/>
      <c r="AI2380" s="253"/>
      <c r="AJ2380" s="253"/>
      <c r="AK2380" s="253"/>
      <c r="AL2380" s="249">
        <f>IF(AL2381=0,0,AL2379*1000/AL2381)</f>
        <v>0</v>
      </c>
      <c r="AM2380" s="223"/>
      <c r="AN2380" s="223"/>
      <c r="AO2380" s="254"/>
      <c r="AP2380" s="553"/>
      <c r="AQ2380" s="553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</row>
    <row r="2381" spans="13:99">
      <c r="M2381" s="591" t="str">
        <f>M2379 &amp; ".V"</f>
        <v>GEXN.V</v>
      </c>
      <c r="N2381" s="560" t="s">
        <v>245</v>
      </c>
      <c r="O2381" s="422" t="s">
        <v>289</v>
      </c>
      <c r="AC2381" s="253"/>
      <c r="AD2381" s="253"/>
      <c r="AE2381" s="253"/>
      <c r="AF2381" s="553"/>
      <c r="AG2381" s="553"/>
      <c r="AH2381" s="553"/>
      <c r="AI2381" s="253"/>
      <c r="AJ2381" s="253"/>
      <c r="AK2381" s="253"/>
      <c r="AL2381" s="249">
        <f>AM2381+AN2381</f>
        <v>0</v>
      </c>
      <c r="AM2381" s="223"/>
      <c r="AN2381" s="223"/>
      <c r="AO2381" s="553"/>
      <c r="AP2381" s="553"/>
      <c r="AQ2381" s="553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</row>
    <row r="2382" spans="13:99">
      <c r="M2382" s="590" t="s">
        <v>2219</v>
      </c>
      <c r="N2382" s="588" t="s">
        <v>2108</v>
      </c>
      <c r="O2382" s="422" t="s">
        <v>195</v>
      </c>
      <c r="AC2382" s="253"/>
      <c r="AD2382" s="253"/>
      <c r="AE2382" s="253"/>
      <c r="AF2382" s="254"/>
      <c r="AG2382" s="553"/>
      <c r="AH2382" s="553"/>
      <c r="AI2382" s="253"/>
      <c r="AJ2382" s="253"/>
      <c r="AK2382" s="253"/>
      <c r="AL2382" s="249">
        <f>AM2382+AN2382</f>
        <v>0</v>
      </c>
      <c r="AM2382" s="246">
        <f>AM2383*AM2384/1000</f>
        <v>0</v>
      </c>
      <c r="AN2382" s="246">
        <f>AN2383*AN2384/1000</f>
        <v>0</v>
      </c>
      <c r="AO2382" s="254"/>
      <c r="AP2382" s="553"/>
      <c r="AQ2382" s="553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</row>
    <row r="2383" spans="13:99">
      <c r="M2383" s="591" t="str">
        <f>M2382 &amp; ".P"</f>
        <v>HDOXCL.P</v>
      </c>
      <c r="N2383" s="560" t="s">
        <v>843</v>
      </c>
      <c r="O2383" s="422" t="s">
        <v>23</v>
      </c>
      <c r="AC2383" s="253"/>
      <c r="AD2383" s="253"/>
      <c r="AE2383" s="253"/>
      <c r="AF2383" s="254"/>
      <c r="AG2383" s="553"/>
      <c r="AH2383" s="553"/>
      <c r="AI2383" s="253"/>
      <c r="AJ2383" s="253"/>
      <c r="AK2383" s="253"/>
      <c r="AL2383" s="249">
        <f>IF(AL2384=0,0,AL2382*1000/AL2384)</f>
        <v>0</v>
      </c>
      <c r="AM2383" s="223"/>
      <c r="AN2383" s="223"/>
      <c r="AO2383" s="254"/>
      <c r="AP2383" s="553"/>
      <c r="AQ2383" s="55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</row>
    <row r="2384" spans="13:99">
      <c r="M2384" s="591" t="str">
        <f>M2382 &amp; ".V"</f>
        <v>HDOXCL.V</v>
      </c>
      <c r="N2384" s="560" t="s">
        <v>245</v>
      </c>
      <c r="O2384" s="422" t="s">
        <v>289</v>
      </c>
      <c r="AC2384" s="253"/>
      <c r="AD2384" s="253"/>
      <c r="AE2384" s="253"/>
      <c r="AF2384" s="553"/>
      <c r="AG2384" s="553"/>
      <c r="AH2384" s="553"/>
      <c r="AI2384" s="253"/>
      <c r="AJ2384" s="253"/>
      <c r="AK2384" s="253"/>
      <c r="AL2384" s="249">
        <f>AM2384+AN2384</f>
        <v>0</v>
      </c>
      <c r="AM2384" s="223"/>
      <c r="AN2384" s="223"/>
      <c r="AO2384" s="553"/>
      <c r="AP2384" s="553"/>
      <c r="AQ2384" s="553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</row>
    <row r="2385" spans="13:99">
      <c r="M2385" s="590" t="s">
        <v>2220</v>
      </c>
      <c r="N2385" s="588" t="s">
        <v>2109</v>
      </c>
      <c r="O2385" s="422" t="s">
        <v>195</v>
      </c>
      <c r="AC2385" s="253"/>
      <c r="AD2385" s="253"/>
      <c r="AE2385" s="253"/>
      <c r="AF2385" s="254"/>
      <c r="AG2385" s="553"/>
      <c r="AH2385" s="553"/>
      <c r="AI2385" s="253"/>
      <c r="AJ2385" s="253"/>
      <c r="AK2385" s="253"/>
      <c r="AL2385" s="249">
        <f>AM2385+AN2385</f>
        <v>0</v>
      </c>
      <c r="AM2385" s="246">
        <f>AM2386*AM2387/1000</f>
        <v>0</v>
      </c>
      <c r="AN2385" s="246">
        <f>AN2386*AN2387/1000</f>
        <v>0</v>
      </c>
      <c r="AO2385" s="254"/>
      <c r="AP2385" s="553"/>
      <c r="AQ2385" s="553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</row>
    <row r="2386" spans="13:99">
      <c r="M2386" s="591" t="str">
        <f>M2385 &amp; ".P"</f>
        <v>HDCLCA.P</v>
      </c>
      <c r="N2386" s="560" t="s">
        <v>843</v>
      </c>
      <c r="O2386" s="422" t="s">
        <v>23</v>
      </c>
      <c r="AC2386" s="253"/>
      <c r="AD2386" s="253"/>
      <c r="AE2386" s="253"/>
      <c r="AF2386" s="254"/>
      <c r="AG2386" s="553"/>
      <c r="AH2386" s="553"/>
      <c r="AI2386" s="253"/>
      <c r="AJ2386" s="253"/>
      <c r="AK2386" s="253"/>
      <c r="AL2386" s="249">
        <f>IF(AL2387=0,0,AL2385*1000/AL2387)</f>
        <v>0</v>
      </c>
      <c r="AM2386" s="223"/>
      <c r="AN2386" s="223"/>
      <c r="AO2386" s="254"/>
      <c r="AP2386" s="553"/>
      <c r="AQ2386" s="553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</row>
    <row r="2387" spans="13:99">
      <c r="M2387" s="591" t="str">
        <f>M2385 &amp; ".V"</f>
        <v>HDCLCA.V</v>
      </c>
      <c r="N2387" s="560" t="s">
        <v>245</v>
      </c>
      <c r="O2387" s="422" t="s">
        <v>289</v>
      </c>
      <c r="AC2387" s="253"/>
      <c r="AD2387" s="253"/>
      <c r="AE2387" s="253"/>
      <c r="AF2387" s="553"/>
      <c r="AG2387" s="553"/>
      <c r="AH2387" s="553"/>
      <c r="AI2387" s="253"/>
      <c r="AJ2387" s="253"/>
      <c r="AK2387" s="253"/>
      <c r="AL2387" s="249">
        <f>AM2387+AN2387</f>
        <v>0</v>
      </c>
      <c r="AM2387" s="223"/>
      <c r="AN2387" s="223"/>
      <c r="AO2387" s="553"/>
      <c r="AP2387" s="553"/>
      <c r="AQ2387" s="553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</row>
    <row r="2388" spans="13:99">
      <c r="M2388" s="590" t="s">
        <v>2221</v>
      </c>
      <c r="N2388" s="588" t="s">
        <v>2110</v>
      </c>
      <c r="O2388" s="422" t="s">
        <v>195</v>
      </c>
      <c r="AC2388" s="253"/>
      <c r="AD2388" s="253"/>
      <c r="AE2388" s="253"/>
      <c r="AF2388" s="254"/>
      <c r="AG2388" s="553"/>
      <c r="AH2388" s="553"/>
      <c r="AI2388" s="253"/>
      <c r="AJ2388" s="253"/>
      <c r="AK2388" s="253"/>
      <c r="AL2388" s="249">
        <f>AM2388+AN2388</f>
        <v>0</v>
      </c>
      <c r="AM2388" s="246">
        <f>AM2389*AM2390/1000</f>
        <v>0</v>
      </c>
      <c r="AN2388" s="246">
        <f>AN2389*AN2390/1000</f>
        <v>0</v>
      </c>
      <c r="AO2388" s="254"/>
      <c r="AP2388" s="553"/>
      <c r="AQ2388" s="553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</row>
    <row r="2389" spans="13:99">
      <c r="M2389" s="591" t="str">
        <f>M2388 &amp; ".P"</f>
        <v>HPCLCA.P</v>
      </c>
      <c r="N2389" s="560" t="s">
        <v>843</v>
      </c>
      <c r="O2389" s="422" t="s">
        <v>23</v>
      </c>
      <c r="AC2389" s="253"/>
      <c r="AD2389" s="253"/>
      <c r="AE2389" s="253"/>
      <c r="AF2389" s="254"/>
      <c r="AG2389" s="553"/>
      <c r="AH2389" s="553"/>
      <c r="AI2389" s="253"/>
      <c r="AJ2389" s="253"/>
      <c r="AK2389" s="253"/>
      <c r="AL2389" s="249">
        <f>IF(AL2390=0,0,AL2388*1000/AL2390)</f>
        <v>0</v>
      </c>
      <c r="AM2389" s="223"/>
      <c r="AN2389" s="223"/>
      <c r="AO2389" s="254"/>
      <c r="AP2389" s="553"/>
      <c r="AQ2389" s="553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</row>
    <row r="2390" spans="13:99">
      <c r="M2390" s="591" t="str">
        <f>M2388 &amp; ".V"</f>
        <v>HPCLCA.V</v>
      </c>
      <c r="N2390" s="560" t="s">
        <v>245</v>
      </c>
      <c r="O2390" s="422" t="s">
        <v>289</v>
      </c>
      <c r="AC2390" s="253"/>
      <c r="AD2390" s="253"/>
      <c r="AE2390" s="253"/>
      <c r="AF2390" s="553"/>
      <c r="AG2390" s="553"/>
      <c r="AH2390" s="553"/>
      <c r="AI2390" s="253"/>
      <c r="AJ2390" s="253"/>
      <c r="AK2390" s="253"/>
      <c r="AL2390" s="249">
        <f>AM2390+AN2390</f>
        <v>0</v>
      </c>
      <c r="AM2390" s="223"/>
      <c r="AN2390" s="223"/>
      <c r="AO2390" s="553"/>
      <c r="AP2390" s="553"/>
      <c r="AQ2390" s="553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</row>
    <row r="2391" spans="13:99">
      <c r="M2391" s="590" t="s">
        <v>2222</v>
      </c>
      <c r="N2391" s="588" t="s">
        <v>2111</v>
      </c>
      <c r="O2391" s="422" t="s">
        <v>195</v>
      </c>
      <c r="AC2391" s="253"/>
      <c r="AD2391" s="253"/>
      <c r="AE2391" s="253"/>
      <c r="AF2391" s="254"/>
      <c r="AG2391" s="553"/>
      <c r="AH2391" s="553"/>
      <c r="AI2391" s="253"/>
      <c r="AJ2391" s="253"/>
      <c r="AK2391" s="253"/>
      <c r="AL2391" s="249">
        <f>AM2391+AN2391</f>
        <v>0</v>
      </c>
      <c r="AM2391" s="246">
        <f>AM2392*AM2393/1000</f>
        <v>0</v>
      </c>
      <c r="AN2391" s="246">
        <f>AN2392*AN2393/1000</f>
        <v>0</v>
      </c>
      <c r="AO2391" s="254"/>
      <c r="AP2391" s="553"/>
      <c r="AQ2391" s="553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</row>
    <row r="2392" spans="13:99">
      <c r="M2392" s="591" t="str">
        <f>M2391 &amp; ".P"</f>
        <v>HPCLNA.P</v>
      </c>
      <c r="N2392" s="560" t="s">
        <v>843</v>
      </c>
      <c r="O2392" s="422" t="s">
        <v>23</v>
      </c>
      <c r="AC2392" s="253"/>
      <c r="AD2392" s="253"/>
      <c r="AE2392" s="253"/>
      <c r="AF2392" s="254"/>
      <c r="AG2392" s="553"/>
      <c r="AH2392" s="553"/>
      <c r="AI2392" s="253"/>
      <c r="AJ2392" s="253"/>
      <c r="AK2392" s="253"/>
      <c r="AL2392" s="249">
        <f>IF(AL2393=0,0,AL2391*1000/AL2393)</f>
        <v>0</v>
      </c>
      <c r="AM2392" s="223"/>
      <c r="AN2392" s="223"/>
      <c r="AO2392" s="254"/>
      <c r="AP2392" s="553"/>
      <c r="AQ2392" s="553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</row>
    <row r="2393" spans="13:99">
      <c r="M2393" s="591" t="str">
        <f>M2391 &amp; ".V"</f>
        <v>HPCLNA.V</v>
      </c>
      <c r="N2393" s="560" t="s">
        <v>245</v>
      </c>
      <c r="O2393" s="422" t="s">
        <v>289</v>
      </c>
      <c r="AC2393" s="253"/>
      <c r="AD2393" s="253"/>
      <c r="AE2393" s="253"/>
      <c r="AF2393" s="553"/>
      <c r="AG2393" s="553"/>
      <c r="AH2393" s="553"/>
      <c r="AI2393" s="253"/>
      <c r="AJ2393" s="253"/>
      <c r="AK2393" s="253"/>
      <c r="AL2393" s="249">
        <f>AM2393+AN2393</f>
        <v>0</v>
      </c>
      <c r="AM2393" s="223"/>
      <c r="AN2393" s="223"/>
      <c r="AO2393" s="553"/>
      <c r="AP2393" s="553"/>
      <c r="AQ2393" s="55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</row>
    <row r="2394" spans="13:99">
      <c r="M2394" s="590" t="s">
        <v>2223</v>
      </c>
      <c r="N2394" s="588" t="s">
        <v>2112</v>
      </c>
      <c r="O2394" s="422" t="s">
        <v>195</v>
      </c>
      <c r="AC2394" s="253"/>
      <c r="AD2394" s="253"/>
      <c r="AE2394" s="253"/>
      <c r="AF2394" s="254"/>
      <c r="AG2394" s="553"/>
      <c r="AH2394" s="553"/>
      <c r="AI2394" s="253"/>
      <c r="AJ2394" s="253"/>
      <c r="AK2394" s="253"/>
      <c r="AL2394" s="249">
        <f>AM2394+AN2394</f>
        <v>0</v>
      </c>
      <c r="AM2394" s="246">
        <f>AM2395*AM2396/1000</f>
        <v>0</v>
      </c>
      <c r="AN2394" s="246">
        <f>AN2395*AN2396/1000</f>
        <v>0</v>
      </c>
      <c r="AO2394" s="254"/>
      <c r="AP2394" s="553"/>
      <c r="AQ2394" s="553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</row>
    <row r="2395" spans="13:99">
      <c r="M2395" s="591" t="str">
        <f>M2394 &amp; ".P"</f>
        <v>GLC.P</v>
      </c>
      <c r="N2395" s="560" t="s">
        <v>843</v>
      </c>
      <c r="O2395" s="422" t="s">
        <v>23</v>
      </c>
      <c r="AC2395" s="253"/>
      <c r="AD2395" s="253"/>
      <c r="AE2395" s="253"/>
      <c r="AF2395" s="254"/>
      <c r="AG2395" s="553"/>
      <c r="AH2395" s="553"/>
      <c r="AI2395" s="253"/>
      <c r="AJ2395" s="253"/>
      <c r="AK2395" s="253"/>
      <c r="AL2395" s="249">
        <f>IF(AL2396=0,0,AL2394*1000/AL2396)</f>
        <v>0</v>
      </c>
      <c r="AM2395" s="223"/>
      <c r="AN2395" s="223"/>
      <c r="AO2395" s="254"/>
      <c r="AP2395" s="553"/>
      <c r="AQ2395" s="553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</row>
    <row r="2396" spans="13:99">
      <c r="M2396" s="591" t="str">
        <f>M2394 &amp; ".V"</f>
        <v>GLC.V</v>
      </c>
      <c r="N2396" s="560" t="s">
        <v>245</v>
      </c>
      <c r="O2396" s="422" t="s">
        <v>289</v>
      </c>
      <c r="AC2396" s="253"/>
      <c r="AD2396" s="253"/>
      <c r="AE2396" s="253"/>
      <c r="AF2396" s="553"/>
      <c r="AG2396" s="553"/>
      <c r="AH2396" s="553"/>
      <c r="AI2396" s="253"/>
      <c r="AJ2396" s="253"/>
      <c r="AK2396" s="253"/>
      <c r="AL2396" s="249">
        <f>AM2396+AN2396</f>
        <v>0</v>
      </c>
      <c r="AM2396" s="223"/>
      <c r="AN2396" s="223"/>
      <c r="AO2396" s="553"/>
      <c r="AP2396" s="553"/>
      <c r="AQ2396" s="553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</row>
    <row r="2397" spans="13:99">
      <c r="M2397" s="590" t="s">
        <v>2188</v>
      </c>
      <c r="N2397" s="588" t="s">
        <v>2113</v>
      </c>
      <c r="O2397" s="422" t="s">
        <v>195</v>
      </c>
      <c r="AC2397" s="253"/>
      <c r="AD2397" s="253"/>
      <c r="AE2397" s="253"/>
      <c r="AF2397" s="254"/>
      <c r="AG2397" s="553"/>
      <c r="AH2397" s="553"/>
      <c r="AI2397" s="253"/>
      <c r="AJ2397" s="253"/>
      <c r="AK2397" s="253"/>
      <c r="AL2397" s="249">
        <f>AM2397+AN2397</f>
        <v>0</v>
      </c>
      <c r="AM2397" s="246">
        <f>AM2398*AM2399/1000</f>
        <v>0</v>
      </c>
      <c r="AN2397" s="246">
        <f>AN2398*AN2399/1000</f>
        <v>0</v>
      </c>
      <c r="AO2397" s="254"/>
      <c r="AP2397" s="553"/>
      <c r="AQ2397" s="553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</row>
    <row r="2398" spans="13:99">
      <c r="M2398" s="591" t="str">
        <f>M2397 &amp; ".P"</f>
        <v>DFNLCD.P</v>
      </c>
      <c r="N2398" s="560" t="s">
        <v>843</v>
      </c>
      <c r="O2398" s="422" t="s">
        <v>23</v>
      </c>
      <c r="AC2398" s="253"/>
      <c r="AD2398" s="253"/>
      <c r="AE2398" s="253"/>
      <c r="AF2398" s="254"/>
      <c r="AG2398" s="553"/>
      <c r="AH2398" s="553"/>
      <c r="AI2398" s="253"/>
      <c r="AJ2398" s="253"/>
      <c r="AK2398" s="253"/>
      <c r="AL2398" s="249">
        <f>IF(AL2399=0,0,AL2397*1000/AL2399)</f>
        <v>0</v>
      </c>
      <c r="AM2398" s="223"/>
      <c r="AN2398" s="223"/>
      <c r="AO2398" s="254"/>
      <c r="AP2398" s="553"/>
      <c r="AQ2398" s="553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</row>
    <row r="2399" spans="13:99">
      <c r="M2399" s="591" t="str">
        <f>M2397 &amp; ".V"</f>
        <v>DFNLCD.V</v>
      </c>
      <c r="N2399" s="560" t="s">
        <v>245</v>
      </c>
      <c r="O2399" s="422" t="s">
        <v>289</v>
      </c>
      <c r="AC2399" s="253"/>
      <c r="AD2399" s="253"/>
      <c r="AE2399" s="253"/>
      <c r="AF2399" s="553"/>
      <c r="AG2399" s="553"/>
      <c r="AH2399" s="553"/>
      <c r="AI2399" s="253"/>
      <c r="AJ2399" s="253"/>
      <c r="AK2399" s="253"/>
      <c r="AL2399" s="249">
        <f>AM2399+AN2399</f>
        <v>0</v>
      </c>
      <c r="AM2399" s="223"/>
      <c r="AN2399" s="223"/>
      <c r="AO2399" s="553"/>
      <c r="AP2399" s="553"/>
      <c r="AQ2399" s="553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</row>
    <row r="2400" spans="13:99">
      <c r="M2400" s="590" t="s">
        <v>2189</v>
      </c>
      <c r="N2400" s="588" t="s">
        <v>2114</v>
      </c>
      <c r="O2400" s="422" t="s">
        <v>195</v>
      </c>
      <c r="AC2400" s="253"/>
      <c r="AD2400" s="253"/>
      <c r="AE2400" s="253"/>
      <c r="AF2400" s="254"/>
      <c r="AG2400" s="553"/>
      <c r="AH2400" s="553"/>
      <c r="AI2400" s="253"/>
      <c r="AJ2400" s="253"/>
      <c r="AK2400" s="253"/>
      <c r="AL2400" s="249">
        <f>AM2400+AN2400</f>
        <v>0</v>
      </c>
      <c r="AM2400" s="246">
        <f>AM2401*AM2402/1000</f>
        <v>0</v>
      </c>
      <c r="AN2400" s="246">
        <f>AN2401*AN2402/1000</f>
        <v>0</v>
      </c>
      <c r="AO2400" s="254"/>
      <c r="AP2400" s="553"/>
      <c r="AQ2400" s="553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</row>
    <row r="2401" spans="13:99">
      <c r="M2401" s="591" t="str">
        <f>M2400 &amp; ".P"</f>
        <v>DFNLCN.P</v>
      </c>
      <c r="N2401" s="560" t="s">
        <v>843</v>
      </c>
      <c r="O2401" s="422" t="s">
        <v>23</v>
      </c>
      <c r="AC2401" s="253"/>
      <c r="AD2401" s="253"/>
      <c r="AE2401" s="253"/>
      <c r="AF2401" s="254"/>
      <c r="AG2401" s="553"/>
      <c r="AH2401" s="553"/>
      <c r="AI2401" s="253"/>
      <c r="AJ2401" s="253"/>
      <c r="AK2401" s="253"/>
      <c r="AL2401" s="249">
        <f>IF(AL2402=0,0,AL2400*1000/AL2402)</f>
        <v>0</v>
      </c>
      <c r="AM2401" s="223"/>
      <c r="AN2401" s="223"/>
      <c r="AO2401" s="254"/>
      <c r="AP2401" s="553"/>
      <c r="AQ2401" s="553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</row>
    <row r="2402" spans="13:99">
      <c r="M2402" s="591" t="str">
        <f>M2400 &amp; ".V"</f>
        <v>DFNLCN.V</v>
      </c>
      <c r="N2402" s="560" t="s">
        <v>245</v>
      </c>
      <c r="O2402" s="422" t="s">
        <v>289</v>
      </c>
      <c r="AC2402" s="253"/>
      <c r="AD2402" s="253"/>
      <c r="AE2402" s="253"/>
      <c r="AF2402" s="553"/>
      <c r="AG2402" s="553"/>
      <c r="AH2402" s="553"/>
      <c r="AI2402" s="253"/>
      <c r="AJ2402" s="253"/>
      <c r="AK2402" s="253"/>
      <c r="AL2402" s="249">
        <f>AM2402+AN2402</f>
        <v>0</v>
      </c>
      <c r="AM2402" s="223"/>
      <c r="AN2402" s="223"/>
      <c r="AO2402" s="553"/>
      <c r="AP2402" s="553"/>
      <c r="AQ2402" s="553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</row>
    <row r="2403" spans="13:99">
      <c r="M2403" s="590" t="s">
        <v>2176</v>
      </c>
      <c r="N2403" s="588" t="s">
        <v>2115</v>
      </c>
      <c r="O2403" s="422" t="s">
        <v>195</v>
      </c>
      <c r="AC2403" s="253"/>
      <c r="AD2403" s="253"/>
      <c r="AE2403" s="253"/>
      <c r="AF2403" s="254"/>
      <c r="AG2403" s="553"/>
      <c r="AH2403" s="553"/>
      <c r="AI2403" s="253"/>
      <c r="AJ2403" s="253"/>
      <c r="AK2403" s="253"/>
      <c r="AL2403" s="249">
        <f>AM2403+AN2403</f>
        <v>0</v>
      </c>
      <c r="AM2403" s="246">
        <f>AM2404*AM2405/1000</f>
        <v>0</v>
      </c>
      <c r="AN2403" s="246">
        <f>AN2404*AN2405/1000</f>
        <v>0</v>
      </c>
      <c r="AO2403" s="254"/>
      <c r="AP2403" s="553"/>
      <c r="AQ2403" s="55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</row>
    <row r="2404" spans="13:99">
      <c r="M2404" s="591" t="str">
        <f>M2403 &amp; ".P"</f>
        <v>FES.P</v>
      </c>
      <c r="N2404" s="560" t="s">
        <v>843</v>
      </c>
      <c r="O2404" s="422" t="s">
        <v>23</v>
      </c>
      <c r="AC2404" s="253"/>
      <c r="AD2404" s="253"/>
      <c r="AE2404" s="253"/>
      <c r="AF2404" s="254"/>
      <c r="AG2404" s="553"/>
      <c r="AH2404" s="553"/>
      <c r="AI2404" s="253"/>
      <c r="AJ2404" s="253"/>
      <c r="AK2404" s="253"/>
      <c r="AL2404" s="249">
        <f>IF(AL2405=0,0,AL2403*1000/AL2405)</f>
        <v>0</v>
      </c>
      <c r="AM2404" s="223"/>
      <c r="AN2404" s="223"/>
      <c r="AO2404" s="254"/>
      <c r="AP2404" s="553"/>
      <c r="AQ2404" s="553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</row>
    <row r="2405" spans="13:99">
      <c r="M2405" s="591" t="str">
        <f>M2403 &amp; ".V"</f>
        <v>FES.V</v>
      </c>
      <c r="N2405" s="560" t="s">
        <v>245</v>
      </c>
      <c r="O2405" s="422" t="s">
        <v>289</v>
      </c>
      <c r="AC2405" s="253"/>
      <c r="AD2405" s="253"/>
      <c r="AE2405" s="253"/>
      <c r="AF2405" s="553"/>
      <c r="AG2405" s="553"/>
      <c r="AH2405" s="553"/>
      <c r="AI2405" s="253"/>
      <c r="AJ2405" s="253"/>
      <c r="AK2405" s="253"/>
      <c r="AL2405" s="249">
        <f>AM2405+AN2405</f>
        <v>0</v>
      </c>
      <c r="AM2405" s="223"/>
      <c r="AN2405" s="223"/>
      <c r="AO2405" s="553"/>
      <c r="AP2405" s="553"/>
      <c r="AQ2405" s="553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</row>
    <row r="2406" spans="13:99">
      <c r="M2406" s="590" t="s">
        <v>2224</v>
      </c>
      <c r="N2406" s="588" t="s">
        <v>2116</v>
      </c>
      <c r="O2406" s="422" t="s">
        <v>195</v>
      </c>
      <c r="AC2406" s="253"/>
      <c r="AD2406" s="253"/>
      <c r="AE2406" s="253"/>
      <c r="AF2406" s="254"/>
      <c r="AG2406" s="553"/>
      <c r="AH2406" s="553"/>
      <c r="AI2406" s="253"/>
      <c r="AJ2406" s="253"/>
      <c r="AK2406" s="253"/>
      <c r="AL2406" s="249">
        <f>AM2406+AN2406</f>
        <v>0</v>
      </c>
      <c r="AM2406" s="246">
        <f>AM2407*AM2408/1000</f>
        <v>0</v>
      </c>
      <c r="AN2406" s="246">
        <f>AN2407*AN2408/1000</f>
        <v>0</v>
      </c>
      <c r="AO2406" s="254"/>
      <c r="AP2406" s="553"/>
      <c r="AQ2406" s="553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</row>
    <row r="2407" spans="13:99">
      <c r="M2407" s="591" t="str">
        <f>M2406 &amp; ".P"</f>
        <v>FECL.P</v>
      </c>
      <c r="N2407" s="560" t="s">
        <v>843</v>
      </c>
      <c r="O2407" s="422" t="s">
        <v>23</v>
      </c>
      <c r="AC2407" s="253"/>
      <c r="AD2407" s="253"/>
      <c r="AE2407" s="253"/>
      <c r="AF2407" s="254"/>
      <c r="AG2407" s="553"/>
      <c r="AH2407" s="553"/>
      <c r="AI2407" s="253"/>
      <c r="AJ2407" s="253"/>
      <c r="AK2407" s="253"/>
      <c r="AL2407" s="249">
        <f>IF(AL2408=0,0,AL2406*1000/AL2408)</f>
        <v>0</v>
      </c>
      <c r="AM2407" s="223"/>
      <c r="AN2407" s="223"/>
      <c r="AO2407" s="254"/>
      <c r="AP2407" s="553"/>
      <c r="AQ2407" s="553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</row>
    <row r="2408" spans="13:99">
      <c r="M2408" s="591" t="str">
        <f>M2406 &amp; ".V"</f>
        <v>FECL.V</v>
      </c>
      <c r="N2408" s="560" t="s">
        <v>245</v>
      </c>
      <c r="O2408" s="422" t="s">
        <v>289</v>
      </c>
      <c r="AC2408" s="253"/>
      <c r="AD2408" s="253"/>
      <c r="AE2408" s="253"/>
      <c r="AF2408" s="553"/>
      <c r="AG2408" s="553"/>
      <c r="AH2408" s="553"/>
      <c r="AI2408" s="253"/>
      <c r="AJ2408" s="253"/>
      <c r="AK2408" s="253"/>
      <c r="AL2408" s="249">
        <f>AM2408+AN2408</f>
        <v>0</v>
      </c>
      <c r="AM2408" s="223"/>
      <c r="AN2408" s="223"/>
      <c r="AO2408" s="553"/>
      <c r="AP2408" s="553"/>
      <c r="AQ2408" s="553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</row>
    <row r="2409" spans="13:99">
      <c r="M2409" s="590" t="s">
        <v>2225</v>
      </c>
      <c r="N2409" s="588" t="s">
        <v>2117</v>
      </c>
      <c r="O2409" s="422" t="s">
        <v>195</v>
      </c>
      <c r="AC2409" s="253"/>
      <c r="AD2409" s="253"/>
      <c r="AE2409" s="253"/>
      <c r="AF2409" s="254"/>
      <c r="AG2409" s="553"/>
      <c r="AH2409" s="553"/>
      <c r="AI2409" s="253"/>
      <c r="AJ2409" s="253"/>
      <c r="AK2409" s="253"/>
      <c r="AL2409" s="249">
        <f>AM2409+AN2409</f>
        <v>0</v>
      </c>
      <c r="AM2409" s="246">
        <f>AM2410*AM2411/1000</f>
        <v>0</v>
      </c>
      <c r="AN2409" s="246">
        <f>AN2410*AN2411/1000</f>
        <v>0</v>
      </c>
      <c r="AO2409" s="254"/>
      <c r="AP2409" s="553"/>
      <c r="AQ2409" s="553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</row>
    <row r="2410" spans="13:99">
      <c r="M2410" s="591" t="str">
        <f>M2409 &amp; ".P"</f>
        <v>LIMENP.P</v>
      </c>
      <c r="N2410" s="560" t="s">
        <v>843</v>
      </c>
      <c r="O2410" s="422" t="s">
        <v>23</v>
      </c>
      <c r="AC2410" s="253"/>
      <c r="AD2410" s="253"/>
      <c r="AE2410" s="253"/>
      <c r="AF2410" s="254"/>
      <c r="AG2410" s="553"/>
      <c r="AH2410" s="553"/>
      <c r="AI2410" s="253"/>
      <c r="AJ2410" s="253"/>
      <c r="AK2410" s="253"/>
      <c r="AL2410" s="249">
        <f>IF(AL2411=0,0,AL2409*1000/AL2411)</f>
        <v>0</v>
      </c>
      <c r="AM2410" s="223"/>
      <c r="AN2410" s="223"/>
      <c r="AO2410" s="254"/>
      <c r="AP2410" s="553"/>
      <c r="AQ2410" s="553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</row>
    <row r="2411" spans="13:99">
      <c r="M2411" s="591" t="str">
        <f>M2409 &amp; ".V"</f>
        <v>LIMENP.V</v>
      </c>
      <c r="N2411" s="560" t="s">
        <v>245</v>
      </c>
      <c r="O2411" s="422" t="s">
        <v>289</v>
      </c>
      <c r="AC2411" s="253"/>
      <c r="AD2411" s="253"/>
      <c r="AE2411" s="253"/>
      <c r="AF2411" s="553"/>
      <c r="AG2411" s="553"/>
      <c r="AH2411" s="553"/>
      <c r="AI2411" s="253"/>
      <c r="AJ2411" s="253"/>
      <c r="AK2411" s="253"/>
      <c r="AL2411" s="249">
        <f>AM2411+AN2411</f>
        <v>0</v>
      </c>
      <c r="AM2411" s="223"/>
      <c r="AN2411" s="223"/>
      <c r="AO2411" s="553"/>
      <c r="AP2411" s="553"/>
      <c r="AQ2411" s="553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</row>
    <row r="2412" spans="13:99">
      <c r="M2412" s="590" t="s">
        <v>2226</v>
      </c>
      <c r="N2412" s="588" t="s">
        <v>2118</v>
      </c>
      <c r="O2412" s="422" t="s">
        <v>195</v>
      </c>
      <c r="AC2412" s="253"/>
      <c r="AD2412" s="253"/>
      <c r="AE2412" s="253"/>
      <c r="AF2412" s="254"/>
      <c r="AG2412" s="553"/>
      <c r="AH2412" s="553"/>
      <c r="AI2412" s="253"/>
      <c r="AJ2412" s="253"/>
      <c r="AK2412" s="253"/>
      <c r="AL2412" s="249">
        <f>AM2412+AN2412</f>
        <v>0</v>
      </c>
      <c r="AM2412" s="246">
        <f>AM2413*AM2414/1000</f>
        <v>0</v>
      </c>
      <c r="AN2412" s="246">
        <f>AN2413*AN2414/1000</f>
        <v>0</v>
      </c>
      <c r="AO2412" s="254"/>
      <c r="AP2412" s="553"/>
      <c r="AQ2412" s="553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</row>
    <row r="2413" spans="13:99">
      <c r="M2413" s="591" t="str">
        <f>M2412 &amp; ".P"</f>
        <v>LIMENH.P</v>
      </c>
      <c r="N2413" s="560" t="s">
        <v>843</v>
      </c>
      <c r="O2413" s="422" t="s">
        <v>23</v>
      </c>
      <c r="AC2413" s="253"/>
      <c r="AD2413" s="253"/>
      <c r="AE2413" s="253"/>
      <c r="AF2413" s="254"/>
      <c r="AG2413" s="553"/>
      <c r="AH2413" s="553"/>
      <c r="AI2413" s="253"/>
      <c r="AJ2413" s="253"/>
      <c r="AK2413" s="253"/>
      <c r="AL2413" s="249">
        <f>IF(AL2414=0,0,AL2412*1000/AL2414)</f>
        <v>0</v>
      </c>
      <c r="AM2413" s="223"/>
      <c r="AN2413" s="223"/>
      <c r="AO2413" s="254"/>
      <c r="AP2413" s="553"/>
      <c r="AQ2413" s="55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</row>
    <row r="2414" spans="13:99">
      <c r="M2414" s="591" t="str">
        <f>M2412 &amp; ".V"</f>
        <v>LIMENH.V</v>
      </c>
      <c r="N2414" s="560" t="s">
        <v>245</v>
      </c>
      <c r="O2414" s="422" t="s">
        <v>289</v>
      </c>
      <c r="AC2414" s="253"/>
      <c r="AD2414" s="253"/>
      <c r="AE2414" s="253"/>
      <c r="AF2414" s="553"/>
      <c r="AG2414" s="553"/>
      <c r="AH2414" s="553"/>
      <c r="AI2414" s="253"/>
      <c r="AJ2414" s="253"/>
      <c r="AK2414" s="253"/>
      <c r="AL2414" s="249">
        <f>AM2414+AN2414</f>
        <v>0</v>
      </c>
      <c r="AM2414" s="223"/>
      <c r="AN2414" s="223"/>
      <c r="AO2414" s="553"/>
      <c r="AP2414" s="553"/>
      <c r="AQ2414" s="553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</row>
    <row r="2415" spans="13:99">
      <c r="M2415" s="590" t="s">
        <v>2227</v>
      </c>
      <c r="N2415" s="588" t="s">
        <v>2119</v>
      </c>
      <c r="O2415" s="422" t="s">
        <v>195</v>
      </c>
      <c r="AC2415" s="253"/>
      <c r="AD2415" s="253"/>
      <c r="AE2415" s="253"/>
      <c r="AF2415" s="254"/>
      <c r="AG2415" s="553"/>
      <c r="AH2415" s="553"/>
      <c r="AI2415" s="253"/>
      <c r="AJ2415" s="253"/>
      <c r="AK2415" s="253"/>
      <c r="AL2415" s="249">
        <f>AM2415+AN2415</f>
        <v>0</v>
      </c>
      <c r="AM2415" s="246">
        <f>AM2416*AM2417/1000</f>
        <v>0</v>
      </c>
      <c r="AN2415" s="246">
        <f>AN2416*AN2417/1000</f>
        <v>0</v>
      </c>
      <c r="AO2415" s="254"/>
      <c r="AP2415" s="553"/>
      <c r="AQ2415" s="553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</row>
    <row r="2416" spans="13:99">
      <c r="M2416" s="591" t="str">
        <f>M2415 &amp; ".P"</f>
        <v>LIMECL.P</v>
      </c>
      <c r="N2416" s="560" t="s">
        <v>843</v>
      </c>
      <c r="O2416" s="422" t="s">
        <v>23</v>
      </c>
      <c r="AC2416" s="253"/>
      <c r="AD2416" s="253"/>
      <c r="AE2416" s="253"/>
      <c r="AF2416" s="254"/>
      <c r="AG2416" s="553"/>
      <c r="AH2416" s="553"/>
      <c r="AI2416" s="253"/>
      <c r="AJ2416" s="253"/>
      <c r="AK2416" s="253"/>
      <c r="AL2416" s="249">
        <f>IF(AL2417=0,0,AL2415*1000/AL2417)</f>
        <v>0</v>
      </c>
      <c r="AM2416" s="223"/>
      <c r="AN2416" s="223"/>
      <c r="AO2416" s="254"/>
      <c r="AP2416" s="553"/>
      <c r="AQ2416" s="553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</row>
    <row r="2417" spans="13:99">
      <c r="M2417" s="591" t="str">
        <f>M2415 &amp; ".V"</f>
        <v>LIMECL.V</v>
      </c>
      <c r="N2417" s="560" t="s">
        <v>245</v>
      </c>
      <c r="O2417" s="422" t="s">
        <v>289</v>
      </c>
      <c r="AC2417" s="253"/>
      <c r="AD2417" s="253"/>
      <c r="AE2417" s="253"/>
      <c r="AF2417" s="553"/>
      <c r="AG2417" s="553"/>
      <c r="AH2417" s="553"/>
      <c r="AI2417" s="253"/>
      <c r="AJ2417" s="253"/>
      <c r="AK2417" s="253"/>
      <c r="AL2417" s="249">
        <f>AM2417+AN2417</f>
        <v>0</v>
      </c>
      <c r="AM2417" s="223"/>
      <c r="AN2417" s="223"/>
      <c r="AO2417" s="553"/>
      <c r="AP2417" s="553"/>
      <c r="AQ2417" s="553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</row>
    <row r="2418" spans="13:99">
      <c r="M2418" s="590" t="s">
        <v>2228</v>
      </c>
      <c r="N2418" s="588" t="s">
        <v>2120</v>
      </c>
      <c r="O2418" s="422" t="s">
        <v>195</v>
      </c>
      <c r="AC2418" s="253"/>
      <c r="AD2418" s="253"/>
      <c r="AE2418" s="253"/>
      <c r="AF2418" s="254"/>
      <c r="AG2418" s="553"/>
      <c r="AH2418" s="553"/>
      <c r="AI2418" s="253"/>
      <c r="AJ2418" s="253"/>
      <c r="AK2418" s="253"/>
      <c r="AL2418" s="249">
        <f>AM2418+AN2418</f>
        <v>0</v>
      </c>
      <c r="AM2418" s="246">
        <f>AM2419*AM2420/1000</f>
        <v>0</v>
      </c>
      <c r="AN2418" s="246">
        <f>AN2419*AN2420/1000</f>
        <v>0</v>
      </c>
      <c r="AO2418" s="254"/>
      <c r="AP2418" s="553"/>
      <c r="AQ2418" s="553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</row>
    <row r="2419" spans="13:99">
      <c r="M2419" s="591" t="str">
        <f>M2418 &amp; ".P"</f>
        <v>KN.P</v>
      </c>
      <c r="N2419" s="560" t="s">
        <v>843</v>
      </c>
      <c r="O2419" s="422" t="s">
        <v>23</v>
      </c>
      <c r="AC2419" s="253"/>
      <c r="AD2419" s="253"/>
      <c r="AE2419" s="253"/>
      <c r="AF2419" s="254"/>
      <c r="AG2419" s="553"/>
      <c r="AH2419" s="553"/>
      <c r="AI2419" s="253"/>
      <c r="AJ2419" s="253"/>
      <c r="AK2419" s="253"/>
      <c r="AL2419" s="249">
        <f>IF(AL2420=0,0,AL2418*1000/AL2420)</f>
        <v>0</v>
      </c>
      <c r="AM2419" s="223"/>
      <c r="AN2419" s="223"/>
      <c r="AO2419" s="254"/>
      <c r="AP2419" s="553"/>
      <c r="AQ2419" s="553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</row>
    <row r="2420" spans="13:99">
      <c r="M2420" s="591" t="str">
        <f>M2418 &amp; ".V"</f>
        <v>KN.V</v>
      </c>
      <c r="N2420" s="560" t="s">
        <v>245</v>
      </c>
      <c r="O2420" s="422" t="s">
        <v>289</v>
      </c>
      <c r="AC2420" s="253"/>
      <c r="AD2420" s="253"/>
      <c r="AE2420" s="253"/>
      <c r="AF2420" s="553"/>
      <c r="AG2420" s="553"/>
      <c r="AH2420" s="553"/>
      <c r="AI2420" s="253"/>
      <c r="AJ2420" s="253"/>
      <c r="AK2420" s="253"/>
      <c r="AL2420" s="249">
        <f>AM2420+AN2420</f>
        <v>0</v>
      </c>
      <c r="AM2420" s="223"/>
      <c r="AN2420" s="223"/>
      <c r="AO2420" s="553"/>
      <c r="AP2420" s="553"/>
      <c r="AQ2420" s="553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</row>
    <row r="2421" spans="13:99">
      <c r="M2421" s="590" t="s">
        <v>2229</v>
      </c>
      <c r="N2421" s="588" t="s">
        <v>2121</v>
      </c>
      <c r="O2421" s="422" t="s">
        <v>195</v>
      </c>
      <c r="AC2421" s="253"/>
      <c r="AD2421" s="253"/>
      <c r="AE2421" s="253"/>
      <c r="AF2421" s="254"/>
      <c r="AG2421" s="553"/>
      <c r="AH2421" s="553"/>
      <c r="AI2421" s="253"/>
      <c r="AJ2421" s="253"/>
      <c r="AK2421" s="253"/>
      <c r="AL2421" s="249">
        <f>AM2421+AN2421</f>
        <v>0</v>
      </c>
      <c r="AM2421" s="246">
        <f>AM2422*AM2423/1000</f>
        <v>0</v>
      </c>
      <c r="AN2421" s="246">
        <f>AN2422*AN2423/1000</f>
        <v>0</v>
      </c>
      <c r="AO2421" s="254"/>
      <c r="AP2421" s="553"/>
      <c r="AQ2421" s="553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</row>
    <row r="2422" spans="13:99">
      <c r="M2422" s="591" t="str">
        <f>M2421 &amp; ".P"</f>
        <v>KCR.P</v>
      </c>
      <c r="N2422" s="560" t="s">
        <v>843</v>
      </c>
      <c r="O2422" s="422" t="s">
        <v>23</v>
      </c>
      <c r="AC2422" s="253"/>
      <c r="AD2422" s="253"/>
      <c r="AE2422" s="253"/>
      <c r="AF2422" s="254"/>
      <c r="AG2422" s="553"/>
      <c r="AH2422" s="553"/>
      <c r="AI2422" s="253"/>
      <c r="AJ2422" s="253"/>
      <c r="AK2422" s="253"/>
      <c r="AL2422" s="249">
        <f>IF(AL2423=0,0,AL2421*1000/AL2423)</f>
        <v>0</v>
      </c>
      <c r="AM2422" s="223"/>
      <c r="AN2422" s="223"/>
      <c r="AO2422" s="254"/>
      <c r="AP2422" s="553"/>
      <c r="AQ2422" s="553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</row>
    <row r="2423" spans="13:99">
      <c r="M2423" s="591" t="str">
        <f>M2421 &amp; ".V"</f>
        <v>KCR.V</v>
      </c>
      <c r="N2423" s="560" t="s">
        <v>245</v>
      </c>
      <c r="O2423" s="422" t="s">
        <v>289</v>
      </c>
      <c r="AC2423" s="253"/>
      <c r="AD2423" s="253"/>
      <c r="AE2423" s="253"/>
      <c r="AF2423" s="553"/>
      <c r="AG2423" s="553"/>
      <c r="AH2423" s="553"/>
      <c r="AI2423" s="253"/>
      <c r="AJ2423" s="253"/>
      <c r="AK2423" s="253"/>
      <c r="AL2423" s="249">
        <f>AM2423+AN2423</f>
        <v>0</v>
      </c>
      <c r="AM2423" s="223"/>
      <c r="AN2423" s="223"/>
      <c r="AO2423" s="553"/>
      <c r="AP2423" s="553"/>
      <c r="AQ2423" s="55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</row>
    <row r="2424" spans="13:99">
      <c r="M2424" s="590" t="s">
        <v>2230</v>
      </c>
      <c r="N2424" s="588" t="s">
        <v>2122</v>
      </c>
      <c r="O2424" s="422" t="s">
        <v>195</v>
      </c>
      <c r="AC2424" s="253"/>
      <c r="AD2424" s="253"/>
      <c r="AE2424" s="253"/>
      <c r="AF2424" s="254"/>
      <c r="AG2424" s="553"/>
      <c r="AH2424" s="553"/>
      <c r="AI2424" s="253"/>
      <c r="AJ2424" s="253"/>
      <c r="AK2424" s="253"/>
      <c r="AL2424" s="249">
        <f>AM2424+AN2424</f>
        <v>0</v>
      </c>
      <c r="AM2424" s="246">
        <f>AM2425*AM2426/1000</f>
        <v>0</v>
      </c>
      <c r="AN2424" s="246">
        <f>AN2425*AN2426/1000</f>
        <v>0</v>
      </c>
      <c r="AO2424" s="254"/>
      <c r="AP2424" s="553"/>
      <c r="AQ2424" s="553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</row>
    <row r="2425" spans="13:99">
      <c r="M2425" s="591" t="str">
        <f>M2424 &amp; ".P"</f>
        <v>KI.P</v>
      </c>
      <c r="N2425" s="560" t="s">
        <v>843</v>
      </c>
      <c r="O2425" s="422" t="s">
        <v>23</v>
      </c>
      <c r="AC2425" s="253"/>
      <c r="AD2425" s="253"/>
      <c r="AE2425" s="253"/>
      <c r="AF2425" s="254"/>
      <c r="AG2425" s="553"/>
      <c r="AH2425" s="553"/>
      <c r="AI2425" s="253"/>
      <c r="AJ2425" s="253"/>
      <c r="AK2425" s="253"/>
      <c r="AL2425" s="249">
        <f>IF(AL2426=0,0,AL2424*1000/AL2426)</f>
        <v>0</v>
      </c>
      <c r="AM2425" s="223"/>
      <c r="AN2425" s="223"/>
      <c r="AO2425" s="254"/>
      <c r="AP2425" s="553"/>
      <c r="AQ2425" s="553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</row>
    <row r="2426" spans="13:99">
      <c r="M2426" s="591" t="str">
        <f>M2424 &amp; ".V"</f>
        <v>KI.V</v>
      </c>
      <c r="N2426" s="560" t="s">
        <v>245</v>
      </c>
      <c r="O2426" s="422" t="s">
        <v>289</v>
      </c>
      <c r="AC2426" s="253"/>
      <c r="AD2426" s="253"/>
      <c r="AE2426" s="253"/>
      <c r="AF2426" s="553"/>
      <c r="AG2426" s="553"/>
      <c r="AH2426" s="553"/>
      <c r="AI2426" s="253"/>
      <c r="AJ2426" s="253"/>
      <c r="AK2426" s="253"/>
      <c r="AL2426" s="249">
        <f>AM2426+AN2426</f>
        <v>0</v>
      </c>
      <c r="AM2426" s="223"/>
      <c r="AN2426" s="223"/>
      <c r="AO2426" s="553"/>
      <c r="AP2426" s="553"/>
      <c r="AQ2426" s="553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</row>
    <row r="2427" spans="13:99">
      <c r="M2427" s="590" t="s">
        <v>2231</v>
      </c>
      <c r="N2427" s="588" t="s">
        <v>2123</v>
      </c>
      <c r="O2427" s="422" t="s">
        <v>195</v>
      </c>
      <c r="AC2427" s="253"/>
      <c r="AD2427" s="253"/>
      <c r="AE2427" s="253"/>
      <c r="AF2427" s="254"/>
      <c r="AG2427" s="553"/>
      <c r="AH2427" s="553"/>
      <c r="AI2427" s="253"/>
      <c r="AJ2427" s="253"/>
      <c r="AK2427" s="253"/>
      <c r="AL2427" s="249">
        <f>AM2427+AN2427</f>
        <v>0</v>
      </c>
      <c r="AM2427" s="246">
        <f>AM2428*AM2429/1000</f>
        <v>0</v>
      </c>
      <c r="AN2427" s="246">
        <f>AN2428*AN2429/1000</f>
        <v>0</v>
      </c>
      <c r="AO2427" s="254"/>
      <c r="AP2427" s="553"/>
      <c r="AQ2427" s="553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</row>
    <row r="2428" spans="13:99">
      <c r="M2428" s="591" t="str">
        <f>M2427 &amp; ".P"</f>
        <v>KMN.P</v>
      </c>
      <c r="N2428" s="560" t="s">
        <v>843</v>
      </c>
      <c r="O2428" s="422" t="s">
        <v>23</v>
      </c>
      <c r="AC2428" s="253"/>
      <c r="AD2428" s="253"/>
      <c r="AE2428" s="253"/>
      <c r="AF2428" s="254"/>
      <c r="AG2428" s="553"/>
      <c r="AH2428" s="553"/>
      <c r="AI2428" s="253"/>
      <c r="AJ2428" s="253"/>
      <c r="AK2428" s="253"/>
      <c r="AL2428" s="249">
        <f>IF(AL2429=0,0,AL2427*1000/AL2429)</f>
        <v>0</v>
      </c>
      <c r="AM2428" s="223"/>
      <c r="AN2428" s="223"/>
      <c r="AO2428" s="254"/>
      <c r="AP2428" s="553"/>
      <c r="AQ2428" s="553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</row>
    <row r="2429" spans="13:99">
      <c r="M2429" s="591" t="str">
        <f>M2427 &amp; ".V"</f>
        <v>KMN.V</v>
      </c>
      <c r="N2429" s="560" t="s">
        <v>245</v>
      </c>
      <c r="O2429" s="422" t="s">
        <v>289</v>
      </c>
      <c r="AC2429" s="253"/>
      <c r="AD2429" s="253"/>
      <c r="AE2429" s="253"/>
      <c r="AF2429" s="553"/>
      <c r="AG2429" s="553"/>
      <c r="AH2429" s="553"/>
      <c r="AI2429" s="253"/>
      <c r="AJ2429" s="253"/>
      <c r="AK2429" s="253"/>
      <c r="AL2429" s="249">
        <f>AM2429+AN2429</f>
        <v>0</v>
      </c>
      <c r="AM2429" s="223"/>
      <c r="AN2429" s="223"/>
      <c r="AO2429" s="553"/>
      <c r="AP2429" s="553"/>
      <c r="AQ2429" s="553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</row>
    <row r="2430" spans="13:99">
      <c r="M2430" s="590" t="s">
        <v>2232</v>
      </c>
      <c r="N2430" s="588" t="s">
        <v>2124</v>
      </c>
      <c r="O2430" s="422" t="s">
        <v>195</v>
      </c>
      <c r="AC2430" s="253"/>
      <c r="AD2430" s="253"/>
      <c r="AE2430" s="253"/>
      <c r="AF2430" s="254"/>
      <c r="AG2430" s="553"/>
      <c r="AH2430" s="553"/>
      <c r="AI2430" s="253"/>
      <c r="AJ2430" s="253"/>
      <c r="AK2430" s="253"/>
      <c r="AL2430" s="249">
        <f>AM2430+AN2430</f>
        <v>0</v>
      </c>
      <c r="AM2430" s="246">
        <f>AM2431*AM2432/1000</f>
        <v>0</v>
      </c>
      <c r="AN2430" s="246">
        <f>AN2431*AN2432/1000</f>
        <v>0</v>
      </c>
      <c r="AO2430" s="254"/>
      <c r="AP2430" s="553"/>
      <c r="AQ2430" s="553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</row>
    <row r="2431" spans="13:99">
      <c r="M2431" s="591" t="str">
        <f>M2430 &amp; ".P"</f>
        <v>KP.P</v>
      </c>
      <c r="N2431" s="560" t="s">
        <v>843</v>
      </c>
      <c r="O2431" s="422" t="s">
        <v>23</v>
      </c>
      <c r="AC2431" s="253"/>
      <c r="AD2431" s="253"/>
      <c r="AE2431" s="253"/>
      <c r="AF2431" s="254"/>
      <c r="AG2431" s="553"/>
      <c r="AH2431" s="553"/>
      <c r="AI2431" s="253"/>
      <c r="AJ2431" s="253"/>
      <c r="AK2431" s="253"/>
      <c r="AL2431" s="249">
        <f>IF(AL2432=0,0,AL2430*1000/AL2432)</f>
        <v>0</v>
      </c>
      <c r="AM2431" s="223"/>
      <c r="AN2431" s="223"/>
      <c r="AO2431" s="254"/>
      <c r="AP2431" s="553"/>
      <c r="AQ2431" s="553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</row>
    <row r="2432" spans="13:99">
      <c r="M2432" s="591" t="str">
        <f>M2430 &amp; ".V"</f>
        <v>KP.V</v>
      </c>
      <c r="N2432" s="560" t="s">
        <v>245</v>
      </c>
      <c r="O2432" s="422" t="s">
        <v>289</v>
      </c>
      <c r="AC2432" s="253"/>
      <c r="AD2432" s="253"/>
      <c r="AE2432" s="253"/>
      <c r="AF2432" s="553"/>
      <c r="AG2432" s="553"/>
      <c r="AH2432" s="553"/>
      <c r="AI2432" s="253"/>
      <c r="AJ2432" s="253"/>
      <c r="AK2432" s="253"/>
      <c r="AL2432" s="249">
        <f>AM2432+AN2432</f>
        <v>0</v>
      </c>
      <c r="AM2432" s="223"/>
      <c r="AN2432" s="223"/>
      <c r="AO2432" s="553"/>
      <c r="AP2432" s="553"/>
      <c r="AQ2432" s="553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</row>
    <row r="2433" spans="13:99">
      <c r="M2433" s="590" t="s">
        <v>2233</v>
      </c>
      <c r="N2433" s="588" t="s">
        <v>2125</v>
      </c>
      <c r="O2433" s="422" t="s">
        <v>195</v>
      </c>
      <c r="AC2433" s="253"/>
      <c r="AD2433" s="253"/>
      <c r="AE2433" s="253"/>
      <c r="AF2433" s="254"/>
      <c r="AG2433" s="553"/>
      <c r="AH2433" s="553"/>
      <c r="AI2433" s="253"/>
      <c r="AJ2433" s="253"/>
      <c r="AK2433" s="253"/>
      <c r="AL2433" s="249">
        <f>AM2433+AN2433</f>
        <v>0</v>
      </c>
      <c r="AM2433" s="246">
        <f>AM2434*AM2435/1000</f>
        <v>0</v>
      </c>
      <c r="AN2433" s="246">
        <f>AN2434*AN2435/1000</f>
        <v>0</v>
      </c>
      <c r="AO2433" s="254"/>
      <c r="AP2433" s="553"/>
      <c r="AQ2433" s="55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</row>
    <row r="2434" spans="13:99">
      <c r="M2434" s="591" t="str">
        <f>M2433 &amp; ".P"</f>
        <v>HCL.P</v>
      </c>
      <c r="N2434" s="560" t="s">
        <v>843</v>
      </c>
      <c r="O2434" s="422" t="s">
        <v>23</v>
      </c>
      <c r="AC2434" s="253"/>
      <c r="AD2434" s="253"/>
      <c r="AE2434" s="253"/>
      <c r="AF2434" s="254"/>
      <c r="AG2434" s="553"/>
      <c r="AH2434" s="553"/>
      <c r="AI2434" s="253"/>
      <c r="AJ2434" s="253"/>
      <c r="AK2434" s="253"/>
      <c r="AL2434" s="249">
        <f>IF(AL2435=0,0,AL2433*1000/AL2435)</f>
        <v>0</v>
      </c>
      <c r="AM2434" s="223"/>
      <c r="AN2434" s="223"/>
      <c r="AO2434" s="254"/>
      <c r="AP2434" s="553"/>
      <c r="AQ2434" s="553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</row>
    <row r="2435" spans="13:99">
      <c r="M2435" s="591" t="str">
        <f>M2433 &amp; ".V"</f>
        <v>HCL.V</v>
      </c>
      <c r="N2435" s="560" t="s">
        <v>245</v>
      </c>
      <c r="O2435" s="422" t="s">
        <v>289</v>
      </c>
      <c r="AC2435" s="253"/>
      <c r="AD2435" s="253"/>
      <c r="AE2435" s="253"/>
      <c r="AF2435" s="553"/>
      <c r="AG2435" s="553"/>
      <c r="AH2435" s="553"/>
      <c r="AI2435" s="253"/>
      <c r="AJ2435" s="253"/>
      <c r="AK2435" s="253"/>
      <c r="AL2435" s="249">
        <f>AM2435+AN2435</f>
        <v>0</v>
      </c>
      <c r="AM2435" s="223"/>
      <c r="AN2435" s="223"/>
      <c r="AO2435" s="553"/>
      <c r="AP2435" s="553"/>
      <c r="AQ2435" s="553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</row>
    <row r="2436" spans="13:99">
      <c r="M2436" s="590" t="s">
        <v>2234</v>
      </c>
      <c r="N2436" s="588" t="s">
        <v>2126</v>
      </c>
      <c r="O2436" s="422" t="s">
        <v>195</v>
      </c>
      <c r="AC2436" s="253"/>
      <c r="AD2436" s="253"/>
      <c r="AE2436" s="253"/>
      <c r="AF2436" s="254"/>
      <c r="AG2436" s="553"/>
      <c r="AH2436" s="553"/>
      <c r="AI2436" s="253"/>
      <c r="AJ2436" s="253"/>
      <c r="AK2436" s="253"/>
      <c r="AL2436" s="249">
        <f>AM2436+AN2436</f>
        <v>0</v>
      </c>
      <c r="AM2436" s="246">
        <f>AM2437*AM2438/1000</f>
        <v>0</v>
      </c>
      <c r="AN2436" s="246">
        <f>AN2437*AN2438/1000</f>
        <v>0</v>
      </c>
      <c r="AO2436" s="254"/>
      <c r="AP2436" s="553"/>
      <c r="AQ2436" s="553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</row>
    <row r="2437" spans="13:99">
      <c r="M2437" s="591" t="str">
        <f>M2436 &amp; ".P"</f>
        <v>KNA.P</v>
      </c>
      <c r="N2437" s="560" t="s">
        <v>843</v>
      </c>
      <c r="O2437" s="422" t="s">
        <v>23</v>
      </c>
      <c r="AC2437" s="253"/>
      <c r="AD2437" s="253"/>
      <c r="AE2437" s="253"/>
      <c r="AF2437" s="254"/>
      <c r="AG2437" s="553"/>
      <c r="AH2437" s="553"/>
      <c r="AI2437" s="253"/>
      <c r="AJ2437" s="253"/>
      <c r="AK2437" s="253"/>
      <c r="AL2437" s="249">
        <f>IF(AL2438=0,0,AL2436*1000/AL2438)</f>
        <v>0</v>
      </c>
      <c r="AM2437" s="223"/>
      <c r="AN2437" s="223"/>
      <c r="AO2437" s="254"/>
      <c r="AP2437" s="553"/>
      <c r="AQ2437" s="553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</row>
    <row r="2438" spans="13:99">
      <c r="M2438" s="591" t="str">
        <f>M2436 &amp; ".V"</f>
        <v>KNA.V</v>
      </c>
      <c r="N2438" s="560" t="s">
        <v>245</v>
      </c>
      <c r="O2438" s="422" t="s">
        <v>289</v>
      </c>
      <c r="AC2438" s="253"/>
      <c r="AD2438" s="253"/>
      <c r="AE2438" s="253"/>
      <c r="AF2438" s="553"/>
      <c r="AG2438" s="553"/>
      <c r="AH2438" s="553"/>
      <c r="AI2438" s="253"/>
      <c r="AJ2438" s="253"/>
      <c r="AK2438" s="253"/>
      <c r="AL2438" s="249">
        <f>AM2438+AN2438</f>
        <v>0</v>
      </c>
      <c r="AM2438" s="223"/>
      <c r="AN2438" s="223"/>
      <c r="AO2438" s="553"/>
      <c r="AP2438" s="553"/>
      <c r="AQ2438" s="553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</row>
    <row r="2439" spans="13:99">
      <c r="M2439" s="590" t="s">
        <v>2235</v>
      </c>
      <c r="N2439" s="588" t="s">
        <v>2127</v>
      </c>
      <c r="O2439" s="422" t="s">
        <v>195</v>
      </c>
      <c r="AC2439" s="253"/>
      <c r="AD2439" s="253"/>
      <c r="AE2439" s="253"/>
      <c r="AF2439" s="254"/>
      <c r="AG2439" s="553"/>
      <c r="AH2439" s="553"/>
      <c r="AI2439" s="253"/>
      <c r="AJ2439" s="253"/>
      <c r="AK2439" s="253"/>
      <c r="AL2439" s="249">
        <f>AM2439+AN2439</f>
        <v>0</v>
      </c>
      <c r="AM2439" s="246">
        <f>AM2440*AM2441/1000</f>
        <v>0</v>
      </c>
      <c r="AN2439" s="246">
        <f>AN2440*AN2441/1000</f>
        <v>0</v>
      </c>
      <c r="AO2439" s="254"/>
      <c r="AP2439" s="553"/>
      <c r="AQ2439" s="553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</row>
    <row r="2440" spans="13:99">
      <c r="M2440" s="591" t="str">
        <f>M2439 &amp; ".P"</f>
        <v>CAC.P</v>
      </c>
      <c r="N2440" s="560" t="s">
        <v>843</v>
      </c>
      <c r="O2440" s="422" t="s">
        <v>23</v>
      </c>
      <c r="AC2440" s="253"/>
      <c r="AD2440" s="253"/>
      <c r="AE2440" s="253"/>
      <c r="AF2440" s="254"/>
      <c r="AG2440" s="553"/>
      <c r="AH2440" s="553"/>
      <c r="AI2440" s="253"/>
      <c r="AJ2440" s="253"/>
      <c r="AK2440" s="253"/>
      <c r="AL2440" s="249">
        <f>IF(AL2441=0,0,AL2439*1000/AL2441)</f>
        <v>0</v>
      </c>
      <c r="AM2440" s="223"/>
      <c r="AN2440" s="223"/>
      <c r="AO2440" s="254"/>
      <c r="AP2440" s="553"/>
      <c r="AQ2440" s="553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</row>
    <row r="2441" spans="13:99">
      <c r="M2441" s="591" t="str">
        <f>M2439 &amp; ".V"</f>
        <v>CAC.V</v>
      </c>
      <c r="N2441" s="560" t="s">
        <v>245</v>
      </c>
      <c r="O2441" s="422" t="s">
        <v>289</v>
      </c>
      <c r="AC2441" s="253"/>
      <c r="AD2441" s="253"/>
      <c r="AE2441" s="253"/>
      <c r="AF2441" s="553"/>
      <c r="AG2441" s="553"/>
      <c r="AH2441" s="553"/>
      <c r="AI2441" s="253"/>
      <c r="AJ2441" s="253"/>
      <c r="AK2441" s="253"/>
      <c r="AL2441" s="249">
        <f>AM2441+AN2441</f>
        <v>0</v>
      </c>
      <c r="AM2441" s="223"/>
      <c r="AN2441" s="223"/>
      <c r="AO2441" s="553"/>
      <c r="AP2441" s="553"/>
      <c r="AQ2441" s="553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</row>
    <row r="2442" spans="13:99">
      <c r="M2442" s="590" t="s">
        <v>2236</v>
      </c>
      <c r="N2442" s="588" t="s">
        <v>2128</v>
      </c>
      <c r="O2442" s="422" t="s">
        <v>195</v>
      </c>
      <c r="AC2442" s="253"/>
      <c r="AD2442" s="253"/>
      <c r="AE2442" s="253"/>
      <c r="AF2442" s="254"/>
      <c r="AG2442" s="553"/>
      <c r="AH2442" s="553"/>
      <c r="AI2442" s="253"/>
      <c r="AJ2442" s="253"/>
      <c r="AK2442" s="253"/>
      <c r="AL2442" s="249">
        <f>AM2442+AN2442</f>
        <v>0</v>
      </c>
      <c r="AM2442" s="246">
        <f>AM2443*AM2444/1000</f>
        <v>0</v>
      </c>
      <c r="AN2442" s="246">
        <f>AN2443*AN2444/1000</f>
        <v>0</v>
      </c>
      <c r="AO2442" s="254"/>
      <c r="AP2442" s="553"/>
      <c r="AQ2442" s="553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</row>
    <row r="2443" spans="13:99">
      <c r="M2443" s="591" t="str">
        <f>M2442 &amp; ".P"</f>
        <v>CACL.P</v>
      </c>
      <c r="N2443" s="560" t="s">
        <v>843</v>
      </c>
      <c r="O2443" s="422" t="s">
        <v>23</v>
      </c>
      <c r="AC2443" s="253"/>
      <c r="AD2443" s="253"/>
      <c r="AE2443" s="253"/>
      <c r="AF2443" s="254"/>
      <c r="AG2443" s="553"/>
      <c r="AH2443" s="553"/>
      <c r="AI2443" s="253"/>
      <c r="AJ2443" s="253"/>
      <c r="AK2443" s="253"/>
      <c r="AL2443" s="249">
        <f>IF(AL2444=0,0,AL2442*1000/AL2444)</f>
        <v>0</v>
      </c>
      <c r="AM2443" s="223"/>
      <c r="AN2443" s="223"/>
      <c r="AO2443" s="254"/>
      <c r="AP2443" s="553"/>
      <c r="AQ2443" s="55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</row>
    <row r="2444" spans="13:99">
      <c r="M2444" s="591" t="str">
        <f>M2442 &amp; ".V"</f>
        <v>CACL.V</v>
      </c>
      <c r="N2444" s="560" t="s">
        <v>245</v>
      </c>
      <c r="O2444" s="422" t="s">
        <v>289</v>
      </c>
      <c r="AC2444" s="253"/>
      <c r="AD2444" s="253"/>
      <c r="AE2444" s="253"/>
      <c r="AF2444" s="553"/>
      <c r="AG2444" s="553"/>
      <c r="AH2444" s="553"/>
      <c r="AI2444" s="253"/>
      <c r="AJ2444" s="253"/>
      <c r="AK2444" s="253"/>
      <c r="AL2444" s="249">
        <f>AM2444+AN2444</f>
        <v>0</v>
      </c>
      <c r="AM2444" s="223"/>
      <c r="AN2444" s="223"/>
      <c r="AO2444" s="553"/>
      <c r="AP2444" s="553"/>
      <c r="AQ2444" s="553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</row>
    <row r="2445" spans="13:99">
      <c r="M2445" s="590" t="s">
        <v>2237</v>
      </c>
      <c r="N2445" s="588" t="s">
        <v>2129</v>
      </c>
      <c r="O2445" s="422" t="s">
        <v>195</v>
      </c>
      <c r="AC2445" s="253"/>
      <c r="AD2445" s="253"/>
      <c r="AE2445" s="253"/>
      <c r="AF2445" s="254"/>
      <c r="AG2445" s="553"/>
      <c r="AH2445" s="553"/>
      <c r="AI2445" s="253"/>
      <c r="AJ2445" s="253"/>
      <c r="AK2445" s="253"/>
      <c r="AL2445" s="249">
        <f>AM2445+AN2445</f>
        <v>0</v>
      </c>
      <c r="AM2445" s="246">
        <f>AM2446*AM2447/1000</f>
        <v>0</v>
      </c>
      <c r="AN2445" s="246">
        <f>AN2446*AN2447/1000</f>
        <v>0</v>
      </c>
      <c r="AO2445" s="254"/>
      <c r="AP2445" s="553"/>
      <c r="AQ2445" s="553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</row>
    <row r="2446" spans="13:99">
      <c r="M2446" s="591" t="str">
        <f>M2445 &amp; ".P"</f>
        <v>CAHPCL.P</v>
      </c>
      <c r="N2446" s="560" t="s">
        <v>843</v>
      </c>
      <c r="O2446" s="422" t="s">
        <v>23</v>
      </c>
      <c r="AC2446" s="253"/>
      <c r="AD2446" s="253"/>
      <c r="AE2446" s="253"/>
      <c r="AF2446" s="254"/>
      <c r="AG2446" s="553"/>
      <c r="AH2446" s="553"/>
      <c r="AI2446" s="253"/>
      <c r="AJ2446" s="253"/>
      <c r="AK2446" s="253"/>
      <c r="AL2446" s="249">
        <f>IF(AL2447=0,0,AL2445*1000/AL2447)</f>
        <v>0</v>
      </c>
      <c r="AM2446" s="223"/>
      <c r="AN2446" s="223"/>
      <c r="AO2446" s="254"/>
      <c r="AP2446" s="553"/>
      <c r="AQ2446" s="553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</row>
    <row r="2447" spans="13:99">
      <c r="M2447" s="591" t="str">
        <f>M2445 &amp; ".V"</f>
        <v>CAHPCL.V</v>
      </c>
      <c r="N2447" s="560" t="s">
        <v>245</v>
      </c>
      <c r="O2447" s="422" t="s">
        <v>289</v>
      </c>
      <c r="AC2447" s="253"/>
      <c r="AD2447" s="253"/>
      <c r="AE2447" s="253"/>
      <c r="AF2447" s="553"/>
      <c r="AG2447" s="553"/>
      <c r="AH2447" s="553"/>
      <c r="AI2447" s="253"/>
      <c r="AJ2447" s="253"/>
      <c r="AK2447" s="253"/>
      <c r="AL2447" s="249">
        <f>AM2447+AN2447</f>
        <v>0</v>
      </c>
      <c r="AM2447" s="223"/>
      <c r="AN2447" s="223"/>
      <c r="AO2447" s="553"/>
      <c r="AP2447" s="553"/>
      <c r="AQ2447" s="553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</row>
    <row r="2448" spans="13:99">
      <c r="M2448" s="590" t="s">
        <v>2238</v>
      </c>
      <c r="N2448" s="588" t="s">
        <v>2130</v>
      </c>
      <c r="O2448" s="422" t="s">
        <v>195</v>
      </c>
      <c r="AC2448" s="253"/>
      <c r="AD2448" s="253"/>
      <c r="AE2448" s="253"/>
      <c r="AF2448" s="254"/>
      <c r="AG2448" s="553"/>
      <c r="AH2448" s="553"/>
      <c r="AI2448" s="253"/>
      <c r="AJ2448" s="253"/>
      <c r="AK2448" s="253"/>
      <c r="AL2448" s="249">
        <f>AM2448+AN2448</f>
        <v>0</v>
      </c>
      <c r="AM2448" s="246">
        <f>AM2449*AM2450/1000</f>
        <v>0</v>
      </c>
      <c r="AN2448" s="246">
        <f>AN2449*AN2450/1000</f>
        <v>0</v>
      </c>
      <c r="AO2448" s="254"/>
      <c r="AP2448" s="553"/>
      <c r="AQ2448" s="553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</row>
    <row r="2449" spans="13:99">
      <c r="M2449" s="591" t="str">
        <f>M2448 &amp; ".P"</f>
        <v>SAND.P</v>
      </c>
      <c r="N2449" s="560" t="s">
        <v>843</v>
      </c>
      <c r="O2449" s="422" t="s">
        <v>23</v>
      </c>
      <c r="AC2449" s="253"/>
      <c r="AD2449" s="253"/>
      <c r="AE2449" s="253"/>
      <c r="AF2449" s="254"/>
      <c r="AG2449" s="553"/>
      <c r="AH2449" s="553"/>
      <c r="AI2449" s="253"/>
      <c r="AJ2449" s="253"/>
      <c r="AK2449" s="253"/>
      <c r="AL2449" s="249">
        <f>IF(AL2450=0,0,AL2448*1000/AL2450)</f>
        <v>0</v>
      </c>
      <c r="AM2449" s="223"/>
      <c r="AN2449" s="223"/>
      <c r="AO2449" s="254"/>
      <c r="AP2449" s="553"/>
      <c r="AQ2449" s="553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</row>
    <row r="2450" spans="13:99">
      <c r="M2450" s="591" t="str">
        <f>M2448 &amp; ".V"</f>
        <v>SAND.V</v>
      </c>
      <c r="N2450" s="560" t="s">
        <v>245</v>
      </c>
      <c r="O2450" s="422" t="s">
        <v>289</v>
      </c>
      <c r="AC2450" s="253"/>
      <c r="AD2450" s="253"/>
      <c r="AE2450" s="253"/>
      <c r="AF2450" s="553"/>
      <c r="AG2450" s="553"/>
      <c r="AH2450" s="553"/>
      <c r="AI2450" s="253"/>
      <c r="AJ2450" s="253"/>
      <c r="AK2450" s="253"/>
      <c r="AL2450" s="249">
        <f>AM2450+AN2450</f>
        <v>0</v>
      </c>
      <c r="AM2450" s="223"/>
      <c r="AN2450" s="223"/>
      <c r="AO2450" s="553"/>
      <c r="AP2450" s="553"/>
      <c r="AQ2450" s="553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</row>
    <row r="2451" spans="13:99">
      <c r="M2451" s="590" t="s">
        <v>2239</v>
      </c>
      <c r="N2451" s="588" t="s">
        <v>2131</v>
      </c>
      <c r="O2451" s="422" t="s">
        <v>195</v>
      </c>
      <c r="AC2451" s="253"/>
      <c r="AD2451" s="253"/>
      <c r="AE2451" s="253"/>
      <c r="AF2451" s="254"/>
      <c r="AG2451" s="553"/>
      <c r="AH2451" s="553"/>
      <c r="AI2451" s="253"/>
      <c r="AJ2451" s="253"/>
      <c r="AK2451" s="253"/>
      <c r="AL2451" s="249">
        <f>AM2451+AN2451</f>
        <v>0</v>
      </c>
      <c r="AM2451" s="246">
        <f>AM2452*AM2453/1000</f>
        <v>0</v>
      </c>
      <c r="AN2451" s="246">
        <f>AN2452*AN2453/1000</f>
        <v>0</v>
      </c>
      <c r="AO2451" s="254"/>
      <c r="AP2451" s="553"/>
      <c r="AQ2451" s="553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</row>
    <row r="2452" spans="13:99">
      <c r="M2452" s="591" t="str">
        <f>M2451 &amp; ".P"</f>
        <v>ACIDN.P</v>
      </c>
      <c r="N2452" s="560" t="s">
        <v>843</v>
      </c>
      <c r="O2452" s="422" t="s">
        <v>23</v>
      </c>
      <c r="AC2452" s="253"/>
      <c r="AD2452" s="253"/>
      <c r="AE2452" s="253"/>
      <c r="AF2452" s="254"/>
      <c r="AG2452" s="553"/>
      <c r="AH2452" s="553"/>
      <c r="AI2452" s="253"/>
      <c r="AJ2452" s="253"/>
      <c r="AK2452" s="253"/>
      <c r="AL2452" s="249">
        <f>IF(AL2453=0,0,AL2451*1000/AL2453)</f>
        <v>0</v>
      </c>
      <c r="AM2452" s="223"/>
      <c r="AN2452" s="223"/>
      <c r="AO2452" s="254"/>
      <c r="AP2452" s="553"/>
      <c r="AQ2452" s="553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</row>
    <row r="2453" spans="13:99">
      <c r="M2453" s="591" t="str">
        <f>M2451 &amp; ".V"</f>
        <v>ACIDN.V</v>
      </c>
      <c r="N2453" s="560" t="s">
        <v>245</v>
      </c>
      <c r="O2453" s="422" t="s">
        <v>289</v>
      </c>
      <c r="AC2453" s="253"/>
      <c r="AD2453" s="253"/>
      <c r="AE2453" s="253"/>
      <c r="AF2453" s="553"/>
      <c r="AG2453" s="553"/>
      <c r="AH2453" s="553"/>
      <c r="AI2453" s="253"/>
      <c r="AJ2453" s="253"/>
      <c r="AK2453" s="253"/>
      <c r="AL2453" s="249">
        <f>AM2453+AN2453</f>
        <v>0</v>
      </c>
      <c r="AM2453" s="223"/>
      <c r="AN2453" s="223"/>
      <c r="AO2453" s="553"/>
      <c r="AP2453" s="553"/>
      <c r="AQ2453" s="5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</row>
    <row r="2454" spans="13:99">
      <c r="M2454" s="590" t="s">
        <v>2240</v>
      </c>
      <c r="N2454" s="588" t="s">
        <v>2132</v>
      </c>
      <c r="O2454" s="422" t="s">
        <v>195</v>
      </c>
      <c r="AC2454" s="253"/>
      <c r="AD2454" s="253"/>
      <c r="AE2454" s="253"/>
      <c r="AF2454" s="254"/>
      <c r="AG2454" s="553"/>
      <c r="AH2454" s="553"/>
      <c r="AI2454" s="253"/>
      <c r="AJ2454" s="253"/>
      <c r="AK2454" s="253"/>
      <c r="AL2454" s="249">
        <f>AM2454+AN2454</f>
        <v>0</v>
      </c>
      <c r="AM2454" s="246">
        <f>AM2455*AM2456/1000</f>
        <v>0</v>
      </c>
      <c r="AN2454" s="246">
        <f>AN2455*AN2456/1000</f>
        <v>0</v>
      </c>
      <c r="AO2454" s="254"/>
      <c r="AP2454" s="553"/>
      <c r="AQ2454" s="553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</row>
    <row r="2455" spans="13:99">
      <c r="M2455" s="591" t="str">
        <f>M2454 &amp; ".P"</f>
        <v>ACIDA.P</v>
      </c>
      <c r="N2455" s="560" t="s">
        <v>843</v>
      </c>
      <c r="O2455" s="422" t="s">
        <v>23</v>
      </c>
      <c r="AC2455" s="253"/>
      <c r="AD2455" s="253"/>
      <c r="AE2455" s="253"/>
      <c r="AF2455" s="254"/>
      <c r="AG2455" s="553"/>
      <c r="AH2455" s="553"/>
      <c r="AI2455" s="253"/>
      <c r="AJ2455" s="253"/>
      <c r="AK2455" s="253"/>
      <c r="AL2455" s="249">
        <f>IF(AL2456=0,0,AL2454*1000/AL2456)</f>
        <v>0</v>
      </c>
      <c r="AM2455" s="223"/>
      <c r="AN2455" s="223"/>
      <c r="AO2455" s="254"/>
      <c r="AP2455" s="553"/>
      <c r="AQ2455" s="553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</row>
    <row r="2456" spans="13:99">
      <c r="M2456" s="591" t="str">
        <f>M2454 &amp; ".V"</f>
        <v>ACIDA.V</v>
      </c>
      <c r="N2456" s="560" t="s">
        <v>245</v>
      </c>
      <c r="O2456" s="422" t="s">
        <v>289</v>
      </c>
      <c r="AC2456" s="253"/>
      <c r="AD2456" s="253"/>
      <c r="AE2456" s="253"/>
      <c r="AF2456" s="553"/>
      <c r="AG2456" s="553"/>
      <c r="AH2456" s="553"/>
      <c r="AI2456" s="253"/>
      <c r="AJ2456" s="253"/>
      <c r="AK2456" s="253"/>
      <c r="AL2456" s="249">
        <f>AM2456+AN2456</f>
        <v>0</v>
      </c>
      <c r="AM2456" s="223"/>
      <c r="AN2456" s="223"/>
      <c r="AO2456" s="553"/>
      <c r="AP2456" s="553"/>
      <c r="AQ2456" s="553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</row>
    <row r="2457" spans="13:99">
      <c r="M2457" s="590" t="s">
        <v>2241</v>
      </c>
      <c r="N2457" s="588" t="s">
        <v>2133</v>
      </c>
      <c r="O2457" s="422" t="s">
        <v>195</v>
      </c>
      <c r="AC2457" s="253"/>
      <c r="AD2457" s="253"/>
      <c r="AE2457" s="253"/>
      <c r="AF2457" s="254"/>
      <c r="AG2457" s="553"/>
      <c r="AH2457" s="553"/>
      <c r="AI2457" s="253"/>
      <c r="AJ2457" s="253"/>
      <c r="AK2457" s="253"/>
      <c r="AL2457" s="249">
        <f>AM2457+AN2457</f>
        <v>0</v>
      </c>
      <c r="AM2457" s="246">
        <f>AM2458*AM2459/1000</f>
        <v>0</v>
      </c>
      <c r="AN2457" s="246">
        <f>AN2458*AN2459/1000</f>
        <v>0</v>
      </c>
      <c r="AO2457" s="254"/>
      <c r="AP2457" s="553"/>
      <c r="AQ2457" s="553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</row>
    <row r="2458" spans="13:99">
      <c r="M2458" s="591" t="str">
        <f>M2457 &amp; ".P"</f>
        <v>ACIDL.P</v>
      </c>
      <c r="N2458" s="560" t="s">
        <v>843</v>
      </c>
      <c r="O2458" s="422" t="s">
        <v>23</v>
      </c>
      <c r="AC2458" s="253"/>
      <c r="AD2458" s="253"/>
      <c r="AE2458" s="253"/>
      <c r="AF2458" s="254"/>
      <c r="AG2458" s="553"/>
      <c r="AH2458" s="553"/>
      <c r="AI2458" s="253"/>
      <c r="AJ2458" s="253"/>
      <c r="AK2458" s="253"/>
      <c r="AL2458" s="249">
        <f>IF(AL2459=0,0,AL2457*1000/AL2459)</f>
        <v>0</v>
      </c>
      <c r="AM2458" s="223"/>
      <c r="AN2458" s="223"/>
      <c r="AO2458" s="254"/>
      <c r="AP2458" s="553"/>
      <c r="AQ2458" s="553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</row>
    <row r="2459" spans="13:99">
      <c r="M2459" s="591" t="str">
        <f>M2457 &amp; ".V"</f>
        <v>ACIDL.V</v>
      </c>
      <c r="N2459" s="560" t="s">
        <v>245</v>
      </c>
      <c r="O2459" s="422" t="s">
        <v>289</v>
      </c>
      <c r="AC2459" s="253"/>
      <c r="AD2459" s="253"/>
      <c r="AE2459" s="253"/>
      <c r="AF2459" s="553"/>
      <c r="AG2459" s="553"/>
      <c r="AH2459" s="553"/>
      <c r="AI2459" s="253"/>
      <c r="AJ2459" s="253"/>
      <c r="AK2459" s="253"/>
      <c r="AL2459" s="249">
        <f>AM2459+AN2459</f>
        <v>0</v>
      </c>
      <c r="AM2459" s="223"/>
      <c r="AN2459" s="223"/>
      <c r="AO2459" s="553"/>
      <c r="AP2459" s="553"/>
      <c r="AQ2459" s="553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</row>
    <row r="2460" spans="13:99">
      <c r="M2460" s="590" t="s">
        <v>2242</v>
      </c>
      <c r="N2460" s="588" t="s">
        <v>2134</v>
      </c>
      <c r="O2460" s="422" t="s">
        <v>195</v>
      </c>
      <c r="AC2460" s="253"/>
      <c r="AD2460" s="253"/>
      <c r="AE2460" s="253"/>
      <c r="AF2460" s="254"/>
      <c r="AG2460" s="553"/>
      <c r="AH2460" s="553"/>
      <c r="AI2460" s="253"/>
      <c r="AJ2460" s="253"/>
      <c r="AK2460" s="253"/>
      <c r="AL2460" s="249">
        <f>AM2460+AN2460</f>
        <v>0</v>
      </c>
      <c r="AM2460" s="246">
        <f>AM2461*AM2462/1000</f>
        <v>0</v>
      </c>
      <c r="AN2460" s="246">
        <f>AN2461*AN2462/1000</f>
        <v>0</v>
      </c>
      <c r="AO2460" s="254"/>
      <c r="AP2460" s="553"/>
      <c r="AQ2460" s="553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</row>
    <row r="2461" spans="13:99">
      <c r="M2461" s="591" t="str">
        <f>M2460 &amp; ".P"</f>
        <v>AURIN.P</v>
      </c>
      <c r="N2461" s="560" t="s">
        <v>843</v>
      </c>
      <c r="O2461" s="422" t="s">
        <v>23</v>
      </c>
      <c r="AC2461" s="253"/>
      <c r="AD2461" s="253"/>
      <c r="AE2461" s="253"/>
      <c r="AF2461" s="254"/>
      <c r="AG2461" s="553"/>
      <c r="AH2461" s="553"/>
      <c r="AI2461" s="253"/>
      <c r="AJ2461" s="253"/>
      <c r="AK2461" s="253"/>
      <c r="AL2461" s="249">
        <f>IF(AL2462=0,0,AL2460*1000/AL2462)</f>
        <v>0</v>
      </c>
      <c r="AM2461" s="223"/>
      <c r="AN2461" s="223"/>
      <c r="AO2461" s="254"/>
      <c r="AP2461" s="553"/>
      <c r="AQ2461" s="553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</row>
    <row r="2462" spans="13:99">
      <c r="M2462" s="591" t="str">
        <f>M2460 &amp; ".V"</f>
        <v>AURIN.V</v>
      </c>
      <c r="N2462" s="560" t="s">
        <v>245</v>
      </c>
      <c r="O2462" s="422" t="s">
        <v>289</v>
      </c>
      <c r="AC2462" s="253"/>
      <c r="AD2462" s="253"/>
      <c r="AE2462" s="253"/>
      <c r="AF2462" s="553"/>
      <c r="AG2462" s="553"/>
      <c r="AH2462" s="553"/>
      <c r="AI2462" s="253"/>
      <c r="AJ2462" s="253"/>
      <c r="AK2462" s="253"/>
      <c r="AL2462" s="249">
        <f>AM2462+AN2462</f>
        <v>0</v>
      </c>
      <c r="AM2462" s="223"/>
      <c r="AN2462" s="223"/>
      <c r="AO2462" s="553"/>
      <c r="AP2462" s="553"/>
      <c r="AQ2462" s="553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</row>
    <row r="2463" spans="13:99">
      <c r="M2463" s="590" t="s">
        <v>2243</v>
      </c>
      <c r="N2463" s="588" t="s">
        <v>2135</v>
      </c>
      <c r="O2463" s="422" t="s">
        <v>195</v>
      </c>
      <c r="AC2463" s="253"/>
      <c r="AD2463" s="253"/>
      <c r="AE2463" s="253"/>
      <c r="AF2463" s="254"/>
      <c r="AG2463" s="553"/>
      <c r="AH2463" s="553"/>
      <c r="AI2463" s="253"/>
      <c r="AJ2463" s="253"/>
      <c r="AK2463" s="253"/>
      <c r="AL2463" s="249">
        <f>AM2463+AN2463</f>
        <v>0</v>
      </c>
      <c r="AM2463" s="246">
        <f>AM2464*AM2465/1000</f>
        <v>0</v>
      </c>
      <c r="AN2463" s="246">
        <f>AN2464*AN2465/1000</f>
        <v>0</v>
      </c>
      <c r="AO2463" s="254"/>
      <c r="AP2463" s="553"/>
      <c r="AQ2463" s="55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</row>
    <row r="2464" spans="13:99">
      <c r="M2464" s="591" t="str">
        <f>M2463 &amp; ".P"</f>
        <v>ACIDS.P</v>
      </c>
      <c r="N2464" s="560" t="s">
        <v>843</v>
      </c>
      <c r="O2464" s="422" t="s">
        <v>23</v>
      </c>
      <c r="AC2464" s="253"/>
      <c r="AD2464" s="253"/>
      <c r="AE2464" s="253"/>
      <c r="AF2464" s="254"/>
      <c r="AG2464" s="553"/>
      <c r="AH2464" s="553"/>
      <c r="AI2464" s="253"/>
      <c r="AJ2464" s="253"/>
      <c r="AK2464" s="253"/>
      <c r="AL2464" s="249">
        <f>IF(AL2465=0,0,AL2463*1000/AL2465)</f>
        <v>0</v>
      </c>
      <c r="AM2464" s="223"/>
      <c r="AN2464" s="223"/>
      <c r="AO2464" s="254"/>
      <c r="AP2464" s="553"/>
      <c r="AQ2464" s="553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</row>
    <row r="2465" spans="13:99">
      <c r="M2465" s="591" t="str">
        <f>M2463 &amp; ".V"</f>
        <v>ACIDS.V</v>
      </c>
      <c r="N2465" s="560" t="s">
        <v>245</v>
      </c>
      <c r="O2465" s="422" t="s">
        <v>289</v>
      </c>
      <c r="AC2465" s="253"/>
      <c r="AD2465" s="253"/>
      <c r="AE2465" s="253"/>
      <c r="AF2465" s="553"/>
      <c r="AG2465" s="553"/>
      <c r="AH2465" s="553"/>
      <c r="AI2465" s="253"/>
      <c r="AJ2465" s="253"/>
      <c r="AK2465" s="253"/>
      <c r="AL2465" s="249">
        <f>AM2465+AN2465</f>
        <v>0</v>
      </c>
      <c r="AM2465" s="223"/>
      <c r="AN2465" s="223"/>
      <c r="AO2465" s="553"/>
      <c r="AP2465" s="553"/>
      <c r="AQ2465" s="553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</row>
    <row r="2466" spans="13:99">
      <c r="M2466" s="590" t="s">
        <v>2244</v>
      </c>
      <c r="N2466" s="588" t="s">
        <v>2136</v>
      </c>
      <c r="O2466" s="422" t="s">
        <v>195</v>
      </c>
      <c r="AC2466" s="253"/>
      <c r="AD2466" s="253"/>
      <c r="AE2466" s="253"/>
      <c r="AF2466" s="254"/>
      <c r="AG2466" s="553"/>
      <c r="AH2466" s="553"/>
      <c r="AI2466" s="253"/>
      <c r="AJ2466" s="253"/>
      <c r="AK2466" s="253"/>
      <c r="AL2466" s="249">
        <f>AM2466+AN2466</f>
        <v>0</v>
      </c>
      <c r="AM2466" s="246">
        <f>AM2467*AM2468/1000</f>
        <v>0</v>
      </c>
      <c r="AN2466" s="246">
        <f>AN2467*AN2468/1000</f>
        <v>0</v>
      </c>
      <c r="AO2466" s="254"/>
      <c r="AP2466" s="553"/>
      <c r="AQ2466" s="553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</row>
    <row r="2467" spans="13:99">
      <c r="M2467" s="591" t="str">
        <f>M2466 &amp; ".P"</f>
        <v>ADIDCL.P</v>
      </c>
      <c r="N2467" s="560" t="s">
        <v>843</v>
      </c>
      <c r="O2467" s="422" t="s">
        <v>23</v>
      </c>
      <c r="AC2467" s="253"/>
      <c r="AD2467" s="253"/>
      <c r="AE2467" s="253"/>
      <c r="AF2467" s="254"/>
      <c r="AG2467" s="553"/>
      <c r="AH2467" s="553"/>
      <c r="AI2467" s="253"/>
      <c r="AJ2467" s="253"/>
      <c r="AK2467" s="253"/>
      <c r="AL2467" s="249">
        <f>IF(AL2468=0,0,AL2466*1000/AL2468)</f>
        <v>0</v>
      </c>
      <c r="AM2467" s="223"/>
      <c r="AN2467" s="223"/>
      <c r="AO2467" s="254"/>
      <c r="AP2467" s="553"/>
      <c r="AQ2467" s="553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</row>
    <row r="2468" spans="13:99">
      <c r="M2468" s="591" t="str">
        <f>M2466 &amp; ".V"</f>
        <v>ADIDCL.V</v>
      </c>
      <c r="N2468" s="560" t="s">
        <v>245</v>
      </c>
      <c r="O2468" s="422" t="s">
        <v>289</v>
      </c>
      <c r="AC2468" s="253"/>
      <c r="AD2468" s="253"/>
      <c r="AE2468" s="253"/>
      <c r="AF2468" s="553"/>
      <c r="AG2468" s="553"/>
      <c r="AH2468" s="553"/>
      <c r="AI2468" s="253"/>
      <c r="AJ2468" s="253"/>
      <c r="AK2468" s="253"/>
      <c r="AL2468" s="249">
        <f>AM2468+AN2468</f>
        <v>0</v>
      </c>
      <c r="AM2468" s="223"/>
      <c r="AN2468" s="223"/>
      <c r="AO2468" s="553"/>
      <c r="AP2468" s="553"/>
      <c r="AQ2468" s="553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</row>
    <row r="2469" spans="13:99">
      <c r="M2469" s="590" t="s">
        <v>2245</v>
      </c>
      <c r="N2469" s="588" t="s">
        <v>2137</v>
      </c>
      <c r="O2469" s="422" t="s">
        <v>195</v>
      </c>
      <c r="AC2469" s="253"/>
      <c r="AD2469" s="253"/>
      <c r="AE2469" s="253"/>
      <c r="AF2469" s="254"/>
      <c r="AG2469" s="553"/>
      <c r="AH2469" s="553"/>
      <c r="AI2469" s="253"/>
      <c r="AJ2469" s="253"/>
      <c r="AK2469" s="253"/>
      <c r="AL2469" s="249">
        <f>AM2469+AN2469</f>
        <v>0</v>
      </c>
      <c r="AM2469" s="246">
        <f>AM2470*AM2471/1000</f>
        <v>0</v>
      </c>
      <c r="AN2469" s="246">
        <f>AN2470*AN2471/1000</f>
        <v>0</v>
      </c>
      <c r="AO2469" s="254"/>
      <c r="AP2469" s="553"/>
      <c r="AQ2469" s="553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</row>
    <row r="2470" spans="13:99">
      <c r="M2470" s="591" t="str">
        <f>M2469 &amp; ".P"</f>
        <v>ACIDAC.P</v>
      </c>
      <c r="N2470" s="560" t="s">
        <v>843</v>
      </c>
      <c r="O2470" s="422" t="s">
        <v>23</v>
      </c>
      <c r="AC2470" s="253"/>
      <c r="AD2470" s="253"/>
      <c r="AE2470" s="253"/>
      <c r="AF2470" s="254"/>
      <c r="AG2470" s="553"/>
      <c r="AH2470" s="553"/>
      <c r="AI2470" s="253"/>
      <c r="AJ2470" s="253"/>
      <c r="AK2470" s="253"/>
      <c r="AL2470" s="249">
        <f>IF(AL2471=0,0,AL2469*1000/AL2471)</f>
        <v>0</v>
      </c>
      <c r="AM2470" s="223"/>
      <c r="AN2470" s="223"/>
      <c r="AO2470" s="254"/>
      <c r="AP2470" s="553"/>
      <c r="AQ2470" s="553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</row>
    <row r="2471" spans="13:99">
      <c r="M2471" s="591" t="str">
        <f>M2469 &amp; ".V"</f>
        <v>ACIDAC.V</v>
      </c>
      <c r="N2471" s="560" t="s">
        <v>245</v>
      </c>
      <c r="O2471" s="422" t="s">
        <v>289</v>
      </c>
      <c r="AC2471" s="253"/>
      <c r="AD2471" s="253"/>
      <c r="AE2471" s="253"/>
      <c r="AF2471" s="553"/>
      <c r="AG2471" s="553"/>
      <c r="AH2471" s="553"/>
      <c r="AI2471" s="253"/>
      <c r="AJ2471" s="253"/>
      <c r="AK2471" s="253"/>
      <c r="AL2471" s="249">
        <f>AM2471+AN2471</f>
        <v>0</v>
      </c>
      <c r="AM2471" s="223"/>
      <c r="AN2471" s="223"/>
      <c r="AO2471" s="553"/>
      <c r="AP2471" s="553"/>
      <c r="AQ2471" s="553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</row>
    <row r="2472" spans="13:99">
      <c r="M2472" s="590" t="s">
        <v>2246</v>
      </c>
      <c r="N2472" s="588" t="s">
        <v>2138</v>
      </c>
      <c r="O2472" s="422" t="s">
        <v>195</v>
      </c>
      <c r="AC2472" s="253"/>
      <c r="AD2472" s="253"/>
      <c r="AE2472" s="253"/>
      <c r="AF2472" s="254"/>
      <c r="AG2472" s="553"/>
      <c r="AH2472" s="553"/>
      <c r="AI2472" s="253"/>
      <c r="AJ2472" s="253"/>
      <c r="AK2472" s="253"/>
      <c r="AL2472" s="249">
        <f>AM2472+AN2472</f>
        <v>0</v>
      </c>
      <c r="AM2472" s="246">
        <f>AM2473*AM2474/1000</f>
        <v>0</v>
      </c>
      <c r="AN2472" s="246">
        <f>AN2473*AN2474/1000</f>
        <v>0</v>
      </c>
      <c r="AO2472" s="254"/>
      <c r="AP2472" s="553"/>
      <c r="AQ2472" s="553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</row>
    <row r="2473" spans="13:99">
      <c r="M2473" s="591" t="str">
        <f>M2472 &amp; ".P"</f>
        <v>ACIDOX.P</v>
      </c>
      <c r="N2473" s="560" t="s">
        <v>843</v>
      </c>
      <c r="O2473" s="422" t="s">
        <v>23</v>
      </c>
      <c r="AC2473" s="253"/>
      <c r="AD2473" s="253"/>
      <c r="AE2473" s="253"/>
      <c r="AF2473" s="254"/>
      <c r="AG2473" s="553"/>
      <c r="AH2473" s="553"/>
      <c r="AI2473" s="253"/>
      <c r="AJ2473" s="253"/>
      <c r="AK2473" s="253"/>
      <c r="AL2473" s="249">
        <f>IF(AL2474=0,0,AL2472*1000/AL2474)</f>
        <v>0</v>
      </c>
      <c r="AM2473" s="223"/>
      <c r="AN2473" s="223"/>
      <c r="AO2473" s="254"/>
      <c r="AP2473" s="553"/>
      <c r="AQ2473" s="55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</row>
    <row r="2474" spans="13:99">
      <c r="M2474" s="591" t="str">
        <f>M2472 &amp; ".V"</f>
        <v>ACIDOX.V</v>
      </c>
      <c r="N2474" s="560" t="s">
        <v>245</v>
      </c>
      <c r="O2474" s="422" t="s">
        <v>289</v>
      </c>
      <c r="AC2474" s="253"/>
      <c r="AD2474" s="253"/>
      <c r="AE2474" s="253"/>
      <c r="AF2474" s="553"/>
      <c r="AG2474" s="553"/>
      <c r="AH2474" s="553"/>
      <c r="AI2474" s="253"/>
      <c r="AJ2474" s="253"/>
      <c r="AK2474" s="253"/>
      <c r="AL2474" s="249">
        <f>AM2474+AN2474</f>
        <v>0</v>
      </c>
      <c r="AM2474" s="223"/>
      <c r="AN2474" s="223"/>
      <c r="AO2474" s="553"/>
      <c r="AP2474" s="553"/>
      <c r="AQ2474" s="553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</row>
    <row r="2475" spans="13:99">
      <c r="M2475" s="590" t="s">
        <v>2247</v>
      </c>
      <c r="N2475" s="588" t="s">
        <v>2139</v>
      </c>
      <c r="O2475" s="422" t="s">
        <v>195</v>
      </c>
      <c r="AC2475" s="253"/>
      <c r="AD2475" s="253"/>
      <c r="AE2475" s="253"/>
      <c r="AF2475" s="254"/>
      <c r="AG2475" s="553"/>
      <c r="AH2475" s="553"/>
      <c r="AI2475" s="253"/>
      <c r="AJ2475" s="253"/>
      <c r="AK2475" s="253"/>
      <c r="AL2475" s="249">
        <f>AM2475+AN2475</f>
        <v>0</v>
      </c>
      <c r="AM2475" s="246">
        <f>AM2476*AM2477/1000</f>
        <v>0</v>
      </c>
      <c r="AN2475" s="246">
        <f>AN2476*AN2477/1000</f>
        <v>0</v>
      </c>
      <c r="AO2475" s="254"/>
      <c r="AP2475" s="553"/>
      <c r="AQ2475" s="553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</row>
    <row r="2476" spans="13:99">
      <c r="M2476" s="591" t="str">
        <f>M2475 &amp; ".P"</f>
        <v>STARCH.P</v>
      </c>
      <c r="N2476" s="560" t="s">
        <v>843</v>
      </c>
      <c r="O2476" s="422" t="s">
        <v>23</v>
      </c>
      <c r="AC2476" s="253"/>
      <c r="AD2476" s="253"/>
      <c r="AE2476" s="253"/>
      <c r="AF2476" s="254"/>
      <c r="AG2476" s="553"/>
      <c r="AH2476" s="553"/>
      <c r="AI2476" s="253"/>
      <c r="AJ2476" s="253"/>
      <c r="AK2476" s="253"/>
      <c r="AL2476" s="249">
        <f>IF(AL2477=0,0,AL2475*1000/AL2477)</f>
        <v>0</v>
      </c>
      <c r="AM2476" s="223"/>
      <c r="AN2476" s="223"/>
      <c r="AO2476" s="254"/>
      <c r="AP2476" s="553"/>
      <c r="AQ2476" s="553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</row>
    <row r="2477" spans="13:99">
      <c r="M2477" s="591" t="str">
        <f>M2475 &amp; ".V"</f>
        <v>STARCH.V</v>
      </c>
      <c r="N2477" s="560" t="s">
        <v>245</v>
      </c>
      <c r="O2477" s="422" t="s">
        <v>289</v>
      </c>
      <c r="AC2477" s="253"/>
      <c r="AD2477" s="253"/>
      <c r="AE2477" s="253"/>
      <c r="AF2477" s="553"/>
      <c r="AG2477" s="553"/>
      <c r="AH2477" s="553"/>
      <c r="AI2477" s="253"/>
      <c r="AJ2477" s="253"/>
      <c r="AK2477" s="253"/>
      <c r="AL2477" s="249">
        <f>AM2477+AN2477</f>
        <v>0</v>
      </c>
      <c r="AM2477" s="223"/>
      <c r="AN2477" s="223"/>
      <c r="AO2477" s="553"/>
      <c r="AP2477" s="553"/>
      <c r="AQ2477" s="553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</row>
    <row r="2478" spans="13:99">
      <c r="M2478" s="590" t="s">
        <v>2248</v>
      </c>
      <c r="N2478" s="588" t="s">
        <v>2140</v>
      </c>
      <c r="O2478" s="422" t="s">
        <v>195</v>
      </c>
      <c r="AC2478" s="253"/>
      <c r="AD2478" s="253"/>
      <c r="AE2478" s="253"/>
      <c r="AF2478" s="254"/>
      <c r="AG2478" s="553"/>
      <c r="AH2478" s="553"/>
      <c r="AI2478" s="253"/>
      <c r="AJ2478" s="253"/>
      <c r="AK2478" s="253"/>
      <c r="AL2478" s="249">
        <f>AM2478+AN2478</f>
        <v>0</v>
      </c>
      <c r="AM2478" s="246">
        <f>AM2479*AM2480/1000</f>
        <v>0</v>
      </c>
      <c r="AN2478" s="246">
        <f>AN2479*AN2480/1000</f>
        <v>0</v>
      </c>
      <c r="AO2478" s="254"/>
      <c r="AP2478" s="553"/>
      <c r="AQ2478" s="553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</row>
    <row r="2479" spans="13:99">
      <c r="M2479" s="591" t="str">
        <f>M2478 &amp; ".P"</f>
        <v>LANTN.P</v>
      </c>
      <c r="N2479" s="560" t="s">
        <v>843</v>
      </c>
      <c r="O2479" s="422" t="s">
        <v>23</v>
      </c>
      <c r="AC2479" s="253"/>
      <c r="AD2479" s="253"/>
      <c r="AE2479" s="253"/>
      <c r="AF2479" s="254"/>
      <c r="AG2479" s="553"/>
      <c r="AH2479" s="553"/>
      <c r="AI2479" s="253"/>
      <c r="AJ2479" s="253"/>
      <c r="AK2479" s="253"/>
      <c r="AL2479" s="249">
        <f>IF(AL2480=0,0,AL2478*1000/AL2480)</f>
        <v>0</v>
      </c>
      <c r="AM2479" s="223"/>
      <c r="AN2479" s="223"/>
      <c r="AO2479" s="254"/>
      <c r="AP2479" s="553"/>
      <c r="AQ2479" s="553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</row>
    <row r="2480" spans="13:99">
      <c r="M2480" s="591" t="str">
        <f>M2478 &amp; ".V"</f>
        <v>LANTN.V</v>
      </c>
      <c r="N2480" s="560" t="s">
        <v>245</v>
      </c>
      <c r="O2480" s="422" t="s">
        <v>289</v>
      </c>
      <c r="AC2480" s="253"/>
      <c r="AD2480" s="253"/>
      <c r="AE2480" s="253"/>
      <c r="AF2480" s="553"/>
      <c r="AG2480" s="553"/>
      <c r="AH2480" s="553"/>
      <c r="AI2480" s="253"/>
      <c r="AJ2480" s="253"/>
      <c r="AK2480" s="253"/>
      <c r="AL2480" s="249">
        <f>AM2480+AN2480</f>
        <v>0</v>
      </c>
      <c r="AM2480" s="223"/>
      <c r="AN2480" s="223"/>
      <c r="AO2480" s="553"/>
      <c r="AP2480" s="553"/>
      <c r="AQ2480" s="553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</row>
    <row r="2481" spans="13:99">
      <c r="M2481" s="590" t="s">
        <v>2249</v>
      </c>
      <c r="N2481" s="588" t="s">
        <v>2141</v>
      </c>
      <c r="O2481" s="422" t="s">
        <v>195</v>
      </c>
      <c r="AC2481" s="253"/>
      <c r="AD2481" s="253"/>
      <c r="AE2481" s="253"/>
      <c r="AF2481" s="254"/>
      <c r="AG2481" s="553"/>
      <c r="AH2481" s="553"/>
      <c r="AI2481" s="253"/>
      <c r="AJ2481" s="253"/>
      <c r="AK2481" s="253"/>
      <c r="AL2481" s="249">
        <f>AM2481+AN2481</f>
        <v>0</v>
      </c>
      <c r="AM2481" s="246">
        <f>AM2482*AM2483/1000</f>
        <v>0</v>
      </c>
      <c r="AN2481" s="246">
        <f>AN2482*AN2483/1000</f>
        <v>0</v>
      </c>
      <c r="AO2481" s="254"/>
      <c r="AP2481" s="553"/>
      <c r="AQ2481" s="553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</row>
    <row r="2482" spans="13:99">
      <c r="M2482" s="591" t="str">
        <f>M2481 &amp; ".P"</f>
        <v>MGS.P</v>
      </c>
      <c r="N2482" s="560" t="s">
        <v>843</v>
      </c>
      <c r="O2482" s="422" t="s">
        <v>23</v>
      </c>
      <c r="AC2482" s="253"/>
      <c r="AD2482" s="253"/>
      <c r="AE2482" s="253"/>
      <c r="AF2482" s="254"/>
      <c r="AG2482" s="553"/>
      <c r="AH2482" s="553"/>
      <c r="AI2482" s="253"/>
      <c r="AJ2482" s="253"/>
      <c r="AK2482" s="253"/>
      <c r="AL2482" s="249">
        <f>IF(AL2483=0,0,AL2481*1000/AL2483)</f>
        <v>0</v>
      </c>
      <c r="AM2482" s="223"/>
      <c r="AN2482" s="223"/>
      <c r="AO2482" s="254"/>
      <c r="AP2482" s="553"/>
      <c r="AQ2482" s="553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</row>
    <row r="2483" spans="13:99">
      <c r="M2483" s="591" t="str">
        <f>M2481 &amp; ".V"</f>
        <v>MGS.V</v>
      </c>
      <c r="N2483" s="560" t="s">
        <v>245</v>
      </c>
      <c r="O2483" s="422" t="s">
        <v>289</v>
      </c>
      <c r="AC2483" s="253"/>
      <c r="AD2483" s="253"/>
      <c r="AE2483" s="253"/>
      <c r="AF2483" s="553"/>
      <c r="AG2483" s="553"/>
      <c r="AH2483" s="553"/>
      <c r="AI2483" s="253"/>
      <c r="AJ2483" s="253"/>
      <c r="AK2483" s="253"/>
      <c r="AL2483" s="249">
        <f>AM2483+AN2483</f>
        <v>0</v>
      </c>
      <c r="AM2483" s="223"/>
      <c r="AN2483" s="223"/>
      <c r="AO2483" s="553"/>
      <c r="AP2483" s="553"/>
      <c r="AQ2483" s="55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</row>
    <row r="2484" spans="13:99" ht="21">
      <c r="M2484" s="668" t="s">
        <v>2511</v>
      </c>
      <c r="N2484" s="588" t="s">
        <v>2512</v>
      </c>
      <c r="O2484" s="422" t="s">
        <v>195</v>
      </c>
      <c r="AC2484" s="253"/>
      <c r="AD2484" s="253"/>
      <c r="AE2484" s="253"/>
      <c r="AF2484" s="254"/>
      <c r="AG2484" s="553"/>
      <c r="AH2484" s="553"/>
      <c r="AI2484" s="253"/>
      <c r="AJ2484" s="253"/>
      <c r="AK2484" s="253"/>
      <c r="AL2484" s="249">
        <f>AM2484+AN2484</f>
        <v>0</v>
      </c>
      <c r="AM2484" s="246">
        <f>AM2485*AM2486/1000</f>
        <v>0</v>
      </c>
      <c r="AN2484" s="246">
        <f>AN2485*AN2486/1000</f>
        <v>0</v>
      </c>
      <c r="AO2484" s="254"/>
      <c r="AP2484" s="553"/>
      <c r="AQ2484" s="553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</row>
    <row r="2485" spans="13:99">
      <c r="M2485" s="668" t="str">
        <f>M2484 &amp; ".P"</f>
        <v>FLOSPERSE.P</v>
      </c>
      <c r="N2485" s="560" t="s">
        <v>843</v>
      </c>
      <c r="O2485" s="422" t="s">
        <v>23</v>
      </c>
      <c r="AC2485" s="253"/>
      <c r="AD2485" s="253"/>
      <c r="AE2485" s="253"/>
      <c r="AF2485" s="254"/>
      <c r="AG2485" s="553"/>
      <c r="AH2485" s="553"/>
      <c r="AI2485" s="253"/>
      <c r="AJ2485" s="253"/>
      <c r="AK2485" s="253"/>
      <c r="AL2485" s="249">
        <f>IF(AL2486=0,0,AL2484*1000/AL2486)</f>
        <v>0</v>
      </c>
      <c r="AM2485" s="223"/>
      <c r="AN2485" s="223"/>
      <c r="AO2485" s="254"/>
      <c r="AP2485" s="553"/>
      <c r="AQ2485" s="553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</row>
    <row r="2486" spans="13:99">
      <c r="M2486" s="668" t="str">
        <f>M2484 &amp; ".V"</f>
        <v>FLOSPERSE.V</v>
      </c>
      <c r="N2486" s="560" t="s">
        <v>245</v>
      </c>
      <c r="O2486" s="422" t="s">
        <v>289</v>
      </c>
      <c r="AC2486" s="253"/>
      <c r="AD2486" s="253"/>
      <c r="AE2486" s="253"/>
      <c r="AF2486" s="553"/>
      <c r="AG2486" s="553"/>
      <c r="AH2486" s="553"/>
      <c r="AI2486" s="253"/>
      <c r="AJ2486" s="253"/>
      <c r="AK2486" s="253"/>
      <c r="AL2486" s="249">
        <f>AM2486+AN2486</f>
        <v>0</v>
      </c>
      <c r="AM2486" s="223"/>
      <c r="AN2486" s="223"/>
      <c r="AO2486" s="553"/>
      <c r="AP2486" s="553"/>
      <c r="AQ2486" s="553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</row>
    <row r="2487" spans="13:99">
      <c r="M2487" s="590" t="s">
        <v>2250</v>
      </c>
      <c r="N2487" s="588" t="s">
        <v>2142</v>
      </c>
      <c r="O2487" s="422" t="s">
        <v>195</v>
      </c>
      <c r="AC2487" s="253"/>
      <c r="AD2487" s="253"/>
      <c r="AE2487" s="253"/>
      <c r="AF2487" s="254"/>
      <c r="AG2487" s="553"/>
      <c r="AH2487" s="553"/>
      <c r="AI2487" s="253"/>
      <c r="AJ2487" s="253"/>
      <c r="AK2487" s="253"/>
      <c r="AL2487" s="249">
        <f>AM2487+AN2487</f>
        <v>0</v>
      </c>
      <c r="AM2487" s="246">
        <f>AM2488*AM2489/1000</f>
        <v>0</v>
      </c>
      <c r="AN2487" s="246">
        <f>AN2488*AN2489/1000</f>
        <v>0</v>
      </c>
      <c r="AO2487" s="254"/>
      <c r="AP2487" s="553"/>
      <c r="AQ2487" s="553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</row>
    <row r="2488" spans="13:99">
      <c r="M2488" s="591" t="str">
        <f>M2487 &amp; ".P"</f>
        <v>NATR.P</v>
      </c>
      <c r="N2488" s="560" t="s">
        <v>843</v>
      </c>
      <c r="O2488" s="422" t="s">
        <v>23</v>
      </c>
      <c r="AC2488" s="253"/>
      <c r="AD2488" s="253"/>
      <c r="AE2488" s="253"/>
      <c r="AF2488" s="254"/>
      <c r="AG2488" s="553"/>
      <c r="AH2488" s="553"/>
      <c r="AI2488" s="253"/>
      <c r="AJ2488" s="253"/>
      <c r="AK2488" s="253"/>
      <c r="AL2488" s="249">
        <f>IF(AL2489=0,0,AL2487*1000/AL2489)</f>
        <v>0</v>
      </c>
      <c r="AM2488" s="223"/>
      <c r="AN2488" s="223"/>
      <c r="AO2488" s="254"/>
      <c r="AP2488" s="553"/>
      <c r="AQ2488" s="553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</row>
    <row r="2489" spans="13:99">
      <c r="M2489" s="591" t="str">
        <f>M2487 &amp; ".V"</f>
        <v>NATR.V</v>
      </c>
      <c r="N2489" s="560" t="s">
        <v>245</v>
      </c>
      <c r="O2489" s="422" t="s">
        <v>289</v>
      </c>
      <c r="AC2489" s="253"/>
      <c r="AD2489" s="253"/>
      <c r="AE2489" s="253"/>
      <c r="AF2489" s="553"/>
      <c r="AG2489" s="553"/>
      <c r="AH2489" s="553"/>
      <c r="AI2489" s="253"/>
      <c r="AJ2489" s="253"/>
      <c r="AK2489" s="253"/>
      <c r="AL2489" s="249">
        <f>AM2489+AN2489</f>
        <v>0</v>
      </c>
      <c r="AM2489" s="223"/>
      <c r="AN2489" s="223"/>
      <c r="AO2489" s="553"/>
      <c r="AP2489" s="553"/>
      <c r="AQ2489" s="553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</row>
    <row r="2490" spans="13:99">
      <c r="M2490" s="590" t="s">
        <v>2252</v>
      </c>
      <c r="N2490" s="588" t="s">
        <v>2143</v>
      </c>
      <c r="O2490" s="422" t="s">
        <v>195</v>
      </c>
      <c r="AC2490" s="253"/>
      <c r="AD2490" s="253"/>
      <c r="AE2490" s="253"/>
      <c r="AF2490" s="254"/>
      <c r="AG2490" s="553"/>
      <c r="AH2490" s="553"/>
      <c r="AI2490" s="253"/>
      <c r="AJ2490" s="253"/>
      <c r="AK2490" s="253"/>
      <c r="AL2490" s="249">
        <f>AM2490+AN2490</f>
        <v>0</v>
      </c>
      <c r="AM2490" s="246">
        <f>AM2491*AM2492/1000</f>
        <v>0</v>
      </c>
      <c r="AN2490" s="246">
        <f>AN2491*AN2492/1000</f>
        <v>0</v>
      </c>
      <c r="AO2490" s="254"/>
      <c r="AP2490" s="553"/>
      <c r="AQ2490" s="553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</row>
    <row r="2491" spans="13:99">
      <c r="M2491" s="591" t="str">
        <f>M2490 &amp; ".P"</f>
        <v>NAHDOX.P</v>
      </c>
      <c r="N2491" s="560" t="s">
        <v>843</v>
      </c>
      <c r="O2491" s="422" t="s">
        <v>23</v>
      </c>
      <c r="AC2491" s="253"/>
      <c r="AD2491" s="253"/>
      <c r="AE2491" s="253"/>
      <c r="AF2491" s="254"/>
      <c r="AG2491" s="553"/>
      <c r="AH2491" s="553"/>
      <c r="AI2491" s="253"/>
      <c r="AJ2491" s="253"/>
      <c r="AK2491" s="253"/>
      <c r="AL2491" s="249">
        <f>IF(AL2492=0,0,AL2490*1000/AL2492)</f>
        <v>0</v>
      </c>
      <c r="AM2491" s="223"/>
      <c r="AN2491" s="223"/>
      <c r="AO2491" s="254"/>
      <c r="AP2491" s="553"/>
      <c r="AQ2491" s="553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</row>
    <row r="2492" spans="13:99">
      <c r="M2492" s="591" t="str">
        <f>M2490 &amp; ".V"</f>
        <v>NAHDOX.V</v>
      </c>
      <c r="N2492" s="560" t="s">
        <v>245</v>
      </c>
      <c r="O2492" s="422" t="s">
        <v>289</v>
      </c>
      <c r="AC2492" s="253"/>
      <c r="AD2492" s="253"/>
      <c r="AE2492" s="253"/>
      <c r="AF2492" s="553"/>
      <c r="AG2492" s="553"/>
      <c r="AH2492" s="553"/>
      <c r="AI2492" s="253"/>
      <c r="AJ2492" s="253"/>
      <c r="AK2492" s="253"/>
      <c r="AL2492" s="249">
        <f>AM2492+AN2492</f>
        <v>0</v>
      </c>
      <c r="AM2492" s="223"/>
      <c r="AN2492" s="223"/>
      <c r="AO2492" s="553"/>
      <c r="AP2492" s="553"/>
      <c r="AQ2492" s="553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</row>
    <row r="2493" spans="13:99">
      <c r="M2493" s="590" t="s">
        <v>2251</v>
      </c>
      <c r="N2493" s="588" t="s">
        <v>2144</v>
      </c>
      <c r="O2493" s="422" t="s">
        <v>195</v>
      </c>
      <c r="AC2493" s="253"/>
      <c r="AD2493" s="253"/>
      <c r="AE2493" s="253"/>
      <c r="AF2493" s="254"/>
      <c r="AG2493" s="553"/>
      <c r="AH2493" s="553"/>
      <c r="AI2493" s="253"/>
      <c r="AJ2493" s="253"/>
      <c r="AK2493" s="253"/>
      <c r="AL2493" s="249">
        <f>AM2493+AN2493</f>
        <v>0</v>
      </c>
      <c r="AM2493" s="246">
        <f>AM2494*AM2495/1000</f>
        <v>0</v>
      </c>
      <c r="AN2493" s="246">
        <f>AN2494*AN2495/1000</f>
        <v>0</v>
      </c>
      <c r="AO2493" s="254"/>
      <c r="AP2493" s="553"/>
      <c r="AQ2493" s="55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</row>
    <row r="2494" spans="13:99">
      <c r="M2494" s="591" t="str">
        <f>M2493 &amp; ".P"</f>
        <v>NASLC.P</v>
      </c>
      <c r="N2494" s="560" t="s">
        <v>843</v>
      </c>
      <c r="O2494" s="422" t="s">
        <v>23</v>
      </c>
      <c r="AC2494" s="253"/>
      <c r="AD2494" s="253"/>
      <c r="AE2494" s="253"/>
      <c r="AF2494" s="254"/>
      <c r="AG2494" s="553"/>
      <c r="AH2494" s="553"/>
      <c r="AI2494" s="253"/>
      <c r="AJ2494" s="253"/>
      <c r="AK2494" s="253"/>
      <c r="AL2494" s="249">
        <f>IF(AL2495=0,0,AL2493*1000/AL2495)</f>
        <v>0</v>
      </c>
      <c r="AM2494" s="223"/>
      <c r="AN2494" s="223"/>
      <c r="AO2494" s="254"/>
      <c r="AP2494" s="553"/>
      <c r="AQ2494" s="553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</row>
    <row r="2495" spans="13:99">
      <c r="M2495" s="591" t="str">
        <f>M2493 &amp; ".V"</f>
        <v>NASLC.V</v>
      </c>
      <c r="N2495" s="560" t="s">
        <v>245</v>
      </c>
      <c r="O2495" s="422" t="s">
        <v>289</v>
      </c>
      <c r="AC2495" s="253"/>
      <c r="AD2495" s="253"/>
      <c r="AE2495" s="253"/>
      <c r="AF2495" s="553"/>
      <c r="AG2495" s="553"/>
      <c r="AH2495" s="553"/>
      <c r="AI2495" s="253"/>
      <c r="AJ2495" s="253"/>
      <c r="AK2495" s="253"/>
      <c r="AL2495" s="249">
        <f>AM2495+AN2495</f>
        <v>0</v>
      </c>
      <c r="AM2495" s="223"/>
      <c r="AN2495" s="223"/>
      <c r="AO2495" s="553"/>
      <c r="AP2495" s="553"/>
      <c r="AQ2495" s="553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</row>
    <row r="2496" spans="13:99">
      <c r="M2496" s="590" t="s">
        <v>2253</v>
      </c>
      <c r="N2496" s="588" t="s">
        <v>2145</v>
      </c>
      <c r="O2496" s="422" t="s">
        <v>195</v>
      </c>
      <c r="AC2496" s="253"/>
      <c r="AD2496" s="253"/>
      <c r="AE2496" s="253"/>
      <c r="AF2496" s="254"/>
      <c r="AG2496" s="553"/>
      <c r="AH2496" s="553"/>
      <c r="AI2496" s="253"/>
      <c r="AJ2496" s="253"/>
      <c r="AK2496" s="253"/>
      <c r="AL2496" s="249">
        <f>AM2496+AN2496</f>
        <v>0</v>
      </c>
      <c r="AM2496" s="246">
        <f>AM2497*AM2498/1000</f>
        <v>0</v>
      </c>
      <c r="AN2496" s="246">
        <f>AN2497*AN2498/1000</f>
        <v>0</v>
      </c>
      <c r="AO2496" s="254"/>
      <c r="AP2496" s="553"/>
      <c r="AQ2496" s="553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</row>
    <row r="2497" spans="13:99">
      <c r="M2497" s="591" t="str">
        <f>M2496 &amp; ".P"</f>
        <v>NAS.P</v>
      </c>
      <c r="N2497" s="560" t="s">
        <v>843</v>
      </c>
      <c r="O2497" s="422" t="s">
        <v>23</v>
      </c>
      <c r="AC2497" s="253"/>
      <c r="AD2497" s="253"/>
      <c r="AE2497" s="253"/>
      <c r="AF2497" s="254"/>
      <c r="AG2497" s="553"/>
      <c r="AH2497" s="553"/>
      <c r="AI2497" s="253"/>
      <c r="AJ2497" s="253"/>
      <c r="AK2497" s="253"/>
      <c r="AL2497" s="249">
        <f>IF(AL2498=0,0,AL2496*1000/AL2498)</f>
        <v>0</v>
      </c>
      <c r="AM2497" s="223"/>
      <c r="AN2497" s="223"/>
      <c r="AO2497" s="254"/>
      <c r="AP2497" s="553"/>
      <c r="AQ2497" s="553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</row>
    <row r="2498" spans="13:99">
      <c r="M2498" s="591" t="str">
        <f>M2496 &amp; ".V"</f>
        <v>NAS.V</v>
      </c>
      <c r="N2498" s="560" t="s">
        <v>245</v>
      </c>
      <c r="O2498" s="422" t="s">
        <v>289</v>
      </c>
      <c r="AC2498" s="253"/>
      <c r="AD2498" s="253"/>
      <c r="AE2498" s="253"/>
      <c r="AF2498" s="553"/>
      <c r="AG2498" s="553"/>
      <c r="AH2498" s="553"/>
      <c r="AI2498" s="253"/>
      <c r="AJ2498" s="253"/>
      <c r="AK2498" s="253"/>
      <c r="AL2498" s="249">
        <f>AM2498+AN2498</f>
        <v>0</v>
      </c>
      <c r="AM2498" s="223"/>
      <c r="AN2498" s="223"/>
      <c r="AO2498" s="553"/>
      <c r="AP2498" s="553"/>
      <c r="AQ2498" s="553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</row>
    <row r="2499" spans="13:99">
      <c r="M2499" s="590" t="s">
        <v>2254</v>
      </c>
      <c r="N2499" s="588" t="s">
        <v>2146</v>
      </c>
      <c r="O2499" s="422" t="s">
        <v>195</v>
      </c>
      <c r="AC2499" s="253"/>
      <c r="AD2499" s="253"/>
      <c r="AE2499" s="253"/>
      <c r="AF2499" s="254"/>
      <c r="AG2499" s="553"/>
      <c r="AH2499" s="553"/>
      <c r="AI2499" s="253"/>
      <c r="AJ2499" s="253"/>
      <c r="AK2499" s="253"/>
      <c r="AL2499" s="249">
        <f>AM2499+AN2499</f>
        <v>0</v>
      </c>
      <c r="AM2499" s="246">
        <f>AM2500*AM2501/1000</f>
        <v>0</v>
      </c>
      <c r="AN2499" s="246">
        <f>AN2500*AN2501/1000</f>
        <v>0</v>
      </c>
      <c r="AO2499" s="254"/>
      <c r="AP2499" s="553"/>
      <c r="AQ2499" s="553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</row>
    <row r="2500" spans="13:99">
      <c r="M2500" s="591" t="str">
        <f>M2499 &amp; ".P"</f>
        <v>NAC.P</v>
      </c>
      <c r="N2500" s="560" t="s">
        <v>843</v>
      </c>
      <c r="O2500" s="422" t="s">
        <v>23</v>
      </c>
      <c r="AC2500" s="253"/>
      <c r="AD2500" s="253"/>
      <c r="AE2500" s="253"/>
      <c r="AF2500" s="254"/>
      <c r="AG2500" s="553"/>
      <c r="AH2500" s="553"/>
      <c r="AI2500" s="253"/>
      <c r="AJ2500" s="253"/>
      <c r="AK2500" s="253"/>
      <c r="AL2500" s="249">
        <f>IF(AL2501=0,0,AL2499*1000/AL2501)</f>
        <v>0</v>
      </c>
      <c r="AM2500" s="223"/>
      <c r="AN2500" s="223"/>
      <c r="AO2500" s="254"/>
      <c r="AP2500" s="553"/>
      <c r="AQ2500" s="553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</row>
    <row r="2501" spans="13:99">
      <c r="M2501" s="591" t="str">
        <f>M2499 &amp; ".V"</f>
        <v>NAC.V</v>
      </c>
      <c r="N2501" s="560" t="s">
        <v>245</v>
      </c>
      <c r="O2501" s="422" t="s">
        <v>289</v>
      </c>
      <c r="AC2501" s="253"/>
      <c r="AD2501" s="253"/>
      <c r="AE2501" s="253"/>
      <c r="AF2501" s="553"/>
      <c r="AG2501" s="553"/>
      <c r="AH2501" s="553"/>
      <c r="AI2501" s="253"/>
      <c r="AJ2501" s="253"/>
      <c r="AK2501" s="253"/>
      <c r="AL2501" s="249">
        <f>AM2501+AN2501</f>
        <v>0</v>
      </c>
      <c r="AM2501" s="223"/>
      <c r="AN2501" s="223"/>
      <c r="AO2501" s="553"/>
      <c r="AP2501" s="553"/>
      <c r="AQ2501" s="553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</row>
    <row r="2502" spans="13:99">
      <c r="M2502" s="590" t="s">
        <v>2255</v>
      </c>
      <c r="N2502" s="588" t="s">
        <v>2147</v>
      </c>
      <c r="O2502" s="422" t="s">
        <v>195</v>
      </c>
      <c r="AC2502" s="253"/>
      <c r="AD2502" s="253"/>
      <c r="AE2502" s="253"/>
      <c r="AF2502" s="254"/>
      <c r="AG2502" s="553"/>
      <c r="AH2502" s="553"/>
      <c r="AI2502" s="253"/>
      <c r="AJ2502" s="253"/>
      <c r="AK2502" s="253"/>
      <c r="AL2502" s="249">
        <f>AM2502+AN2502</f>
        <v>0</v>
      </c>
      <c r="AM2502" s="246">
        <f>AM2503*AM2504/1000</f>
        <v>0</v>
      </c>
      <c r="AN2502" s="246">
        <f>AN2503*AN2504/1000</f>
        <v>0</v>
      </c>
      <c r="AO2502" s="254"/>
      <c r="AP2502" s="553"/>
      <c r="AQ2502" s="553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</row>
    <row r="2503" spans="13:99">
      <c r="M2503" s="591" t="str">
        <f>M2502 &amp; ".P"</f>
        <v>NAAC.P</v>
      </c>
      <c r="N2503" s="560" t="s">
        <v>843</v>
      </c>
      <c r="O2503" s="422" t="s">
        <v>23</v>
      </c>
      <c r="AC2503" s="253"/>
      <c r="AD2503" s="253"/>
      <c r="AE2503" s="253"/>
      <c r="AF2503" s="254"/>
      <c r="AG2503" s="553"/>
      <c r="AH2503" s="553"/>
      <c r="AI2503" s="253"/>
      <c r="AJ2503" s="253"/>
      <c r="AK2503" s="253"/>
      <c r="AL2503" s="249">
        <f>IF(AL2504=0,0,AL2502*1000/AL2504)</f>
        <v>0</v>
      </c>
      <c r="AM2503" s="223"/>
      <c r="AN2503" s="223"/>
      <c r="AO2503" s="254"/>
      <c r="AP2503" s="553"/>
      <c r="AQ2503" s="55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</row>
    <row r="2504" spans="13:99">
      <c r="M2504" s="591" t="str">
        <f>M2502 &amp; ".V"</f>
        <v>NAAC.V</v>
      </c>
      <c r="N2504" s="560" t="s">
        <v>245</v>
      </c>
      <c r="O2504" s="422" t="s">
        <v>289</v>
      </c>
      <c r="AC2504" s="253"/>
      <c r="AD2504" s="253"/>
      <c r="AE2504" s="253"/>
      <c r="AF2504" s="553"/>
      <c r="AG2504" s="553"/>
      <c r="AH2504" s="553"/>
      <c r="AI2504" s="253"/>
      <c r="AJ2504" s="253"/>
      <c r="AK2504" s="253"/>
      <c r="AL2504" s="249">
        <f>AM2504+AN2504</f>
        <v>0</v>
      </c>
      <c r="AM2504" s="223"/>
      <c r="AN2504" s="223"/>
      <c r="AO2504" s="553"/>
      <c r="AP2504" s="553"/>
      <c r="AQ2504" s="553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</row>
    <row r="2505" spans="13:99">
      <c r="M2505" s="590" t="s">
        <v>2205</v>
      </c>
      <c r="N2505" s="588" t="s">
        <v>2148</v>
      </c>
      <c r="O2505" s="422" t="s">
        <v>195</v>
      </c>
      <c r="AC2505" s="253"/>
      <c r="AD2505" s="253"/>
      <c r="AE2505" s="253"/>
      <c r="AF2505" s="254"/>
      <c r="AG2505" s="553"/>
      <c r="AH2505" s="553"/>
      <c r="AI2505" s="253"/>
      <c r="AJ2505" s="253"/>
      <c r="AK2505" s="253"/>
      <c r="AL2505" s="249">
        <f>AM2505+AN2505</f>
        <v>0</v>
      </c>
      <c r="AM2505" s="246">
        <f>AM2506*AM2507/1000</f>
        <v>0</v>
      </c>
      <c r="AN2505" s="246">
        <f>AN2506*AN2507/1000</f>
        <v>0</v>
      </c>
      <c r="AO2505" s="254"/>
      <c r="AP2505" s="553"/>
      <c r="AQ2505" s="553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</row>
    <row r="2506" spans="13:99">
      <c r="M2506" s="591" t="str">
        <f>M2505 &amp; ".P"</f>
        <v>NACL.P</v>
      </c>
      <c r="N2506" s="560" t="s">
        <v>843</v>
      </c>
      <c r="O2506" s="422" t="s">
        <v>23</v>
      </c>
      <c r="AC2506" s="253"/>
      <c r="AD2506" s="253"/>
      <c r="AE2506" s="253"/>
      <c r="AF2506" s="254"/>
      <c r="AG2506" s="553"/>
      <c r="AH2506" s="553"/>
      <c r="AI2506" s="253"/>
      <c r="AJ2506" s="253"/>
      <c r="AK2506" s="253"/>
      <c r="AL2506" s="249">
        <f>IF(AL2507=0,0,AL2505*1000/AL2507)</f>
        <v>0</v>
      </c>
      <c r="AM2506" s="223"/>
      <c r="AN2506" s="223"/>
      <c r="AO2506" s="254"/>
      <c r="AP2506" s="553"/>
      <c r="AQ2506" s="553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</row>
    <row r="2507" spans="13:99">
      <c r="M2507" s="591" t="str">
        <f>M2505 &amp; ".V"</f>
        <v>NACL.V</v>
      </c>
      <c r="N2507" s="560" t="s">
        <v>245</v>
      </c>
      <c r="O2507" s="422" t="s">
        <v>289</v>
      </c>
      <c r="AC2507" s="253"/>
      <c r="AD2507" s="253"/>
      <c r="AE2507" s="253"/>
      <c r="AF2507" s="553"/>
      <c r="AG2507" s="553"/>
      <c r="AH2507" s="553"/>
      <c r="AI2507" s="253"/>
      <c r="AJ2507" s="253"/>
      <c r="AK2507" s="253"/>
      <c r="AL2507" s="249">
        <f>AM2507+AN2507</f>
        <v>0</v>
      </c>
      <c r="AM2507" s="223"/>
      <c r="AN2507" s="223"/>
      <c r="AO2507" s="553"/>
      <c r="AP2507" s="553"/>
      <c r="AQ2507" s="553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</row>
    <row r="2508" spans="13:99">
      <c r="M2508" s="667" t="s">
        <v>2509</v>
      </c>
      <c r="N2508" s="588" t="s">
        <v>2510</v>
      </c>
      <c r="O2508" s="422" t="s">
        <v>195</v>
      </c>
      <c r="AC2508" s="253"/>
      <c r="AD2508" s="253"/>
      <c r="AE2508" s="253"/>
      <c r="AF2508" s="254"/>
      <c r="AG2508" s="553"/>
      <c r="AH2508" s="553"/>
      <c r="AI2508" s="253"/>
      <c r="AJ2508" s="253"/>
      <c r="AK2508" s="253"/>
      <c r="AL2508" s="249">
        <f>AM2508+AN2508</f>
        <v>0</v>
      </c>
      <c r="AM2508" s="246">
        <f>AM2509*AM2510/1000</f>
        <v>0</v>
      </c>
      <c r="AN2508" s="246">
        <f>AN2509*AN2510/1000</f>
        <v>0</v>
      </c>
      <c r="AO2508" s="254"/>
      <c r="AP2508" s="553"/>
      <c r="AQ2508" s="553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</row>
    <row r="2509" spans="13:99">
      <c r="M2509" s="668" t="str">
        <f>M2508 &amp; ".P"</f>
        <v>FLOFOAM.P</v>
      </c>
      <c r="N2509" s="560" t="s">
        <v>843</v>
      </c>
      <c r="O2509" s="422" t="s">
        <v>23</v>
      </c>
      <c r="AC2509" s="253"/>
      <c r="AD2509" s="253"/>
      <c r="AE2509" s="253"/>
      <c r="AF2509" s="254"/>
      <c r="AG2509" s="553"/>
      <c r="AH2509" s="553"/>
      <c r="AI2509" s="253"/>
      <c r="AJ2509" s="253"/>
      <c r="AK2509" s="253"/>
      <c r="AL2509" s="249">
        <f>IF(AL2510=0,0,AL2508*1000/AL2510)</f>
        <v>0</v>
      </c>
      <c r="AM2509" s="223"/>
      <c r="AN2509" s="223"/>
      <c r="AO2509" s="254"/>
      <c r="AP2509" s="553"/>
      <c r="AQ2509" s="553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</row>
    <row r="2510" spans="13:99">
      <c r="M2510" s="668" t="str">
        <f>M2508 &amp; ".V"</f>
        <v>FLOFOAM.V</v>
      </c>
      <c r="N2510" s="560" t="s">
        <v>245</v>
      </c>
      <c r="O2510" s="422" t="s">
        <v>289</v>
      </c>
      <c r="AC2510" s="253"/>
      <c r="AD2510" s="253"/>
      <c r="AE2510" s="253"/>
      <c r="AF2510" s="553"/>
      <c r="AG2510" s="553"/>
      <c r="AH2510" s="553"/>
      <c r="AI2510" s="253"/>
      <c r="AJ2510" s="253"/>
      <c r="AK2510" s="253"/>
      <c r="AL2510" s="249">
        <f>AM2510+AN2510</f>
        <v>0</v>
      </c>
      <c r="AM2510" s="223"/>
      <c r="AN2510" s="223"/>
      <c r="AO2510" s="553"/>
      <c r="AP2510" s="553"/>
      <c r="AQ2510" s="553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</row>
    <row r="2511" spans="13:99">
      <c r="M2511" s="590" t="s">
        <v>2204</v>
      </c>
      <c r="N2511" s="588" t="s">
        <v>2149</v>
      </c>
      <c r="O2511" s="422" t="s">
        <v>195</v>
      </c>
      <c r="AC2511" s="253"/>
      <c r="AD2511" s="253"/>
      <c r="AE2511" s="253"/>
      <c r="AF2511" s="254"/>
      <c r="AG2511" s="553"/>
      <c r="AH2511" s="553"/>
      <c r="AI2511" s="253"/>
      <c r="AJ2511" s="253"/>
      <c r="AK2511" s="253"/>
      <c r="AL2511" s="249">
        <f>AM2511+AN2511</f>
        <v>0</v>
      </c>
      <c r="AM2511" s="246">
        <f>AM2512*AM2513/1000</f>
        <v>0</v>
      </c>
      <c r="AN2511" s="246">
        <f>AN2512*AN2513/1000</f>
        <v>0</v>
      </c>
      <c r="AO2511" s="254"/>
      <c r="AP2511" s="553"/>
      <c r="AQ2511" s="553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</row>
    <row r="2512" spans="13:99">
      <c r="M2512" s="591" t="str">
        <f>M2511 &amp; ".P"</f>
        <v>RGRS.P</v>
      </c>
      <c r="N2512" s="560" t="s">
        <v>843</v>
      </c>
      <c r="O2512" s="422" t="s">
        <v>23</v>
      </c>
      <c r="AC2512" s="253"/>
      <c r="AD2512" s="253"/>
      <c r="AE2512" s="253"/>
      <c r="AF2512" s="254"/>
      <c r="AG2512" s="553"/>
      <c r="AH2512" s="553"/>
      <c r="AI2512" s="253"/>
      <c r="AJ2512" s="253"/>
      <c r="AK2512" s="253"/>
      <c r="AL2512" s="249">
        <f>IF(AL2513=0,0,AL2511*1000/AL2513)</f>
        <v>0</v>
      </c>
      <c r="AM2512" s="223"/>
      <c r="AN2512" s="223"/>
      <c r="AO2512" s="254"/>
      <c r="AP2512" s="553"/>
      <c r="AQ2512" s="553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</row>
    <row r="2513" spans="13:99">
      <c r="M2513" s="591" t="str">
        <f>M2511 &amp; ".V"</f>
        <v>RGRS.V</v>
      </c>
      <c r="N2513" s="560" t="s">
        <v>245</v>
      </c>
      <c r="O2513" s="422" t="s">
        <v>289</v>
      </c>
      <c r="AC2513" s="253"/>
      <c r="AD2513" s="253"/>
      <c r="AE2513" s="253"/>
      <c r="AF2513" s="553"/>
      <c r="AG2513" s="553"/>
      <c r="AH2513" s="553"/>
      <c r="AI2513" s="253"/>
      <c r="AJ2513" s="253"/>
      <c r="AK2513" s="253"/>
      <c r="AL2513" s="249">
        <f>AM2513+AN2513</f>
        <v>0</v>
      </c>
      <c r="AM2513" s="223"/>
      <c r="AN2513" s="223"/>
      <c r="AO2513" s="553"/>
      <c r="AP2513" s="553"/>
      <c r="AQ2513" s="55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</row>
    <row r="2514" spans="13:99">
      <c r="M2514" s="590" t="s">
        <v>2203</v>
      </c>
      <c r="N2514" s="588" t="s">
        <v>2150</v>
      </c>
      <c r="O2514" s="422" t="s">
        <v>195</v>
      </c>
      <c r="AC2514" s="253"/>
      <c r="AD2514" s="253"/>
      <c r="AE2514" s="253"/>
      <c r="AF2514" s="254"/>
      <c r="AG2514" s="553"/>
      <c r="AH2514" s="553"/>
      <c r="AI2514" s="253"/>
      <c r="AJ2514" s="253"/>
      <c r="AK2514" s="253"/>
      <c r="AL2514" s="249">
        <f>AM2514+AN2514</f>
        <v>0</v>
      </c>
      <c r="AM2514" s="246">
        <f>AM2515*AM2516/1000</f>
        <v>0</v>
      </c>
      <c r="AN2514" s="246">
        <f>AN2515*AN2516/1000</f>
        <v>0</v>
      </c>
      <c r="AO2514" s="254"/>
      <c r="AP2514" s="553"/>
      <c r="AQ2514" s="553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</row>
    <row r="2515" spans="13:99">
      <c r="M2515" s="591" t="str">
        <f>M2514 &amp; ".P"</f>
        <v>RNSL.P</v>
      </c>
      <c r="N2515" s="560" t="s">
        <v>843</v>
      </c>
      <c r="O2515" s="422" t="s">
        <v>23</v>
      </c>
      <c r="AC2515" s="253"/>
      <c r="AD2515" s="253"/>
      <c r="AE2515" s="253"/>
      <c r="AF2515" s="254"/>
      <c r="AG2515" s="553"/>
      <c r="AH2515" s="553"/>
      <c r="AI2515" s="253"/>
      <c r="AJ2515" s="253"/>
      <c r="AK2515" s="253"/>
      <c r="AL2515" s="249">
        <f>IF(AL2516=0,0,AL2514*1000/AL2516)</f>
        <v>0</v>
      </c>
      <c r="AM2515" s="223"/>
      <c r="AN2515" s="223"/>
      <c r="AO2515" s="254"/>
      <c r="AP2515" s="553"/>
      <c r="AQ2515" s="553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</row>
    <row r="2516" spans="13:99">
      <c r="M2516" s="591" t="str">
        <f>M2514 &amp; ".V"</f>
        <v>RNSL.V</v>
      </c>
      <c r="N2516" s="560" t="s">
        <v>245</v>
      </c>
      <c r="O2516" s="422" t="s">
        <v>289</v>
      </c>
      <c r="AC2516" s="253"/>
      <c r="AD2516" s="253"/>
      <c r="AE2516" s="253"/>
      <c r="AF2516" s="553"/>
      <c r="AG2516" s="553"/>
      <c r="AH2516" s="553"/>
      <c r="AI2516" s="253"/>
      <c r="AJ2516" s="253"/>
      <c r="AK2516" s="253"/>
      <c r="AL2516" s="249">
        <f>AM2516+AN2516</f>
        <v>0</v>
      </c>
      <c r="AM2516" s="223"/>
      <c r="AN2516" s="223"/>
      <c r="AO2516" s="553"/>
      <c r="AP2516" s="553"/>
      <c r="AQ2516" s="553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</row>
    <row r="2517" spans="13:99">
      <c r="M2517" s="590" t="s">
        <v>2256</v>
      </c>
      <c r="N2517" s="588" t="s">
        <v>2151</v>
      </c>
      <c r="O2517" s="422" t="s">
        <v>195</v>
      </c>
      <c r="AC2517" s="253"/>
      <c r="AD2517" s="253"/>
      <c r="AE2517" s="253"/>
      <c r="AF2517" s="254"/>
      <c r="AG2517" s="553"/>
      <c r="AH2517" s="553"/>
      <c r="AI2517" s="253"/>
      <c r="AJ2517" s="253"/>
      <c r="AK2517" s="253"/>
      <c r="AL2517" s="249">
        <f>AM2517+AN2517</f>
        <v>0</v>
      </c>
      <c r="AM2517" s="246">
        <f>AM2518*AM2519/1000</f>
        <v>0</v>
      </c>
      <c r="AN2517" s="246">
        <f>AN2518*AN2519/1000</f>
        <v>0</v>
      </c>
      <c r="AO2517" s="254"/>
      <c r="AP2517" s="553"/>
      <c r="AQ2517" s="553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</row>
    <row r="2518" spans="13:99">
      <c r="M2518" s="591" t="str">
        <f>M2517 &amp; ".P"</f>
        <v>PBAC.P</v>
      </c>
      <c r="N2518" s="560" t="s">
        <v>843</v>
      </c>
      <c r="O2518" s="422" t="s">
        <v>23</v>
      </c>
      <c r="AC2518" s="253"/>
      <c r="AD2518" s="253"/>
      <c r="AE2518" s="253"/>
      <c r="AF2518" s="254"/>
      <c r="AG2518" s="553"/>
      <c r="AH2518" s="553"/>
      <c r="AI2518" s="253"/>
      <c r="AJ2518" s="253"/>
      <c r="AK2518" s="253"/>
      <c r="AL2518" s="249">
        <f>IF(AL2519=0,0,AL2517*1000/AL2519)</f>
        <v>0</v>
      </c>
      <c r="AM2518" s="223"/>
      <c r="AN2518" s="223"/>
      <c r="AO2518" s="254"/>
      <c r="AP2518" s="553"/>
      <c r="AQ2518" s="553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</row>
    <row r="2519" spans="13:99">
      <c r="M2519" s="591" t="str">
        <f>M2517 &amp; ".V"</f>
        <v>PBAC.V</v>
      </c>
      <c r="N2519" s="560" t="s">
        <v>245</v>
      </c>
      <c r="O2519" s="422" t="s">
        <v>289</v>
      </c>
      <c r="AC2519" s="253"/>
      <c r="AD2519" s="253"/>
      <c r="AE2519" s="253"/>
      <c r="AF2519" s="553"/>
      <c r="AG2519" s="553"/>
      <c r="AH2519" s="553"/>
      <c r="AI2519" s="253"/>
      <c r="AJ2519" s="253"/>
      <c r="AK2519" s="253"/>
      <c r="AL2519" s="249">
        <f>AM2519+AN2519</f>
        <v>0</v>
      </c>
      <c r="AM2519" s="223"/>
      <c r="AN2519" s="223"/>
      <c r="AO2519" s="553"/>
      <c r="AP2519" s="553"/>
      <c r="AQ2519" s="553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</row>
    <row r="2520" spans="13:99">
      <c r="M2520" s="590" t="s">
        <v>2257</v>
      </c>
      <c r="N2520" s="588" t="s">
        <v>2152</v>
      </c>
      <c r="O2520" s="422" t="s">
        <v>195</v>
      </c>
      <c r="AC2520" s="253"/>
      <c r="AD2520" s="253"/>
      <c r="AE2520" s="253"/>
      <c r="AF2520" s="254"/>
      <c r="AG2520" s="553"/>
      <c r="AH2520" s="553"/>
      <c r="AI2520" s="253"/>
      <c r="AJ2520" s="253"/>
      <c r="AK2520" s="253"/>
      <c r="AL2520" s="249">
        <f>AM2520+AN2520</f>
        <v>0</v>
      </c>
      <c r="AM2520" s="246">
        <f>AM2521*AM2522/1000</f>
        <v>0</v>
      </c>
      <c r="AN2520" s="246">
        <f>AN2521*AN2522/1000</f>
        <v>0</v>
      </c>
      <c r="AO2520" s="254"/>
      <c r="AP2520" s="553"/>
      <c r="AQ2520" s="553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</row>
    <row r="2521" spans="13:99">
      <c r="M2521" s="591" t="str">
        <f>M2520 &amp; ".P"</f>
        <v>AGN.P</v>
      </c>
      <c r="N2521" s="560" t="s">
        <v>843</v>
      </c>
      <c r="O2521" s="422" t="s">
        <v>23</v>
      </c>
      <c r="AC2521" s="253"/>
      <c r="AD2521" s="253"/>
      <c r="AE2521" s="253"/>
      <c r="AF2521" s="254"/>
      <c r="AG2521" s="553"/>
      <c r="AH2521" s="553"/>
      <c r="AI2521" s="253"/>
      <c r="AJ2521" s="253"/>
      <c r="AK2521" s="253"/>
      <c r="AL2521" s="249">
        <f>IF(AL2522=0,0,AL2520*1000/AL2522)</f>
        <v>0</v>
      </c>
      <c r="AM2521" s="223"/>
      <c r="AN2521" s="223"/>
      <c r="AO2521" s="254"/>
      <c r="AP2521" s="553"/>
      <c r="AQ2521" s="553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</row>
    <row r="2522" spans="13:99">
      <c r="M2522" s="591" t="str">
        <f>M2520 &amp; ".V"</f>
        <v>AGN.V</v>
      </c>
      <c r="N2522" s="560" t="s">
        <v>245</v>
      </c>
      <c r="O2522" s="422" t="s">
        <v>289</v>
      </c>
      <c r="AC2522" s="253"/>
      <c r="AD2522" s="253"/>
      <c r="AE2522" s="253"/>
      <c r="AF2522" s="553"/>
      <c r="AG2522" s="553"/>
      <c r="AH2522" s="553"/>
      <c r="AI2522" s="253"/>
      <c r="AJ2522" s="253"/>
      <c r="AK2522" s="253"/>
      <c r="AL2522" s="249">
        <f>AM2522+AN2522</f>
        <v>0</v>
      </c>
      <c r="AM2522" s="223"/>
      <c r="AN2522" s="223"/>
      <c r="AO2522" s="553"/>
      <c r="AP2522" s="553"/>
      <c r="AQ2522" s="553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</row>
    <row r="2523" spans="13:99">
      <c r="M2523" s="590" t="s">
        <v>2258</v>
      </c>
      <c r="N2523" s="588" t="s">
        <v>2153</v>
      </c>
      <c r="O2523" s="422" t="s">
        <v>195</v>
      </c>
      <c r="AC2523" s="253"/>
      <c r="AD2523" s="253"/>
      <c r="AE2523" s="253"/>
      <c r="AF2523" s="254"/>
      <c r="AG2523" s="553"/>
      <c r="AH2523" s="553"/>
      <c r="AI2523" s="253"/>
      <c r="AJ2523" s="253"/>
      <c r="AK2523" s="253"/>
      <c r="AL2523" s="249">
        <f>AM2523+AN2523</f>
        <v>0</v>
      </c>
      <c r="AM2523" s="246">
        <f>AM2524*AM2525/1000</f>
        <v>0</v>
      </c>
      <c r="AN2523" s="246">
        <f>AN2524*AN2525/1000</f>
        <v>0</v>
      </c>
      <c r="AO2523" s="254"/>
      <c r="AP2523" s="553"/>
      <c r="AQ2523" s="55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</row>
    <row r="2524" spans="13:99">
      <c r="M2524" s="591" t="str">
        <f>M2523 &amp; ".P"</f>
        <v>AGS.P</v>
      </c>
      <c r="N2524" s="560" t="s">
        <v>843</v>
      </c>
      <c r="O2524" s="422" t="s">
        <v>23</v>
      </c>
      <c r="AC2524" s="253"/>
      <c r="AD2524" s="253"/>
      <c r="AE2524" s="253"/>
      <c r="AF2524" s="254"/>
      <c r="AG2524" s="553"/>
      <c r="AH2524" s="553"/>
      <c r="AI2524" s="253"/>
      <c r="AJ2524" s="253"/>
      <c r="AK2524" s="253"/>
      <c r="AL2524" s="249">
        <f>IF(AL2525=0,0,AL2523*1000/AL2525)</f>
        <v>0</v>
      </c>
      <c r="AM2524" s="223"/>
      <c r="AN2524" s="223"/>
      <c r="AO2524" s="254"/>
      <c r="AP2524" s="553"/>
      <c r="AQ2524" s="553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</row>
    <row r="2525" spans="13:99">
      <c r="M2525" s="591" t="str">
        <f>M2523 &amp; ".V"</f>
        <v>AGS.V</v>
      </c>
      <c r="N2525" s="560" t="s">
        <v>245</v>
      </c>
      <c r="O2525" s="422" t="s">
        <v>289</v>
      </c>
      <c r="AC2525" s="253"/>
      <c r="AD2525" s="253"/>
      <c r="AE2525" s="253"/>
      <c r="AF2525" s="553"/>
      <c r="AG2525" s="553"/>
      <c r="AH2525" s="553"/>
      <c r="AI2525" s="253"/>
      <c r="AJ2525" s="253"/>
      <c r="AK2525" s="253"/>
      <c r="AL2525" s="249">
        <f>AM2525+AN2525</f>
        <v>0</v>
      </c>
      <c r="AM2525" s="223"/>
      <c r="AN2525" s="223"/>
      <c r="AO2525" s="553"/>
      <c r="AP2525" s="553"/>
      <c r="AQ2525" s="553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</row>
    <row r="2526" spans="13:99">
      <c r="M2526" s="590" t="s">
        <v>2196</v>
      </c>
      <c r="N2526" s="588" t="s">
        <v>2154</v>
      </c>
      <c r="O2526" s="422" t="s">
        <v>195</v>
      </c>
      <c r="AC2526" s="253"/>
      <c r="AD2526" s="253"/>
      <c r="AE2526" s="253"/>
      <c r="AF2526" s="254"/>
      <c r="AG2526" s="553"/>
      <c r="AH2526" s="553"/>
      <c r="AI2526" s="253"/>
      <c r="AJ2526" s="253"/>
      <c r="AK2526" s="253"/>
      <c r="AL2526" s="249">
        <f>AM2526+AN2526</f>
        <v>0</v>
      </c>
      <c r="AM2526" s="246">
        <f>AM2527*AM2528/1000</f>
        <v>0</v>
      </c>
      <c r="AN2526" s="246">
        <f>AN2527*AN2528/1000</f>
        <v>0</v>
      </c>
      <c r="AO2526" s="254"/>
      <c r="AP2526" s="553"/>
      <c r="AQ2526" s="553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</row>
    <row r="2527" spans="13:99">
      <c r="M2527" s="591" t="str">
        <f>M2526 &amp; ".P"</f>
        <v>SODACA.P</v>
      </c>
      <c r="N2527" s="560" t="s">
        <v>843</v>
      </c>
      <c r="O2527" s="422" t="s">
        <v>23</v>
      </c>
      <c r="AC2527" s="253"/>
      <c r="AD2527" s="253"/>
      <c r="AE2527" s="253"/>
      <c r="AF2527" s="254"/>
      <c r="AG2527" s="553"/>
      <c r="AH2527" s="553"/>
      <c r="AI2527" s="253"/>
      <c r="AJ2527" s="253"/>
      <c r="AK2527" s="253"/>
      <c r="AL2527" s="249">
        <f>IF(AL2528=0,0,AL2526*1000/AL2528)</f>
        <v>0</v>
      </c>
      <c r="AM2527" s="223"/>
      <c r="AN2527" s="223"/>
      <c r="AO2527" s="254"/>
      <c r="AP2527" s="553"/>
      <c r="AQ2527" s="553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</row>
    <row r="2528" spans="13:99">
      <c r="M2528" s="591" t="str">
        <f>M2526 &amp; ".V"</f>
        <v>SODACA.V</v>
      </c>
      <c r="N2528" s="560" t="s">
        <v>245</v>
      </c>
      <c r="O2528" s="422" t="s">
        <v>289</v>
      </c>
      <c r="AC2528" s="253"/>
      <c r="AD2528" s="253"/>
      <c r="AE2528" s="253"/>
      <c r="AF2528" s="553"/>
      <c r="AG2528" s="553"/>
      <c r="AH2528" s="553"/>
      <c r="AI2528" s="253"/>
      <c r="AJ2528" s="253"/>
      <c r="AK2528" s="253"/>
      <c r="AL2528" s="249">
        <f>AM2528+AN2528</f>
        <v>0</v>
      </c>
      <c r="AM2528" s="223"/>
      <c r="AN2528" s="223"/>
      <c r="AO2528" s="553"/>
      <c r="AP2528" s="553"/>
      <c r="AQ2528" s="553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</row>
    <row r="2529" spans="13:99">
      <c r="M2529" s="590" t="s">
        <v>2197</v>
      </c>
      <c r="N2529" s="588" t="s">
        <v>2155</v>
      </c>
      <c r="O2529" s="422" t="s">
        <v>195</v>
      </c>
      <c r="AC2529" s="253"/>
      <c r="AD2529" s="253"/>
      <c r="AE2529" s="253"/>
      <c r="AF2529" s="254"/>
      <c r="AG2529" s="553"/>
      <c r="AH2529" s="553"/>
      <c r="AI2529" s="253"/>
      <c r="AJ2529" s="253"/>
      <c r="AK2529" s="253"/>
      <c r="AL2529" s="249">
        <f>AM2529+AN2529</f>
        <v>0</v>
      </c>
      <c r="AM2529" s="246">
        <f>AM2530*AM2531/1000</f>
        <v>0</v>
      </c>
      <c r="AN2529" s="246">
        <f>AN2530*AN2531/1000</f>
        <v>0</v>
      </c>
      <c r="AO2529" s="254"/>
      <c r="AP2529" s="553"/>
      <c r="AQ2529" s="553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</row>
    <row r="2530" spans="13:99">
      <c r="M2530" s="591" t="str">
        <f>M2529 &amp; ".P"</f>
        <v>SODACS.P</v>
      </c>
      <c r="N2530" s="560" t="s">
        <v>843</v>
      </c>
      <c r="O2530" s="422" t="s">
        <v>23</v>
      </c>
      <c r="AC2530" s="253"/>
      <c r="AD2530" s="253"/>
      <c r="AE2530" s="253"/>
      <c r="AF2530" s="254"/>
      <c r="AG2530" s="553"/>
      <c r="AH2530" s="553"/>
      <c r="AI2530" s="253"/>
      <c r="AJ2530" s="253"/>
      <c r="AK2530" s="253"/>
      <c r="AL2530" s="249">
        <f>IF(AL2531=0,0,AL2529*1000/AL2531)</f>
        <v>0</v>
      </c>
      <c r="AM2530" s="223"/>
      <c r="AN2530" s="223"/>
      <c r="AO2530" s="254"/>
      <c r="AP2530" s="553"/>
      <c r="AQ2530" s="553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</row>
    <row r="2531" spans="13:99">
      <c r="M2531" s="591" t="str">
        <f>M2529 &amp; ".V"</f>
        <v>SODACS.V</v>
      </c>
      <c r="N2531" s="560" t="s">
        <v>245</v>
      </c>
      <c r="O2531" s="422" t="s">
        <v>289</v>
      </c>
      <c r="AC2531" s="253"/>
      <c r="AD2531" s="253"/>
      <c r="AE2531" s="253"/>
      <c r="AF2531" s="553"/>
      <c r="AG2531" s="553"/>
      <c r="AH2531" s="553"/>
      <c r="AI2531" s="253"/>
      <c r="AJ2531" s="253"/>
      <c r="AK2531" s="253"/>
      <c r="AL2531" s="249">
        <f>AM2531+AN2531</f>
        <v>0</v>
      </c>
      <c r="AM2531" s="223"/>
      <c r="AN2531" s="223"/>
      <c r="AO2531" s="553"/>
      <c r="AP2531" s="553"/>
      <c r="AQ2531" s="553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</row>
    <row r="2532" spans="13:99">
      <c r="M2532" s="590" t="s">
        <v>2195</v>
      </c>
      <c r="N2532" s="588" t="s">
        <v>2194</v>
      </c>
      <c r="O2532" s="422" t="s">
        <v>195</v>
      </c>
      <c r="AC2532" s="253"/>
      <c r="AD2532" s="253"/>
      <c r="AE2532" s="253"/>
      <c r="AF2532" s="254"/>
      <c r="AG2532" s="553"/>
      <c r="AH2532" s="553"/>
      <c r="AI2532" s="253"/>
      <c r="AJ2532" s="253"/>
      <c r="AK2532" s="253"/>
      <c r="AL2532" s="249">
        <f>AM2532+AN2532</f>
        <v>0</v>
      </c>
      <c r="AM2532" s="246">
        <f>AM2533*AM2534/1000</f>
        <v>0</v>
      </c>
      <c r="AN2532" s="246">
        <f>AN2533*AN2534/1000</f>
        <v>0</v>
      </c>
      <c r="AO2532" s="254"/>
      <c r="AP2532" s="553"/>
      <c r="AQ2532" s="553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</row>
    <row r="2533" spans="13:99">
      <c r="M2533" s="591" t="str">
        <f>M2532 &amp; ".P"</f>
        <v>SALT1G.P</v>
      </c>
      <c r="N2533" s="560" t="s">
        <v>843</v>
      </c>
      <c r="O2533" s="422" t="s">
        <v>23</v>
      </c>
      <c r="AC2533" s="253"/>
      <c r="AD2533" s="253"/>
      <c r="AE2533" s="253"/>
      <c r="AF2533" s="254"/>
      <c r="AG2533" s="553"/>
      <c r="AH2533" s="553"/>
      <c r="AI2533" s="253"/>
      <c r="AJ2533" s="253"/>
      <c r="AK2533" s="253"/>
      <c r="AL2533" s="249">
        <f>IF(AL2534=0,0,AL2532*1000/AL2534)</f>
        <v>0</v>
      </c>
      <c r="AM2533" s="223"/>
      <c r="AN2533" s="223"/>
      <c r="AO2533" s="254"/>
      <c r="AP2533" s="553"/>
      <c r="AQ2533" s="55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</row>
    <row r="2534" spans="13:99">
      <c r="M2534" s="591" t="str">
        <f>M2532 &amp; ".V"</f>
        <v>SALT1G.V</v>
      </c>
      <c r="N2534" s="560" t="s">
        <v>245</v>
      </c>
      <c r="O2534" s="422" t="s">
        <v>289</v>
      </c>
      <c r="AC2534" s="253"/>
      <c r="AD2534" s="253"/>
      <c r="AE2534" s="253"/>
      <c r="AF2534" s="553"/>
      <c r="AG2534" s="553"/>
      <c r="AH2534" s="553"/>
      <c r="AI2534" s="253"/>
      <c r="AJ2534" s="253"/>
      <c r="AK2534" s="253"/>
      <c r="AL2534" s="249">
        <f>AM2534+AN2534</f>
        <v>0</v>
      </c>
      <c r="AM2534" s="223"/>
      <c r="AN2534" s="223"/>
      <c r="AO2534" s="553"/>
      <c r="AP2534" s="553"/>
      <c r="AQ2534" s="553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</row>
    <row r="2535" spans="13:99">
      <c r="M2535" s="590" t="s">
        <v>2192</v>
      </c>
      <c r="N2535" s="588" t="s">
        <v>2156</v>
      </c>
      <c r="O2535" s="422" t="s">
        <v>195</v>
      </c>
      <c r="AC2535" s="253"/>
      <c r="AD2535" s="253"/>
      <c r="AE2535" s="253"/>
      <c r="AF2535" s="254"/>
      <c r="AG2535" s="553"/>
      <c r="AH2535" s="553"/>
      <c r="AI2535" s="253"/>
      <c r="AJ2535" s="253"/>
      <c r="AK2535" s="253"/>
      <c r="AL2535" s="249">
        <f>AM2535+AN2535</f>
        <v>0</v>
      </c>
      <c r="AM2535" s="246">
        <f>AM2536*AM2537/1000</f>
        <v>0</v>
      </c>
      <c r="AN2535" s="246">
        <f>AN2536*AN2537/1000</f>
        <v>0</v>
      </c>
      <c r="AO2535" s="254"/>
      <c r="AP2535" s="553"/>
      <c r="AQ2535" s="553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</row>
    <row r="2536" spans="13:99">
      <c r="M2536" s="591" t="str">
        <f>M2535 &amp; ".P"</f>
        <v>SALT.P</v>
      </c>
      <c r="N2536" s="560" t="s">
        <v>843</v>
      </c>
      <c r="O2536" s="422" t="s">
        <v>23</v>
      </c>
      <c r="AC2536" s="253"/>
      <c r="AD2536" s="253"/>
      <c r="AE2536" s="253"/>
      <c r="AF2536" s="254"/>
      <c r="AG2536" s="553"/>
      <c r="AH2536" s="553"/>
      <c r="AI2536" s="253"/>
      <c r="AJ2536" s="253"/>
      <c r="AK2536" s="253"/>
      <c r="AL2536" s="249">
        <f>IF(AL2537=0,0,AL2535*1000/AL2537)</f>
        <v>0</v>
      </c>
      <c r="AM2536" s="223"/>
      <c r="AN2536" s="223"/>
      <c r="AO2536" s="254"/>
      <c r="AP2536" s="553"/>
      <c r="AQ2536" s="553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</row>
    <row r="2537" spans="13:99">
      <c r="M2537" s="591" t="str">
        <f>M2535 &amp; ".V"</f>
        <v>SALT.V</v>
      </c>
      <c r="N2537" s="560" t="s">
        <v>245</v>
      </c>
      <c r="O2537" s="422" t="s">
        <v>289</v>
      </c>
      <c r="AC2537" s="253"/>
      <c r="AD2537" s="253"/>
      <c r="AE2537" s="253"/>
      <c r="AF2537" s="553"/>
      <c r="AG2537" s="553"/>
      <c r="AH2537" s="553"/>
      <c r="AI2537" s="253"/>
      <c r="AJ2537" s="253"/>
      <c r="AK2537" s="253"/>
      <c r="AL2537" s="249">
        <f>AM2537+AN2537</f>
        <v>0</v>
      </c>
      <c r="AM2537" s="223"/>
      <c r="AN2537" s="223"/>
      <c r="AO2537" s="553"/>
      <c r="AP2537" s="553"/>
      <c r="AQ2537" s="553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</row>
    <row r="2538" spans="13:99">
      <c r="M2538" s="590" t="s">
        <v>2202</v>
      </c>
      <c r="N2538" s="588" t="s">
        <v>2157</v>
      </c>
      <c r="O2538" s="422" t="s">
        <v>195</v>
      </c>
      <c r="AC2538" s="253"/>
      <c r="AD2538" s="253"/>
      <c r="AE2538" s="253"/>
      <c r="AF2538" s="254"/>
      <c r="AG2538" s="553"/>
      <c r="AH2538" s="553"/>
      <c r="AI2538" s="253"/>
      <c r="AJ2538" s="253"/>
      <c r="AK2538" s="253"/>
      <c r="AL2538" s="249">
        <f>AM2538+AN2538</f>
        <v>0</v>
      </c>
      <c r="AM2538" s="246">
        <f>AM2539*AM2540/1000</f>
        <v>0</v>
      </c>
      <c r="AN2538" s="246">
        <f>AN2539*AN2540/1000</f>
        <v>0</v>
      </c>
      <c r="AO2538" s="254"/>
      <c r="AP2538" s="553"/>
      <c r="AQ2538" s="553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</row>
    <row r="2539" spans="13:99">
      <c r="M2539" s="591" t="str">
        <f>M2538 &amp; ".P"</f>
        <v>SALTPL.P</v>
      </c>
      <c r="N2539" s="560" t="s">
        <v>843</v>
      </c>
      <c r="O2539" s="422" t="s">
        <v>23</v>
      </c>
      <c r="AC2539" s="253"/>
      <c r="AD2539" s="253"/>
      <c r="AE2539" s="253"/>
      <c r="AF2539" s="254"/>
      <c r="AG2539" s="553"/>
      <c r="AH2539" s="553"/>
      <c r="AI2539" s="253"/>
      <c r="AJ2539" s="253"/>
      <c r="AK2539" s="253"/>
      <c r="AL2539" s="249">
        <f>IF(AL2540=0,0,AL2538*1000/AL2540)</f>
        <v>0</v>
      </c>
      <c r="AM2539" s="223"/>
      <c r="AN2539" s="223"/>
      <c r="AO2539" s="254"/>
      <c r="AP2539" s="553"/>
      <c r="AQ2539" s="553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</row>
    <row r="2540" spans="13:99">
      <c r="M2540" s="591" t="str">
        <f>M2538 &amp; ".V"</f>
        <v>SALTPL.V</v>
      </c>
      <c r="N2540" s="560" t="s">
        <v>245</v>
      </c>
      <c r="O2540" s="422" t="s">
        <v>289</v>
      </c>
      <c r="AC2540" s="253"/>
      <c r="AD2540" s="253"/>
      <c r="AE2540" s="253"/>
      <c r="AF2540" s="553"/>
      <c r="AG2540" s="553"/>
      <c r="AH2540" s="553"/>
      <c r="AI2540" s="253"/>
      <c r="AJ2540" s="253"/>
      <c r="AK2540" s="253"/>
      <c r="AL2540" s="249">
        <f>AM2540+AN2540</f>
        <v>0</v>
      </c>
      <c r="AM2540" s="223"/>
      <c r="AN2540" s="223"/>
      <c r="AO2540" s="553"/>
      <c r="AP2540" s="553"/>
      <c r="AQ2540" s="553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</row>
    <row r="2541" spans="13:99">
      <c r="M2541" s="590" t="s">
        <v>2201</v>
      </c>
      <c r="N2541" s="588" t="s">
        <v>2158</v>
      </c>
      <c r="O2541" s="422" t="s">
        <v>195</v>
      </c>
      <c r="AC2541" s="253"/>
      <c r="AD2541" s="253"/>
      <c r="AE2541" s="253"/>
      <c r="AF2541" s="254"/>
      <c r="AG2541" s="553"/>
      <c r="AH2541" s="553"/>
      <c r="AI2541" s="253"/>
      <c r="AJ2541" s="253"/>
      <c r="AK2541" s="253"/>
      <c r="AL2541" s="249">
        <f>AM2541+AN2541</f>
        <v>0</v>
      </c>
      <c r="AM2541" s="246">
        <f>AM2542*AM2543/1000</f>
        <v>0</v>
      </c>
      <c r="AN2541" s="246">
        <f>AN2542*AN2543/1000</f>
        <v>0</v>
      </c>
      <c r="AO2541" s="254"/>
      <c r="AP2541" s="553"/>
      <c r="AQ2541" s="553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</row>
    <row r="2542" spans="13:99">
      <c r="M2542" s="591" t="str">
        <f>M2541 &amp; ".P"</f>
        <v>SALTTH.P</v>
      </c>
      <c r="N2542" s="560" t="s">
        <v>843</v>
      </c>
      <c r="O2542" s="422" t="s">
        <v>23</v>
      </c>
      <c r="AC2542" s="253"/>
      <c r="AD2542" s="253"/>
      <c r="AE2542" s="253"/>
      <c r="AF2542" s="254"/>
      <c r="AG2542" s="553"/>
      <c r="AH2542" s="553"/>
      <c r="AI2542" s="253"/>
      <c r="AJ2542" s="253"/>
      <c r="AK2542" s="253"/>
      <c r="AL2542" s="249">
        <f>IF(AL2543=0,0,AL2541*1000/AL2543)</f>
        <v>0</v>
      </c>
      <c r="AM2542" s="223"/>
      <c r="AN2542" s="223"/>
      <c r="AO2542" s="254"/>
      <c r="AP2542" s="553"/>
      <c r="AQ2542" s="553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</row>
    <row r="2543" spans="13:99">
      <c r="M2543" s="591" t="str">
        <f>M2541 &amp; ".V"</f>
        <v>SALTTH.V</v>
      </c>
      <c r="N2543" s="560" t="s">
        <v>245</v>
      </c>
      <c r="O2543" s="422" t="s">
        <v>289</v>
      </c>
      <c r="AC2543" s="253"/>
      <c r="AD2543" s="253"/>
      <c r="AE2543" s="253"/>
      <c r="AF2543" s="553"/>
      <c r="AG2543" s="553"/>
      <c r="AH2543" s="553"/>
      <c r="AI2543" s="253"/>
      <c r="AJ2543" s="253"/>
      <c r="AK2543" s="253"/>
      <c r="AL2543" s="249">
        <f>AM2543+AN2543</f>
        <v>0</v>
      </c>
      <c r="AM2543" s="223"/>
      <c r="AN2543" s="223"/>
      <c r="AO2543" s="553"/>
      <c r="AP2543" s="553"/>
      <c r="AQ2543" s="55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</row>
    <row r="2544" spans="13:99">
      <c r="M2544" s="590" t="s">
        <v>2200</v>
      </c>
      <c r="N2544" s="588" t="s">
        <v>2159</v>
      </c>
      <c r="O2544" s="422" t="s">
        <v>195</v>
      </c>
      <c r="AC2544" s="253"/>
      <c r="AD2544" s="253"/>
      <c r="AE2544" s="253"/>
      <c r="AF2544" s="254"/>
      <c r="AG2544" s="553"/>
      <c r="AH2544" s="553"/>
      <c r="AI2544" s="253"/>
      <c r="AJ2544" s="253"/>
      <c r="AK2544" s="253"/>
      <c r="AL2544" s="249">
        <f>AM2544+AN2544</f>
        <v>0</v>
      </c>
      <c r="AM2544" s="246">
        <f>AM2545*AM2546/1000</f>
        <v>0</v>
      </c>
      <c r="AN2544" s="246">
        <f>AN2545*AN2546/1000</f>
        <v>0</v>
      </c>
      <c r="AO2544" s="254"/>
      <c r="AP2544" s="553"/>
      <c r="AQ2544" s="553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</row>
    <row r="2545" spans="13:99">
      <c r="M2545" s="591" t="str">
        <f>M2544 &amp; ".P"</f>
        <v>SALTEX.P</v>
      </c>
      <c r="N2545" s="560" t="s">
        <v>843</v>
      </c>
      <c r="O2545" s="422" t="s">
        <v>23</v>
      </c>
      <c r="AC2545" s="253"/>
      <c r="AD2545" s="253"/>
      <c r="AE2545" s="253"/>
      <c r="AF2545" s="254"/>
      <c r="AG2545" s="553"/>
      <c r="AH2545" s="553"/>
      <c r="AI2545" s="253"/>
      <c r="AJ2545" s="253"/>
      <c r="AK2545" s="253"/>
      <c r="AL2545" s="249">
        <f>IF(AL2546=0,0,AL2544*1000/AL2546)</f>
        <v>0</v>
      </c>
      <c r="AM2545" s="223"/>
      <c r="AN2545" s="223"/>
      <c r="AO2545" s="254"/>
      <c r="AP2545" s="553"/>
      <c r="AQ2545" s="553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</row>
    <row r="2546" spans="13:99">
      <c r="M2546" s="591" t="str">
        <f>M2544 &amp; ".V"</f>
        <v>SALTEX.V</v>
      </c>
      <c r="N2546" s="560" t="s">
        <v>245</v>
      </c>
      <c r="O2546" s="422" t="s">
        <v>289</v>
      </c>
      <c r="AC2546" s="253"/>
      <c r="AD2546" s="253"/>
      <c r="AE2546" s="253"/>
      <c r="AF2546" s="553"/>
      <c r="AG2546" s="553"/>
      <c r="AH2546" s="553"/>
      <c r="AI2546" s="253"/>
      <c r="AJ2546" s="253"/>
      <c r="AK2546" s="253"/>
      <c r="AL2546" s="249">
        <f>AM2546+AN2546</f>
        <v>0</v>
      </c>
      <c r="AM2546" s="223"/>
      <c r="AN2546" s="223"/>
      <c r="AO2546" s="553"/>
      <c r="AP2546" s="553"/>
      <c r="AQ2546" s="553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</row>
    <row r="2547" spans="13:99">
      <c r="M2547" s="590" t="s">
        <v>2193</v>
      </c>
      <c r="N2547" s="588" t="s">
        <v>2160</v>
      </c>
      <c r="O2547" s="422" t="s">
        <v>195</v>
      </c>
      <c r="AC2547" s="253"/>
      <c r="AD2547" s="253"/>
      <c r="AE2547" s="253"/>
      <c r="AF2547" s="254"/>
      <c r="AG2547" s="553"/>
      <c r="AH2547" s="553"/>
      <c r="AI2547" s="253"/>
      <c r="AJ2547" s="253"/>
      <c r="AK2547" s="253"/>
      <c r="AL2547" s="249">
        <f>AM2547+AN2547</f>
        <v>0</v>
      </c>
      <c r="AM2547" s="246">
        <f>AM2548*AM2549/1000</f>
        <v>0</v>
      </c>
      <c r="AN2547" s="246">
        <f>AN2548*AN2549/1000</f>
        <v>0</v>
      </c>
      <c r="AO2547" s="254"/>
      <c r="AP2547" s="553"/>
      <c r="AQ2547" s="553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</row>
    <row r="2548" spans="13:99">
      <c r="M2548" s="591" t="str">
        <f>M2547 &amp; ".P"</f>
        <v>C2H5OH.P</v>
      </c>
      <c r="N2548" s="560" t="s">
        <v>843</v>
      </c>
      <c r="O2548" s="422" t="s">
        <v>23</v>
      </c>
      <c r="AC2548" s="253"/>
      <c r="AD2548" s="253"/>
      <c r="AE2548" s="253"/>
      <c r="AF2548" s="254"/>
      <c r="AG2548" s="553"/>
      <c r="AH2548" s="553"/>
      <c r="AI2548" s="253"/>
      <c r="AJ2548" s="253"/>
      <c r="AK2548" s="253"/>
      <c r="AL2548" s="249">
        <f>IF(AL2549=0,0,AL2547*1000/AL2549)</f>
        <v>0</v>
      </c>
      <c r="AM2548" s="223"/>
      <c r="AN2548" s="223"/>
      <c r="AO2548" s="254"/>
      <c r="AP2548" s="553"/>
      <c r="AQ2548" s="553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</row>
    <row r="2549" spans="13:99">
      <c r="M2549" s="591" t="str">
        <f>M2547 &amp; ".V"</f>
        <v>C2H5OH.V</v>
      </c>
      <c r="N2549" s="560" t="s">
        <v>245</v>
      </c>
      <c r="O2549" s="422" t="s">
        <v>289</v>
      </c>
      <c r="AC2549" s="253"/>
      <c r="AD2549" s="253"/>
      <c r="AE2549" s="253"/>
      <c r="AF2549" s="553"/>
      <c r="AG2549" s="553"/>
      <c r="AH2549" s="553"/>
      <c r="AI2549" s="253"/>
      <c r="AJ2549" s="253"/>
      <c r="AK2549" s="253"/>
      <c r="AL2549" s="249">
        <f>AM2549+AN2549</f>
        <v>0</v>
      </c>
      <c r="AM2549" s="223"/>
      <c r="AN2549" s="223"/>
      <c r="AO2549" s="553"/>
      <c r="AP2549" s="553"/>
      <c r="AQ2549" s="553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</row>
    <row r="2550" spans="13:99">
      <c r="M2550" s="590" t="s">
        <v>2213</v>
      </c>
      <c r="N2550" s="588" t="s">
        <v>2161</v>
      </c>
      <c r="O2550" s="422" t="s">
        <v>195</v>
      </c>
      <c r="AC2550" s="253"/>
      <c r="AD2550" s="253"/>
      <c r="AE2550" s="253"/>
      <c r="AF2550" s="254"/>
      <c r="AG2550" s="553"/>
      <c r="AH2550" s="553"/>
      <c r="AI2550" s="253"/>
      <c r="AJ2550" s="253"/>
      <c r="AK2550" s="253"/>
      <c r="AL2550" s="249">
        <f>AM2550+AN2550</f>
        <v>0</v>
      </c>
      <c r="AM2550" s="246">
        <f>AM2551*AM2552/1000</f>
        <v>0</v>
      </c>
      <c r="AN2550" s="246">
        <f>AN2551*AN2552/1000</f>
        <v>0</v>
      </c>
      <c r="AO2550" s="254"/>
      <c r="AP2550" s="553"/>
      <c r="AQ2550" s="553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</row>
    <row r="2551" spans="13:99">
      <c r="M2551" s="591" t="str">
        <f>M2550 &amp; ".P"</f>
        <v>SFAL1G.P</v>
      </c>
      <c r="N2551" s="560" t="s">
        <v>843</v>
      </c>
      <c r="O2551" s="422" t="s">
        <v>23</v>
      </c>
      <c r="AC2551" s="253"/>
      <c r="AD2551" s="253"/>
      <c r="AE2551" s="253"/>
      <c r="AF2551" s="254"/>
      <c r="AG2551" s="553"/>
      <c r="AH2551" s="553"/>
      <c r="AI2551" s="253"/>
      <c r="AJ2551" s="253"/>
      <c r="AK2551" s="253"/>
      <c r="AL2551" s="249">
        <f>IF(AL2552=0,0,AL2550*1000/AL2552)</f>
        <v>0</v>
      </c>
      <c r="AM2551" s="223"/>
      <c r="AN2551" s="223"/>
      <c r="AO2551" s="254"/>
      <c r="AP2551" s="553"/>
      <c r="AQ2551" s="553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</row>
    <row r="2552" spans="13:99">
      <c r="M2552" s="591" t="str">
        <f>M2550 &amp; ".V"</f>
        <v>SFAL1G.V</v>
      </c>
      <c r="N2552" s="560" t="s">
        <v>245</v>
      </c>
      <c r="O2552" s="422" t="s">
        <v>289</v>
      </c>
      <c r="AC2552" s="253"/>
      <c r="AD2552" s="253"/>
      <c r="AE2552" s="253"/>
      <c r="AF2552" s="553"/>
      <c r="AG2552" s="553"/>
      <c r="AH2552" s="553"/>
      <c r="AI2552" s="253"/>
      <c r="AJ2552" s="253"/>
      <c r="AK2552" s="253"/>
      <c r="AL2552" s="249">
        <f>AM2552+AN2552</f>
        <v>0</v>
      </c>
      <c r="AM2552" s="223"/>
      <c r="AN2552" s="223"/>
      <c r="AO2552" s="553"/>
      <c r="AP2552" s="553"/>
      <c r="AQ2552" s="553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</row>
    <row r="2553" spans="13:99">
      <c r="M2553" s="590" t="s">
        <v>2212</v>
      </c>
      <c r="N2553" s="588" t="s">
        <v>2162</v>
      </c>
      <c r="O2553" s="422" t="s">
        <v>195</v>
      </c>
      <c r="AC2553" s="253"/>
      <c r="AD2553" s="253"/>
      <c r="AE2553" s="253"/>
      <c r="AF2553" s="254"/>
      <c r="AG2553" s="553"/>
      <c r="AH2553" s="553"/>
      <c r="AI2553" s="253"/>
      <c r="AJ2553" s="253"/>
      <c r="AK2553" s="253"/>
      <c r="AL2553" s="249">
        <f>AM2553+AN2553</f>
        <v>0</v>
      </c>
      <c r="AM2553" s="246">
        <f>AM2554*AM2555/1000</f>
        <v>0</v>
      </c>
      <c r="AN2553" s="246">
        <f>AN2554*AN2555/1000</f>
        <v>0</v>
      </c>
      <c r="AO2553" s="254"/>
      <c r="AP2553" s="553"/>
      <c r="AQ2553" s="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</row>
    <row r="2554" spans="13:99">
      <c r="M2554" s="591" t="str">
        <f>M2553 &amp; ".P"</f>
        <v>SFALLQD.P</v>
      </c>
      <c r="N2554" s="560" t="s">
        <v>843</v>
      </c>
      <c r="O2554" s="422" t="s">
        <v>23</v>
      </c>
      <c r="AC2554" s="253"/>
      <c r="AD2554" s="253"/>
      <c r="AE2554" s="253"/>
      <c r="AF2554" s="254"/>
      <c r="AG2554" s="553"/>
      <c r="AH2554" s="553"/>
      <c r="AI2554" s="253"/>
      <c r="AJ2554" s="253"/>
      <c r="AK2554" s="253"/>
      <c r="AL2554" s="249">
        <f>IF(AL2555=0,0,AL2553*1000/AL2555)</f>
        <v>0</v>
      </c>
      <c r="AM2554" s="223"/>
      <c r="AN2554" s="223"/>
      <c r="AO2554" s="254"/>
      <c r="AP2554" s="553"/>
      <c r="AQ2554" s="553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</row>
    <row r="2555" spans="13:99">
      <c r="M2555" s="591" t="str">
        <f>M2553 &amp; ".V"</f>
        <v>SFALLQD.V</v>
      </c>
      <c r="N2555" s="560" t="s">
        <v>245</v>
      </c>
      <c r="O2555" s="422" t="s">
        <v>289</v>
      </c>
      <c r="AC2555" s="253"/>
      <c r="AD2555" s="253"/>
      <c r="AE2555" s="253"/>
      <c r="AF2555" s="553"/>
      <c r="AG2555" s="553"/>
      <c r="AH2555" s="553"/>
      <c r="AI2555" s="253"/>
      <c r="AJ2555" s="253"/>
      <c r="AK2555" s="253"/>
      <c r="AL2555" s="249">
        <f>AM2555+AN2555</f>
        <v>0</v>
      </c>
      <c r="AM2555" s="223"/>
      <c r="AN2555" s="223"/>
      <c r="AO2555" s="553"/>
      <c r="AP2555" s="553"/>
      <c r="AQ2555" s="553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</row>
    <row r="2556" spans="13:99">
      <c r="M2556" s="590" t="s">
        <v>2211</v>
      </c>
      <c r="N2556" s="588" t="s">
        <v>2163</v>
      </c>
      <c r="O2556" s="422" t="s">
        <v>195</v>
      </c>
      <c r="AC2556" s="253"/>
      <c r="AD2556" s="253"/>
      <c r="AE2556" s="253"/>
      <c r="AF2556" s="254"/>
      <c r="AG2556" s="553"/>
      <c r="AH2556" s="553"/>
      <c r="AI2556" s="253"/>
      <c r="AJ2556" s="253"/>
      <c r="AK2556" s="253"/>
      <c r="AL2556" s="249">
        <f>AM2556+AN2556</f>
        <v>0</v>
      </c>
      <c r="AM2556" s="246">
        <f>AM2557*AM2558/1000</f>
        <v>0</v>
      </c>
      <c r="AN2556" s="246">
        <f>AN2557*AN2558/1000</f>
        <v>0</v>
      </c>
      <c r="AO2556" s="254"/>
      <c r="AP2556" s="553"/>
      <c r="AQ2556" s="553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</row>
    <row r="2557" spans="13:99">
      <c r="M2557" s="591" t="str">
        <f>M2556 &amp; ".P"</f>
        <v>SFALT.P</v>
      </c>
      <c r="N2557" s="560" t="s">
        <v>843</v>
      </c>
      <c r="O2557" s="422" t="s">
        <v>23</v>
      </c>
      <c r="AC2557" s="253"/>
      <c r="AD2557" s="253"/>
      <c r="AE2557" s="253"/>
      <c r="AF2557" s="254"/>
      <c r="AG2557" s="553"/>
      <c r="AH2557" s="553"/>
      <c r="AI2557" s="253"/>
      <c r="AJ2557" s="253"/>
      <c r="AK2557" s="253"/>
      <c r="AL2557" s="249">
        <f>IF(AL2558=0,0,AL2556*1000/AL2558)</f>
        <v>0</v>
      </c>
      <c r="AM2557" s="223"/>
      <c r="AN2557" s="223"/>
      <c r="AO2557" s="254"/>
      <c r="AP2557" s="553"/>
      <c r="AQ2557" s="553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</row>
    <row r="2558" spans="13:99">
      <c r="M2558" s="591" t="str">
        <f>M2556 &amp; ".V"</f>
        <v>SFALT.V</v>
      </c>
      <c r="N2558" s="560" t="s">
        <v>245</v>
      </c>
      <c r="O2558" s="422" t="s">
        <v>289</v>
      </c>
      <c r="AC2558" s="253"/>
      <c r="AD2558" s="253"/>
      <c r="AE2558" s="253"/>
      <c r="AF2558" s="553"/>
      <c r="AG2558" s="553"/>
      <c r="AH2558" s="553"/>
      <c r="AI2558" s="253"/>
      <c r="AJ2558" s="253"/>
      <c r="AK2558" s="253"/>
      <c r="AL2558" s="249">
        <f>AM2558+AN2558</f>
        <v>0</v>
      </c>
      <c r="AM2558" s="223"/>
      <c r="AN2558" s="223"/>
      <c r="AO2558" s="553"/>
      <c r="AP2558" s="553"/>
      <c r="AQ2558" s="553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</row>
    <row r="2559" spans="13:99">
      <c r="M2559" s="590" t="s">
        <v>2210</v>
      </c>
      <c r="N2559" s="588" t="s">
        <v>2164</v>
      </c>
      <c r="O2559" s="422" t="s">
        <v>195</v>
      </c>
      <c r="AC2559" s="253"/>
      <c r="AD2559" s="253"/>
      <c r="AE2559" s="253"/>
      <c r="AF2559" s="254"/>
      <c r="AG2559" s="553"/>
      <c r="AH2559" s="553"/>
      <c r="AI2559" s="253"/>
      <c r="AJ2559" s="253"/>
      <c r="AK2559" s="253"/>
      <c r="AL2559" s="249">
        <f>AM2559+AN2559</f>
        <v>0</v>
      </c>
      <c r="AM2559" s="246">
        <f>AM2560*AM2561/1000</f>
        <v>0</v>
      </c>
      <c r="AN2559" s="246">
        <f>AN2560*AN2561/1000</f>
        <v>0</v>
      </c>
      <c r="AO2559" s="254"/>
      <c r="AP2559" s="553"/>
      <c r="AQ2559" s="553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</row>
    <row r="2560" spans="13:99">
      <c r="M2560" s="591" t="str">
        <f>M2559 &amp; ".P"</f>
        <v>SFAMN.P</v>
      </c>
      <c r="N2560" s="560" t="s">
        <v>843</v>
      </c>
      <c r="O2560" s="422" t="s">
        <v>23</v>
      </c>
      <c r="AC2560" s="253"/>
      <c r="AD2560" s="253"/>
      <c r="AE2560" s="253"/>
      <c r="AF2560" s="254"/>
      <c r="AG2560" s="553"/>
      <c r="AH2560" s="553"/>
      <c r="AI2560" s="253"/>
      <c r="AJ2560" s="253"/>
      <c r="AK2560" s="253"/>
      <c r="AL2560" s="249">
        <f>IF(AL2561=0,0,AL2559*1000/AL2561)</f>
        <v>0</v>
      </c>
      <c r="AM2560" s="223"/>
      <c r="AN2560" s="223"/>
      <c r="AO2560" s="254"/>
      <c r="AP2560" s="553"/>
      <c r="AQ2560" s="553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</row>
    <row r="2561" spans="13:99">
      <c r="M2561" s="591" t="str">
        <f>M2559 &amp; ".V"</f>
        <v>SFAMN.V</v>
      </c>
      <c r="N2561" s="560" t="s">
        <v>245</v>
      </c>
      <c r="O2561" s="422" t="s">
        <v>289</v>
      </c>
      <c r="AC2561" s="253"/>
      <c r="AD2561" s="253"/>
      <c r="AE2561" s="253"/>
      <c r="AF2561" s="553"/>
      <c r="AG2561" s="553"/>
      <c r="AH2561" s="553"/>
      <c r="AI2561" s="253"/>
      <c r="AJ2561" s="253"/>
      <c r="AK2561" s="253"/>
      <c r="AL2561" s="249">
        <f>AM2561+AN2561</f>
        <v>0</v>
      </c>
      <c r="AM2561" s="223"/>
      <c r="AN2561" s="223"/>
      <c r="AO2561" s="553"/>
      <c r="AP2561" s="553"/>
      <c r="AQ2561" s="553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</row>
    <row r="2562" spans="13:99">
      <c r="M2562" s="590" t="s">
        <v>2209</v>
      </c>
      <c r="N2562" s="588" t="s">
        <v>2165</v>
      </c>
      <c r="O2562" s="422" t="s">
        <v>195</v>
      </c>
      <c r="AC2562" s="253"/>
      <c r="AD2562" s="253"/>
      <c r="AE2562" s="253"/>
      <c r="AF2562" s="254"/>
      <c r="AG2562" s="553"/>
      <c r="AH2562" s="553"/>
      <c r="AI2562" s="253"/>
      <c r="AJ2562" s="253"/>
      <c r="AK2562" s="253"/>
      <c r="AL2562" s="249">
        <f>AM2562+AN2562</f>
        <v>0</v>
      </c>
      <c r="AM2562" s="246">
        <f>AM2563*AM2564/1000</f>
        <v>0</v>
      </c>
      <c r="AN2562" s="246">
        <f>AN2563*AN2564/1000</f>
        <v>0</v>
      </c>
      <c r="AO2562" s="254"/>
      <c r="AP2562" s="553"/>
      <c r="AQ2562" s="553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</row>
    <row r="2563" spans="13:99">
      <c r="M2563" s="591" t="str">
        <f>M2562 &amp; ".P"</f>
        <v>TM.P</v>
      </c>
      <c r="N2563" s="560" t="s">
        <v>843</v>
      </c>
      <c r="O2563" s="422" t="s">
        <v>23</v>
      </c>
      <c r="AC2563" s="253"/>
      <c r="AD2563" s="253"/>
      <c r="AE2563" s="253"/>
      <c r="AF2563" s="254"/>
      <c r="AG2563" s="553"/>
      <c r="AH2563" s="553"/>
      <c r="AI2563" s="253"/>
      <c r="AJ2563" s="253"/>
      <c r="AK2563" s="253"/>
      <c r="AL2563" s="249">
        <f>IF(AL2564=0,0,AL2562*1000/AL2564)</f>
        <v>0</v>
      </c>
      <c r="AM2563" s="223"/>
      <c r="AN2563" s="223"/>
      <c r="AO2563" s="254"/>
      <c r="AP2563" s="553"/>
      <c r="AQ2563" s="55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</row>
    <row r="2564" spans="13:99">
      <c r="M2564" s="591" t="str">
        <f>M2562 &amp; ".V"</f>
        <v>TM.V</v>
      </c>
      <c r="N2564" s="560" t="s">
        <v>245</v>
      </c>
      <c r="O2564" s="422" t="s">
        <v>289</v>
      </c>
      <c r="AC2564" s="253"/>
      <c r="AD2564" s="253"/>
      <c r="AE2564" s="253"/>
      <c r="AF2564" s="553"/>
      <c r="AG2564" s="553"/>
      <c r="AH2564" s="553"/>
      <c r="AI2564" s="253"/>
      <c r="AJ2564" s="253"/>
      <c r="AK2564" s="253"/>
      <c r="AL2564" s="249">
        <f>AM2564+AN2564</f>
        <v>0</v>
      </c>
      <c r="AM2564" s="223"/>
      <c r="AN2564" s="223"/>
      <c r="AO2564" s="553"/>
      <c r="AP2564" s="553"/>
      <c r="AQ2564" s="553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</row>
    <row r="2565" spans="13:99">
      <c r="M2565" s="590" t="s">
        <v>2208</v>
      </c>
      <c r="N2565" s="588" t="s">
        <v>2166</v>
      </c>
      <c r="O2565" s="422" t="s">
        <v>195</v>
      </c>
      <c r="AC2565" s="253"/>
      <c r="AD2565" s="253"/>
      <c r="AE2565" s="253"/>
      <c r="AF2565" s="254"/>
      <c r="AG2565" s="553"/>
      <c r="AH2565" s="553"/>
      <c r="AI2565" s="253"/>
      <c r="AJ2565" s="253"/>
      <c r="AK2565" s="253"/>
      <c r="AL2565" s="249">
        <f>AM2565+AN2565</f>
        <v>0</v>
      </c>
      <c r="AM2565" s="246">
        <f>AM2566*AM2567/1000</f>
        <v>0</v>
      </c>
      <c r="AN2565" s="246">
        <f>AN2566*AN2567/1000</f>
        <v>0</v>
      </c>
      <c r="AO2565" s="254"/>
      <c r="AP2565" s="553"/>
      <c r="AQ2565" s="553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</row>
    <row r="2566" spans="13:99">
      <c r="M2566" s="591" t="str">
        <f>M2565 &amp; ".P"</f>
        <v>TSFNA.P</v>
      </c>
      <c r="N2566" s="560" t="s">
        <v>843</v>
      </c>
      <c r="O2566" s="422" t="s">
        <v>23</v>
      </c>
      <c r="AC2566" s="253"/>
      <c r="AD2566" s="253"/>
      <c r="AE2566" s="253"/>
      <c r="AF2566" s="254"/>
      <c r="AG2566" s="553"/>
      <c r="AH2566" s="553"/>
      <c r="AI2566" s="253"/>
      <c r="AJ2566" s="253"/>
      <c r="AK2566" s="253"/>
      <c r="AL2566" s="249">
        <f>IF(AL2567=0,0,AL2565*1000/AL2567)</f>
        <v>0</v>
      </c>
      <c r="AM2566" s="223"/>
      <c r="AN2566" s="223"/>
      <c r="AO2566" s="254"/>
      <c r="AP2566" s="553"/>
      <c r="AQ2566" s="553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</row>
    <row r="2567" spans="13:99">
      <c r="M2567" s="591" t="str">
        <f>M2565 &amp; ".V"</f>
        <v>TSFNA.V</v>
      </c>
      <c r="N2567" s="560" t="s">
        <v>245</v>
      </c>
      <c r="O2567" s="422" t="s">
        <v>289</v>
      </c>
      <c r="AC2567" s="253"/>
      <c r="AD2567" s="253"/>
      <c r="AE2567" s="253"/>
      <c r="AF2567" s="553"/>
      <c r="AG2567" s="553"/>
      <c r="AH2567" s="553"/>
      <c r="AI2567" s="253"/>
      <c r="AJ2567" s="253"/>
      <c r="AK2567" s="253"/>
      <c r="AL2567" s="249">
        <f>AM2567+AN2567</f>
        <v>0</v>
      </c>
      <c r="AM2567" s="223"/>
      <c r="AN2567" s="223"/>
      <c r="AO2567" s="553"/>
      <c r="AP2567" s="553"/>
      <c r="AQ2567" s="553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</row>
    <row r="2568" spans="13:99">
      <c r="M2568" s="668" t="s">
        <v>2513</v>
      </c>
      <c r="N2568" s="588" t="s">
        <v>2514</v>
      </c>
      <c r="O2568" s="422" t="s">
        <v>195</v>
      </c>
      <c r="AC2568" s="253"/>
      <c r="AD2568" s="253"/>
      <c r="AE2568" s="253"/>
      <c r="AF2568" s="254"/>
      <c r="AG2568" s="553"/>
      <c r="AH2568" s="553"/>
      <c r="AI2568" s="253"/>
      <c r="AJ2568" s="253"/>
      <c r="AK2568" s="253"/>
      <c r="AL2568" s="249">
        <f>AM2568+AN2568</f>
        <v>0</v>
      </c>
      <c r="AM2568" s="246">
        <f>AM2569*AM2570/1000</f>
        <v>0</v>
      </c>
      <c r="AN2568" s="246">
        <f>AN2569*AN2570/1000</f>
        <v>0</v>
      </c>
      <c r="AO2568" s="254"/>
      <c r="AP2568" s="553"/>
      <c r="AQ2568" s="553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</row>
    <row r="2569" spans="13:99">
      <c r="M2569" s="668" t="str">
        <f>M2568 &amp; ".P"</f>
        <v>CARBONPWDRD.P</v>
      </c>
      <c r="N2569" s="560" t="s">
        <v>843</v>
      </c>
      <c r="O2569" s="422" t="s">
        <v>23</v>
      </c>
      <c r="AC2569" s="253"/>
      <c r="AD2569" s="253"/>
      <c r="AE2569" s="253"/>
      <c r="AF2569" s="254"/>
      <c r="AG2569" s="553"/>
      <c r="AH2569" s="553"/>
      <c r="AI2569" s="253"/>
      <c r="AJ2569" s="253"/>
      <c r="AK2569" s="253"/>
      <c r="AL2569" s="249">
        <f>IF(AL2570=0,0,AL2568*1000/AL2570)</f>
        <v>0</v>
      </c>
      <c r="AM2569" s="223"/>
      <c r="AN2569" s="223"/>
      <c r="AO2569" s="254"/>
      <c r="AP2569" s="553"/>
      <c r="AQ2569" s="553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</row>
    <row r="2570" spans="13:99">
      <c r="M2570" s="668" t="str">
        <f>M2568 &amp; ".V"</f>
        <v>CARBONPWDRD.V</v>
      </c>
      <c r="N2570" s="560" t="s">
        <v>245</v>
      </c>
      <c r="O2570" s="422" t="s">
        <v>289</v>
      </c>
      <c r="AC2570" s="253"/>
      <c r="AD2570" s="253"/>
      <c r="AE2570" s="253"/>
      <c r="AF2570" s="553"/>
      <c r="AG2570" s="553"/>
      <c r="AH2570" s="553"/>
      <c r="AI2570" s="253"/>
      <c r="AJ2570" s="253"/>
      <c r="AK2570" s="253"/>
      <c r="AL2570" s="249">
        <f>AM2570+AN2570</f>
        <v>0</v>
      </c>
      <c r="AM2570" s="223"/>
      <c r="AN2570" s="223"/>
      <c r="AO2570" s="553"/>
      <c r="AP2570" s="553"/>
      <c r="AQ2570" s="553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</row>
    <row r="2571" spans="13:99">
      <c r="M2571" s="590" t="s">
        <v>2199</v>
      </c>
      <c r="N2571" s="588" t="s">
        <v>2167</v>
      </c>
      <c r="O2571" s="422" t="s">
        <v>195</v>
      </c>
      <c r="AC2571" s="253"/>
      <c r="AD2571" s="253"/>
      <c r="AE2571" s="253"/>
      <c r="AF2571" s="254"/>
      <c r="AG2571" s="553"/>
      <c r="AH2571" s="553"/>
      <c r="AI2571" s="253"/>
      <c r="AJ2571" s="253"/>
      <c r="AK2571" s="253"/>
      <c r="AL2571" s="249">
        <f>AM2571+AN2571</f>
        <v>0</v>
      </c>
      <c r="AM2571" s="246">
        <f>AM2572*AM2573/1000</f>
        <v>0</v>
      </c>
      <c r="AN2571" s="246">
        <f>AN2572*AN2573/1000</f>
        <v>0</v>
      </c>
      <c r="AO2571" s="254"/>
      <c r="AP2571" s="553"/>
      <c r="AQ2571" s="553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</row>
    <row r="2572" spans="13:99">
      <c r="M2572" s="591" t="str">
        <f>M2571 &amp; ".P"</f>
        <v>CCL4.P</v>
      </c>
      <c r="N2572" s="560" t="s">
        <v>843</v>
      </c>
      <c r="O2572" s="422" t="s">
        <v>23</v>
      </c>
      <c r="AC2572" s="253"/>
      <c r="AD2572" s="253"/>
      <c r="AE2572" s="253"/>
      <c r="AF2572" s="254"/>
      <c r="AG2572" s="553"/>
      <c r="AH2572" s="553"/>
      <c r="AI2572" s="253"/>
      <c r="AJ2572" s="253"/>
      <c r="AK2572" s="253"/>
      <c r="AL2572" s="249">
        <f>IF(AL2573=0,0,AL2571*1000/AL2573)</f>
        <v>0</v>
      </c>
      <c r="AM2572" s="223"/>
      <c r="AN2572" s="223"/>
      <c r="AO2572" s="254"/>
      <c r="AP2572" s="553"/>
      <c r="AQ2572" s="553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</row>
    <row r="2573" spans="13:99">
      <c r="M2573" s="591" t="str">
        <f>M2571 &amp; ".V"</f>
        <v>CCL4.V</v>
      </c>
      <c r="N2573" s="560" t="s">
        <v>245</v>
      </c>
      <c r="O2573" s="422" t="s">
        <v>289</v>
      </c>
      <c r="AC2573" s="253"/>
      <c r="AD2573" s="253"/>
      <c r="AE2573" s="253"/>
      <c r="AF2573" s="553"/>
      <c r="AG2573" s="553"/>
      <c r="AH2573" s="553"/>
      <c r="AI2573" s="253"/>
      <c r="AJ2573" s="253"/>
      <c r="AK2573" s="253"/>
      <c r="AL2573" s="249">
        <f>AM2573+AN2573</f>
        <v>0</v>
      </c>
      <c r="AM2573" s="223"/>
      <c r="AN2573" s="223"/>
      <c r="AO2573" s="553"/>
      <c r="AP2573" s="553"/>
      <c r="AQ2573" s="55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</row>
    <row r="2574" spans="13:99">
      <c r="M2574" s="590" t="s">
        <v>2191</v>
      </c>
      <c r="N2574" s="588" t="s">
        <v>2168</v>
      </c>
      <c r="O2574" s="422" t="s">
        <v>195</v>
      </c>
      <c r="AC2574" s="253"/>
      <c r="AD2574" s="253"/>
      <c r="AE2574" s="253"/>
      <c r="AF2574" s="254"/>
      <c r="AG2574" s="553"/>
      <c r="AH2574" s="553"/>
      <c r="AI2574" s="253"/>
      <c r="AJ2574" s="253"/>
      <c r="AK2574" s="253"/>
      <c r="AL2574" s="249">
        <f>AM2574+AN2574</f>
        <v>0</v>
      </c>
      <c r="AM2574" s="246">
        <f>AM2575*AM2576/1000</f>
        <v>0</v>
      </c>
      <c r="AN2574" s="246">
        <f>AN2575*AN2576/1000</f>
        <v>0</v>
      </c>
      <c r="AO2574" s="254"/>
      <c r="AP2574" s="553"/>
      <c r="AQ2574" s="553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</row>
    <row r="2575" spans="13:99">
      <c r="M2575" s="591" t="str">
        <f>M2574 &amp; ".P"</f>
        <v>FFTLN.P</v>
      </c>
      <c r="N2575" s="560" t="s">
        <v>843</v>
      </c>
      <c r="O2575" s="422" t="s">
        <v>23</v>
      </c>
      <c r="AC2575" s="253"/>
      <c r="AD2575" s="253"/>
      <c r="AE2575" s="253"/>
      <c r="AF2575" s="254"/>
      <c r="AG2575" s="553"/>
      <c r="AH2575" s="553"/>
      <c r="AI2575" s="253"/>
      <c r="AJ2575" s="253"/>
      <c r="AK2575" s="253"/>
      <c r="AL2575" s="249">
        <f>IF(AL2576=0,0,AL2574*1000/AL2576)</f>
        <v>0</v>
      </c>
      <c r="AM2575" s="223"/>
      <c r="AN2575" s="223"/>
      <c r="AO2575" s="254"/>
      <c r="AP2575" s="553"/>
      <c r="AQ2575" s="553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</row>
    <row r="2576" spans="13:99">
      <c r="M2576" s="591" t="str">
        <f>M2574 &amp; ".V"</f>
        <v>FFTLN.V</v>
      </c>
      <c r="N2576" s="560" t="s">
        <v>245</v>
      </c>
      <c r="O2576" s="422" t="s">
        <v>289</v>
      </c>
      <c r="AC2576" s="253"/>
      <c r="AD2576" s="253"/>
      <c r="AE2576" s="253"/>
      <c r="AF2576" s="553"/>
      <c r="AG2576" s="553"/>
      <c r="AH2576" s="553"/>
      <c r="AI2576" s="253"/>
      <c r="AJ2576" s="253"/>
      <c r="AK2576" s="253"/>
      <c r="AL2576" s="249">
        <f>AM2576+AN2576</f>
        <v>0</v>
      </c>
      <c r="AM2576" s="223"/>
      <c r="AN2576" s="223"/>
      <c r="AO2576" s="553"/>
      <c r="AP2576" s="553"/>
      <c r="AQ2576" s="553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</row>
    <row r="2577" spans="13:99">
      <c r="M2577" s="590" t="s">
        <v>1069</v>
      </c>
      <c r="N2577" s="588" t="s">
        <v>2169</v>
      </c>
      <c r="O2577" s="422" t="s">
        <v>195</v>
      </c>
      <c r="AC2577" s="253"/>
      <c r="AD2577" s="253"/>
      <c r="AE2577" s="253"/>
      <c r="AF2577" s="254"/>
      <c r="AG2577" s="553"/>
      <c r="AH2577" s="553"/>
      <c r="AI2577" s="253"/>
      <c r="AJ2577" s="253"/>
      <c r="AK2577" s="253"/>
      <c r="AL2577" s="249">
        <f>AM2577+AN2577</f>
        <v>0</v>
      </c>
      <c r="AM2577" s="246">
        <f>AM2578*AM2579/1000</f>
        <v>0</v>
      </c>
      <c r="AN2577" s="246">
        <f>AN2578*AN2579/1000</f>
        <v>0</v>
      </c>
      <c r="AO2577" s="254"/>
      <c r="AP2577" s="553"/>
      <c r="AQ2577" s="553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</row>
    <row r="2578" spans="13:99">
      <c r="M2578" s="591" t="str">
        <f>M2577 &amp; ".P"</f>
        <v>CL.P</v>
      </c>
      <c r="N2578" s="560" t="s">
        <v>843</v>
      </c>
      <c r="O2578" s="422" t="s">
        <v>23</v>
      </c>
      <c r="AC2578" s="253"/>
      <c r="AD2578" s="253"/>
      <c r="AE2578" s="253"/>
      <c r="AF2578" s="254"/>
      <c r="AG2578" s="553"/>
      <c r="AH2578" s="553"/>
      <c r="AI2578" s="253"/>
      <c r="AJ2578" s="253"/>
      <c r="AK2578" s="253"/>
      <c r="AL2578" s="249">
        <f>IF(AL2579=0,0,AL2577*1000/AL2579)</f>
        <v>0</v>
      </c>
      <c r="AM2578" s="223"/>
      <c r="AN2578" s="223"/>
      <c r="AO2578" s="254"/>
      <c r="AP2578" s="553"/>
      <c r="AQ2578" s="553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</row>
    <row r="2579" spans="13:99">
      <c r="M2579" s="591" t="str">
        <f>M2577 &amp; ".V"</f>
        <v>CL.V</v>
      </c>
      <c r="N2579" s="560" t="s">
        <v>245</v>
      </c>
      <c r="O2579" s="422" t="s">
        <v>289</v>
      </c>
      <c r="AC2579" s="253"/>
      <c r="AD2579" s="253"/>
      <c r="AE2579" s="253"/>
      <c r="AF2579" s="553"/>
      <c r="AG2579" s="553"/>
      <c r="AH2579" s="553"/>
      <c r="AI2579" s="253"/>
      <c r="AJ2579" s="253"/>
      <c r="AK2579" s="253"/>
      <c r="AL2579" s="249">
        <f>AM2579+AN2579</f>
        <v>0</v>
      </c>
      <c r="AM2579" s="223"/>
      <c r="AN2579" s="223"/>
      <c r="AO2579" s="553"/>
      <c r="AP2579" s="553"/>
      <c r="AQ2579" s="553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</row>
    <row r="2580" spans="13:99">
      <c r="M2580" s="590" t="s">
        <v>2198</v>
      </c>
      <c r="N2580" s="588" t="s">
        <v>2170</v>
      </c>
      <c r="O2580" s="422" t="s">
        <v>195</v>
      </c>
      <c r="AC2580" s="253"/>
      <c r="AD2580" s="253"/>
      <c r="AE2580" s="253"/>
      <c r="AF2580" s="254"/>
      <c r="AG2580" s="553"/>
      <c r="AH2580" s="553"/>
      <c r="AI2580" s="253"/>
      <c r="AJ2580" s="253"/>
      <c r="AK2580" s="253"/>
      <c r="AL2580" s="249">
        <f>AM2580+AN2580</f>
        <v>0</v>
      </c>
      <c r="AM2580" s="246">
        <f>AM2581*AM2582/1000</f>
        <v>0</v>
      </c>
      <c r="AN2580" s="246">
        <f>AN2581*AN2582/1000</f>
        <v>0</v>
      </c>
      <c r="AO2580" s="254"/>
      <c r="AP2580" s="553"/>
      <c r="AQ2580" s="553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</row>
    <row r="2581" spans="13:99">
      <c r="M2581" s="591" t="str">
        <f>M2580 &amp; ".P"</f>
        <v>CLLIQ.P</v>
      </c>
      <c r="N2581" s="560" t="s">
        <v>843</v>
      </c>
      <c r="O2581" s="422" t="s">
        <v>23</v>
      </c>
      <c r="AC2581" s="253"/>
      <c r="AD2581" s="253"/>
      <c r="AE2581" s="253"/>
      <c r="AF2581" s="254"/>
      <c r="AG2581" s="553"/>
      <c r="AH2581" s="553"/>
      <c r="AI2581" s="253"/>
      <c r="AJ2581" s="253"/>
      <c r="AK2581" s="253"/>
      <c r="AL2581" s="249">
        <f>IF(AL2582=0,0,AL2580*1000/AL2582)</f>
        <v>0</v>
      </c>
      <c r="AM2581" s="223"/>
      <c r="AN2581" s="223"/>
      <c r="AO2581" s="254"/>
      <c r="AP2581" s="553"/>
      <c r="AQ2581" s="553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</row>
    <row r="2582" spans="13:99">
      <c r="M2582" s="591" t="str">
        <f>M2580 &amp; ".V"</f>
        <v>CLLIQ.V</v>
      </c>
      <c r="N2582" s="560" t="s">
        <v>245</v>
      </c>
      <c r="O2582" s="422" t="s">
        <v>289</v>
      </c>
      <c r="AC2582" s="253"/>
      <c r="AD2582" s="253"/>
      <c r="AE2582" s="253"/>
      <c r="AF2582" s="553"/>
      <c r="AG2582" s="553"/>
      <c r="AH2582" s="553"/>
      <c r="AI2582" s="253"/>
      <c r="AJ2582" s="253"/>
      <c r="AK2582" s="253"/>
      <c r="AL2582" s="249">
        <f>AM2582+AN2582</f>
        <v>0</v>
      </c>
      <c r="AM2582" s="223"/>
      <c r="AN2582" s="223"/>
      <c r="AO2582" s="553"/>
      <c r="AP2582" s="553"/>
      <c r="AQ2582" s="553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</row>
    <row r="2583" spans="13:99">
      <c r="M2583" s="590" t="s">
        <v>2190</v>
      </c>
      <c r="N2583" s="588" t="s">
        <v>2171</v>
      </c>
      <c r="O2583" s="422" t="s">
        <v>195</v>
      </c>
      <c r="AC2583" s="253"/>
      <c r="AD2583" s="253"/>
      <c r="AE2583" s="253"/>
      <c r="AF2583" s="254"/>
      <c r="AG2583" s="553"/>
      <c r="AH2583" s="553"/>
      <c r="AI2583" s="253"/>
      <c r="AJ2583" s="253"/>
      <c r="AK2583" s="253"/>
      <c r="AL2583" s="249">
        <f>AM2583+AN2583</f>
        <v>0</v>
      </c>
      <c r="AM2583" s="246">
        <f>AM2584*AM2585/1000</f>
        <v>0</v>
      </c>
      <c r="AN2583" s="246">
        <f>AN2584*AN2585/1000</f>
        <v>0</v>
      </c>
      <c r="AO2583" s="254"/>
      <c r="AP2583" s="553"/>
      <c r="AQ2583" s="55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</row>
    <row r="2584" spans="13:99">
      <c r="M2584" s="591" t="str">
        <f>M2583 &amp; ".P"</f>
        <v>CLAMN.P</v>
      </c>
      <c r="N2584" s="560" t="s">
        <v>843</v>
      </c>
      <c r="O2584" s="422" t="s">
        <v>23</v>
      </c>
      <c r="AC2584" s="253"/>
      <c r="AD2584" s="253"/>
      <c r="AE2584" s="253"/>
      <c r="AF2584" s="254"/>
      <c r="AG2584" s="553"/>
      <c r="AH2584" s="553"/>
      <c r="AI2584" s="253"/>
      <c r="AJ2584" s="253"/>
      <c r="AK2584" s="253"/>
      <c r="AL2584" s="249">
        <f>IF(AL2585=0,0,AL2583*1000/AL2585)</f>
        <v>0</v>
      </c>
      <c r="AM2584" s="223"/>
      <c r="AN2584" s="223"/>
      <c r="AO2584" s="254"/>
      <c r="AP2584" s="553"/>
      <c r="AQ2584" s="553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</row>
    <row r="2585" spans="13:99">
      <c r="M2585" s="591" t="str">
        <f>M2583 &amp; ".V"</f>
        <v>CLAMN.V</v>
      </c>
      <c r="N2585" s="560" t="s">
        <v>245</v>
      </c>
      <c r="O2585" s="422" t="s">
        <v>289</v>
      </c>
      <c r="AC2585" s="253"/>
      <c r="AD2585" s="253"/>
      <c r="AE2585" s="253"/>
      <c r="AF2585" s="553"/>
      <c r="AG2585" s="553"/>
      <c r="AH2585" s="553"/>
      <c r="AI2585" s="253"/>
      <c r="AJ2585" s="253"/>
      <c r="AK2585" s="253"/>
      <c r="AL2585" s="249">
        <f>AM2585+AN2585</f>
        <v>0</v>
      </c>
      <c r="AM2585" s="223"/>
      <c r="AN2585" s="223"/>
      <c r="AO2585" s="553"/>
      <c r="AP2585" s="553"/>
      <c r="AQ2585" s="553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</row>
    <row r="2586" spans="13:99">
      <c r="M2586" s="590" t="s">
        <v>2206</v>
      </c>
      <c r="N2586" s="588" t="s">
        <v>2172</v>
      </c>
      <c r="O2586" s="422" t="s">
        <v>195</v>
      </c>
      <c r="AC2586" s="253"/>
      <c r="AD2586" s="253"/>
      <c r="AE2586" s="253"/>
      <c r="AF2586" s="254"/>
      <c r="AG2586" s="553"/>
      <c r="AH2586" s="553"/>
      <c r="AI2586" s="253"/>
      <c r="AJ2586" s="253"/>
      <c r="AK2586" s="253"/>
      <c r="AL2586" s="249">
        <f>AM2586+AN2586</f>
        <v>0</v>
      </c>
      <c r="AM2586" s="246">
        <f>AM2587*AM2588/1000</f>
        <v>0</v>
      </c>
      <c r="AN2586" s="246">
        <f>AN2587*AN2588/1000</f>
        <v>0</v>
      </c>
      <c r="AO2586" s="254"/>
      <c r="AP2586" s="553"/>
      <c r="AQ2586" s="553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</row>
    <row r="2587" spans="13:99">
      <c r="M2587" s="591" t="str">
        <f>M2586 &amp; ".P"</f>
        <v>CLFRM.P</v>
      </c>
      <c r="N2587" s="560" t="s">
        <v>843</v>
      </c>
      <c r="O2587" s="422" t="s">
        <v>23</v>
      </c>
      <c r="AC2587" s="253"/>
      <c r="AD2587" s="253"/>
      <c r="AE2587" s="253"/>
      <c r="AF2587" s="254"/>
      <c r="AG2587" s="553"/>
      <c r="AH2587" s="553"/>
      <c r="AI2587" s="253"/>
      <c r="AJ2587" s="253"/>
      <c r="AK2587" s="253"/>
      <c r="AL2587" s="249">
        <f>IF(AL2588=0,0,AL2586*1000/AL2588)</f>
        <v>0</v>
      </c>
      <c r="AM2587" s="223"/>
      <c r="AN2587" s="223"/>
      <c r="AO2587" s="254"/>
      <c r="AP2587" s="553"/>
      <c r="AQ2587" s="553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</row>
    <row r="2588" spans="13:99">
      <c r="M2588" s="591" t="str">
        <f>M2586 &amp; ".V"</f>
        <v>CLFRM.V</v>
      </c>
      <c r="N2588" s="560" t="s">
        <v>245</v>
      </c>
      <c r="O2588" s="422" t="s">
        <v>289</v>
      </c>
      <c r="AC2588" s="253"/>
      <c r="AD2588" s="253"/>
      <c r="AE2588" s="253"/>
      <c r="AF2588" s="553"/>
      <c r="AG2588" s="553"/>
      <c r="AH2588" s="553"/>
      <c r="AI2588" s="253"/>
      <c r="AJ2588" s="253"/>
      <c r="AK2588" s="253"/>
      <c r="AL2588" s="249">
        <f>AM2588+AN2588</f>
        <v>0</v>
      </c>
      <c r="AM2588" s="223"/>
      <c r="AN2588" s="223"/>
      <c r="AO2588" s="553"/>
      <c r="AP2588" s="553"/>
      <c r="AQ2588" s="553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</row>
    <row r="2589" spans="13:99">
      <c r="M2589" s="590" t="s">
        <v>2207</v>
      </c>
      <c r="N2589" s="588" t="s">
        <v>2173</v>
      </c>
      <c r="O2589" s="422" t="s">
        <v>195</v>
      </c>
      <c r="AC2589" s="253"/>
      <c r="AD2589" s="253"/>
      <c r="AE2589" s="253"/>
      <c r="AF2589" s="254"/>
      <c r="AG2589" s="553"/>
      <c r="AH2589" s="553"/>
      <c r="AI2589" s="253"/>
      <c r="AJ2589" s="253"/>
      <c r="AK2589" s="253"/>
      <c r="AL2589" s="249">
        <f>AM2589+AN2589</f>
        <v>0</v>
      </c>
      <c r="AM2589" s="246">
        <f>AM2590*AM2591/1000</f>
        <v>0</v>
      </c>
      <c r="AN2589" s="246">
        <f>AN2590*AN2591/1000</f>
        <v>0</v>
      </c>
      <c r="AO2589" s="254"/>
      <c r="AP2589" s="553"/>
      <c r="AQ2589" s="553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</row>
    <row r="2590" spans="13:99">
      <c r="M2590" s="591" t="str">
        <f>M2589 &amp; ".P"</f>
        <v>ETHL.P</v>
      </c>
      <c r="N2590" s="560" t="s">
        <v>843</v>
      </c>
      <c r="O2590" s="422" t="s">
        <v>23</v>
      </c>
      <c r="AC2590" s="253"/>
      <c r="AD2590" s="253"/>
      <c r="AE2590" s="253"/>
      <c r="AF2590" s="254"/>
      <c r="AG2590" s="553"/>
      <c r="AH2590" s="553"/>
      <c r="AI2590" s="253"/>
      <c r="AJ2590" s="253"/>
      <c r="AK2590" s="253"/>
      <c r="AL2590" s="249">
        <f>IF(AL2591=0,0,AL2589*1000/AL2591)</f>
        <v>0</v>
      </c>
      <c r="AM2590" s="223"/>
      <c r="AN2590" s="223"/>
      <c r="AO2590" s="254"/>
      <c r="AP2590" s="553"/>
      <c r="AQ2590" s="553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</row>
    <row r="2591" spans="13:99">
      <c r="M2591" s="591" t="str">
        <f>M2589 &amp; ".V"</f>
        <v>ETHL.V</v>
      </c>
      <c r="N2591" s="560" t="s">
        <v>245</v>
      </c>
      <c r="O2591" s="422" t="s">
        <v>289</v>
      </c>
      <c r="AC2591" s="253"/>
      <c r="AD2591" s="253"/>
      <c r="AE2591" s="253"/>
      <c r="AF2591" s="553"/>
      <c r="AG2591" s="553"/>
      <c r="AH2591" s="553"/>
      <c r="AI2591" s="253"/>
      <c r="AJ2591" s="253"/>
      <c r="AK2591" s="253"/>
      <c r="AL2591" s="249">
        <f>AM2591+AN2591</f>
        <v>0</v>
      </c>
      <c r="AM2591" s="223"/>
      <c r="AN2591" s="223"/>
      <c r="AO2591" s="553"/>
      <c r="AP2591" s="553"/>
      <c r="AQ2591" s="553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</row>
    <row r="2592" spans="13:99">
      <c r="M2592" s="593" t="s">
        <v>1366</v>
      </c>
      <c r="N2592" s="594" t="s">
        <v>307</v>
      </c>
      <c r="O2592" s="420" t="s">
        <v>195</v>
      </c>
      <c r="AC2592" s="253"/>
      <c r="AD2592" s="253"/>
      <c r="AE2592" s="253"/>
      <c r="AF2592" s="254"/>
      <c r="AG2592" s="553"/>
      <c r="AH2592" s="553"/>
      <c r="AI2592" s="253"/>
      <c r="AJ2592" s="253"/>
      <c r="AK2592" s="253"/>
      <c r="AL2592" s="249">
        <f>AM2592+AN2592</f>
        <v>0</v>
      </c>
      <c r="AM2592" s="223"/>
      <c r="AN2592" s="223"/>
      <c r="AO2592" s="254"/>
      <c r="AP2592" s="553"/>
      <c r="AQ2592" s="553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</row>
    <row r="2593" spans="13:99">
      <c r="M2593" s="589"/>
      <c r="N2593" s="562"/>
      <c r="O2593" s="167"/>
      <c r="AC2593" s="253"/>
      <c r="AD2593" s="253"/>
      <c r="AE2593" s="253"/>
      <c r="AF2593" s="268"/>
      <c r="AG2593" s="268"/>
      <c r="AH2593" s="268"/>
      <c r="AI2593" s="253"/>
      <c r="AJ2593" s="253"/>
      <c r="AK2593" s="253"/>
      <c r="AL2593" s="268"/>
      <c r="AM2593" s="268"/>
      <c r="AN2593" s="268"/>
      <c r="AO2593" s="268"/>
      <c r="AP2593" s="268"/>
      <c r="AQ2593" s="268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</row>
    <row r="2594" spans="13:99">
      <c r="M2594" s="589"/>
      <c r="N2594" s="562"/>
      <c r="O2594" s="167"/>
      <c r="AC2594" s="253"/>
      <c r="AD2594" s="253"/>
      <c r="AE2594" s="253"/>
      <c r="AF2594" s="263"/>
      <c r="AG2594" s="263"/>
      <c r="AH2594" s="263"/>
      <c r="AI2594" s="253"/>
      <c r="AJ2594" s="253"/>
      <c r="AK2594" s="253"/>
      <c r="AL2594" s="263"/>
      <c r="AM2594" s="263"/>
      <c r="AN2594" s="263"/>
      <c r="AO2594" s="263"/>
      <c r="AP2594" s="263"/>
      <c r="AQ2594" s="263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</row>
    <row r="2595" spans="13:99">
      <c r="M2595" s="590" t="s">
        <v>1366</v>
      </c>
      <c r="N2595" s="596" t="s">
        <v>169</v>
      </c>
      <c r="O2595" s="164" t="s">
        <v>195</v>
      </c>
      <c r="AC2595" s="253"/>
      <c r="AD2595" s="253"/>
      <c r="AE2595" s="253"/>
      <c r="AF2595" s="254"/>
      <c r="AG2595" s="553"/>
      <c r="AH2595" s="553"/>
      <c r="AI2595" s="253"/>
      <c r="AJ2595" s="253"/>
      <c r="AK2595" s="253"/>
      <c r="AL2595" s="249">
        <f>AM2595+AN2595</f>
        <v>0</v>
      </c>
      <c r="AM2595" s="223"/>
      <c r="AN2595" s="223"/>
      <c r="AO2595" s="254"/>
      <c r="AP2595" s="553"/>
      <c r="AQ2595" s="553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</row>
    <row r="2596" spans="13:99">
      <c r="M2596" s="589"/>
      <c r="N2596" s="562"/>
      <c r="O2596" s="167"/>
      <c r="AC2596" s="253"/>
      <c r="AD2596" s="253"/>
      <c r="AE2596" s="253"/>
      <c r="AF2596" s="268"/>
      <c r="AG2596" s="268"/>
      <c r="AH2596" s="268"/>
      <c r="AI2596" s="253"/>
      <c r="AJ2596" s="253"/>
      <c r="AK2596" s="253"/>
      <c r="AL2596" s="268"/>
      <c r="AM2596" s="268"/>
      <c r="AN2596" s="268"/>
      <c r="AO2596" s="268"/>
      <c r="AP2596" s="268"/>
      <c r="AQ2596" s="268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</row>
    <row r="2597" spans="13:99">
      <c r="M2597" s="595" t="s">
        <v>607</v>
      </c>
      <c r="N2597" s="530" t="s">
        <v>1845</v>
      </c>
      <c r="O2597" s="164" t="s">
        <v>1027</v>
      </c>
      <c r="AC2597" s="253"/>
      <c r="AD2597" s="253"/>
      <c r="AE2597" s="253"/>
      <c r="AF2597" s="254">
        <f>SUMIF(ХВС.РО!$AS$15:$AT$15,AF$15,ХВС.РО!$AS$240:$AT$240)</f>
        <v>0</v>
      </c>
      <c r="AG2597" s="254">
        <f>SUMIF(ХВС.РО!$AS$15:$AT$15,AG$15,ХВС.РО!$AS$240:$AT$240)</f>
        <v>0</v>
      </c>
      <c r="AH2597" s="254">
        <f>SUMIF(ХВС.РО!$AS$15:$AT$15,AH$15,ХВС.РО!$AS$240:$AT$240)</f>
        <v>0</v>
      </c>
      <c r="AI2597" s="253"/>
      <c r="AJ2597" s="253"/>
      <c r="AK2597" s="253"/>
      <c r="AL2597" s="254"/>
      <c r="AM2597" s="254"/>
      <c r="AN2597" s="254"/>
      <c r="AO2597" s="254"/>
      <c r="AP2597" s="254"/>
      <c r="AQ2597" s="254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</row>
    <row r="2598" spans="13:99">
      <c r="M2598" s="589"/>
      <c r="N2598" s="562"/>
      <c r="O2598" s="167"/>
      <c r="AC2598" s="253"/>
      <c r="AD2598" s="253"/>
      <c r="AE2598" s="253"/>
      <c r="AF2598" s="263"/>
      <c r="AG2598" s="263"/>
      <c r="AH2598" s="263"/>
      <c r="AI2598" s="253"/>
      <c r="AJ2598" s="253"/>
      <c r="AK2598" s="253"/>
      <c r="AL2598" s="263"/>
      <c r="AM2598" s="263"/>
      <c r="AN2598" s="263"/>
      <c r="AO2598" s="263"/>
      <c r="AP2598" s="263"/>
      <c r="AQ2598" s="263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</row>
    <row r="2599" spans="13:99"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</row>
    <row r="2600" spans="13:99"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</row>
    <row r="2601" spans="13:99"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</row>
    <row r="2602" spans="13:99"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</row>
    <row r="2603" spans="13:99"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</row>
    <row r="2604" spans="13:99"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</row>
    <row r="2605" spans="13:99"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</row>
    <row r="2606" spans="13:99"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</row>
    <row r="2607" spans="13:99"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</row>
    <row r="2608" spans="13:99"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</row>
    <row r="2611" spans="29:80" ht="11.25" customHeight="1">
      <c r="AC2611" s="827" t="s">
        <v>19</v>
      </c>
      <c r="AD2611" s="827"/>
      <c r="AE2611" s="827"/>
      <c r="AF2611" s="31"/>
      <c r="AG2611" s="31"/>
      <c r="AH2611" s="31"/>
    </row>
    <row r="2612" spans="29:80" customFormat="1" ht="11.25" customHeight="1">
      <c r="AF2612" s="31"/>
      <c r="AG2612" s="31"/>
      <c r="AH2612" s="31"/>
    </row>
    <row r="2613" spans="29:80" customFormat="1" ht="11.25" customHeight="1">
      <c r="AF2613" s="31"/>
      <c r="AG2613" s="31"/>
      <c r="AH2613" s="31"/>
    </row>
    <row r="2614" spans="29:80" ht="11.25" customHeight="1">
      <c r="AC2614" s="158"/>
      <c r="AD2614" s="158"/>
      <c r="AE2614" s="158"/>
      <c r="AF2614" s="31"/>
      <c r="AG2614" s="31"/>
      <c r="AH2614" s="31"/>
    </row>
    <row r="2615" spans="29:80" ht="11.25" customHeight="1">
      <c r="AC2615" s="158">
        <v>12</v>
      </c>
      <c r="AD2615" s="158">
        <v>6</v>
      </c>
      <c r="AE2615" s="158">
        <v>6</v>
      </c>
      <c r="AF2615" s="31"/>
      <c r="AG2615" s="31"/>
      <c r="AH2615" s="31"/>
    </row>
    <row r="2616" spans="29:80" ht="11.25" customHeight="1">
      <c r="AC2616" s="148"/>
      <c r="AD2616" s="148"/>
      <c r="AE2616" s="148"/>
      <c r="AF2616" s="31"/>
      <c r="AG2616" s="31"/>
      <c r="AH2616" s="31"/>
    </row>
    <row r="2617" spans="29:80" customFormat="1" ht="11.25" customHeight="1">
      <c r="AC2617" s="173"/>
      <c r="AD2617" s="173"/>
      <c r="AE2617" s="173"/>
      <c r="AF2617" s="31"/>
      <c r="AG2617" s="31"/>
      <c r="AH2617" s="31"/>
      <c r="AI2617" s="78"/>
      <c r="AJ2617" s="78"/>
      <c r="AK2617" s="78"/>
      <c r="AL2617" s="78"/>
      <c r="AM2617" s="78"/>
      <c r="AN2617" s="78"/>
      <c r="AO2617" s="78"/>
      <c r="AP2617" s="78"/>
      <c r="AQ2617" s="78"/>
      <c r="AR2617" s="78"/>
      <c r="AS2617" s="78"/>
      <c r="AT2617" s="78"/>
      <c r="AU2617" s="78"/>
      <c r="AV2617" s="78"/>
      <c r="AW2617" s="78"/>
      <c r="AX2617" s="78"/>
      <c r="AY2617" s="78"/>
      <c r="AZ2617" s="78"/>
      <c r="BA2617" s="78"/>
      <c r="BB2617" s="78"/>
      <c r="BC2617" s="78"/>
      <c r="BD2617" s="78"/>
      <c r="BE2617" s="78"/>
      <c r="BF2617" s="78"/>
      <c r="BG2617" s="78"/>
      <c r="BH2617" s="78"/>
      <c r="BI2617" s="78"/>
      <c r="BJ2617" s="78"/>
      <c r="BK2617" s="78"/>
      <c r="BL2617" s="78"/>
      <c r="BM2617" s="78"/>
      <c r="BN2617" s="78"/>
      <c r="BO2617" s="78"/>
      <c r="BP2617" s="78"/>
      <c r="BQ2617" s="78"/>
      <c r="BR2617" s="78"/>
      <c r="BS2617" s="78"/>
      <c r="BT2617" s="78"/>
      <c r="BU2617" s="78"/>
      <c r="BV2617" s="78"/>
      <c r="BW2617" s="78"/>
      <c r="BX2617" s="78"/>
      <c r="BY2617" s="78"/>
      <c r="BZ2617" s="78"/>
      <c r="CA2617" s="78"/>
    </row>
    <row r="2618" spans="29:80" customFormat="1" ht="11.25" customHeight="1">
      <c r="AC2618" s="144" t="s">
        <v>275</v>
      </c>
      <c r="AD2618" s="144" t="s">
        <v>194</v>
      </c>
      <c r="AE2618" s="144" t="s">
        <v>609</v>
      </c>
      <c r="AF2618" s="31"/>
      <c r="AG2618" s="31"/>
      <c r="AH2618" s="31"/>
      <c r="AI2618" s="78"/>
      <c r="AJ2618" s="78"/>
      <c r="AK2618" s="78"/>
      <c r="AL2618" s="78"/>
      <c r="AM2618" s="78"/>
      <c r="AN2618" s="78"/>
      <c r="AO2618" s="78"/>
      <c r="AP2618" s="78"/>
      <c r="AQ2618" s="78"/>
      <c r="AR2618" s="78"/>
      <c r="AS2618" s="78"/>
      <c r="AT2618" s="78"/>
      <c r="AU2618" s="78"/>
      <c r="AV2618" s="78"/>
      <c r="AW2618" s="78"/>
      <c r="AX2618" s="78"/>
      <c r="AY2618" s="78"/>
      <c r="AZ2618" s="78"/>
      <c r="BA2618" s="78"/>
      <c r="BB2618" s="78"/>
      <c r="BC2618" s="78"/>
      <c r="BD2618" s="78"/>
      <c r="BE2618" s="78"/>
      <c r="BF2618" s="78"/>
      <c r="BG2618" s="78"/>
      <c r="BH2618" s="78"/>
      <c r="BI2618" s="78"/>
      <c r="BJ2618" s="78"/>
      <c r="BK2618" s="78"/>
      <c r="BL2618" s="78"/>
      <c r="BM2618" s="78"/>
      <c r="BN2618" s="78"/>
      <c r="BO2618" s="78"/>
      <c r="BP2618" s="78"/>
      <c r="BQ2618" s="78"/>
      <c r="BR2618" s="78"/>
      <c r="BS2618" s="78"/>
      <c r="BT2618" s="78"/>
      <c r="BU2618" s="78"/>
      <c r="BV2618" s="78"/>
      <c r="BW2618" s="78"/>
      <c r="BX2618" s="78"/>
      <c r="BY2618" s="78"/>
      <c r="BZ2618" s="78"/>
      <c r="CA2618" s="78"/>
    </row>
    <row r="2619" spans="29:80" customFormat="1" ht="11.25" customHeight="1">
      <c r="AC2619" s="217"/>
      <c r="AD2619" s="217"/>
      <c r="AE2619" s="217"/>
      <c r="AF2619" s="31"/>
      <c r="AG2619" s="31"/>
      <c r="AH2619" s="31"/>
      <c r="AI2619" s="78"/>
      <c r="AJ2619" s="78"/>
      <c r="AK2619" s="78"/>
      <c r="AL2619" s="78"/>
      <c r="AM2619" s="78"/>
      <c r="AN2619" s="78"/>
      <c r="AO2619" s="78"/>
      <c r="AP2619" s="78"/>
      <c r="AQ2619" s="78"/>
      <c r="AR2619" s="78"/>
      <c r="AS2619" s="78"/>
      <c r="AT2619" s="78"/>
      <c r="AU2619" s="78"/>
      <c r="AV2619" s="78"/>
      <c r="AW2619" s="78"/>
      <c r="AX2619" s="78"/>
      <c r="AY2619" s="78"/>
      <c r="AZ2619" s="78"/>
      <c r="BA2619" s="78"/>
      <c r="BB2619" s="78"/>
      <c r="BC2619" s="78"/>
      <c r="BD2619" s="78"/>
      <c r="BE2619" s="78"/>
      <c r="BF2619" s="78"/>
      <c r="BG2619" s="78"/>
      <c r="BH2619" s="78"/>
      <c r="BI2619" s="78"/>
      <c r="BJ2619" s="78"/>
      <c r="BK2619" s="78"/>
      <c r="BL2619" s="78"/>
      <c r="BM2619" s="78"/>
      <c r="BN2619" s="78"/>
      <c r="BO2619" s="78"/>
      <c r="BP2619" s="78"/>
      <c r="BQ2619" s="78"/>
      <c r="BR2619" s="78"/>
      <c r="BS2619" s="78"/>
      <c r="BT2619" s="78"/>
      <c r="BU2619" s="78"/>
      <c r="BV2619" s="78"/>
      <c r="BW2619" s="78"/>
      <c r="BX2619" s="78"/>
      <c r="BY2619" s="78"/>
      <c r="BZ2619" s="78"/>
      <c r="CA2619" s="78"/>
    </row>
    <row r="2620" spans="29:80" customFormat="1" ht="11.25" customHeight="1">
      <c r="AC2620" s="144"/>
      <c r="AD2620" s="144"/>
      <c r="AE2620" s="144"/>
      <c r="AF2620" s="31"/>
      <c r="AG2620" s="31"/>
      <c r="AH2620" s="31"/>
      <c r="AI2620" s="78"/>
      <c r="AJ2620" s="78"/>
      <c r="AK2620" s="78"/>
      <c r="AL2620" s="78"/>
      <c r="AM2620" s="78"/>
      <c r="AN2620" s="78"/>
      <c r="AO2620" s="78"/>
      <c r="AP2620" s="78"/>
      <c r="AQ2620" s="78"/>
      <c r="AR2620" s="78"/>
      <c r="AS2620" s="78"/>
      <c r="AT2620" s="78"/>
      <c r="AU2620" s="78"/>
      <c r="AV2620" s="78"/>
      <c r="AW2620" s="78"/>
      <c r="AX2620" s="78"/>
      <c r="AY2620" s="78"/>
      <c r="AZ2620" s="78"/>
      <c r="BA2620" s="78"/>
      <c r="BB2620" s="78"/>
      <c r="BC2620" s="78"/>
      <c r="BD2620" s="78"/>
      <c r="BE2620" s="78"/>
      <c r="BF2620" s="78"/>
      <c r="BG2620" s="78"/>
      <c r="BH2620" s="78"/>
      <c r="BI2620" s="78"/>
      <c r="BJ2620" s="78"/>
      <c r="BK2620" s="78"/>
      <c r="BL2620" s="78"/>
      <c r="BM2620" s="78"/>
      <c r="BN2620" s="78"/>
      <c r="BO2620" s="78"/>
      <c r="BP2620" s="78"/>
      <c r="BQ2620" s="78"/>
      <c r="BR2620" s="78"/>
      <c r="BS2620" s="78"/>
      <c r="BT2620" s="78"/>
      <c r="BU2620" s="78"/>
      <c r="BV2620" s="78"/>
      <c r="BW2620" s="78"/>
      <c r="BX2620" s="78"/>
      <c r="BY2620" s="78"/>
      <c r="BZ2620" s="78"/>
      <c r="CA2620" s="78"/>
    </row>
    <row r="2621" spans="29:80" customFormat="1" ht="11.25" customHeight="1">
      <c r="AC2621" s="148"/>
      <c r="AD2621" s="148"/>
      <c r="AE2621" s="148"/>
      <c r="AF2621" s="31"/>
      <c r="AG2621" s="31"/>
      <c r="AH2621" s="31"/>
      <c r="AI2621" s="78"/>
      <c r="AJ2621" s="78"/>
      <c r="AK2621" s="78"/>
      <c r="AL2621" s="78"/>
      <c r="AM2621" s="78"/>
      <c r="AN2621" s="78"/>
      <c r="AO2621" s="78"/>
      <c r="AP2621" s="78"/>
      <c r="AQ2621" s="78"/>
      <c r="AR2621" s="78"/>
      <c r="AS2621" s="78"/>
      <c r="AT2621" s="78"/>
      <c r="AU2621" s="78"/>
      <c r="AV2621" s="78"/>
      <c r="AW2621" s="78"/>
      <c r="AX2621" s="78"/>
      <c r="AY2621" s="78"/>
      <c r="AZ2621" s="78"/>
      <c r="BA2621" s="78"/>
      <c r="BB2621" s="78"/>
      <c r="BC2621" s="78"/>
      <c r="BD2621" s="78"/>
      <c r="BE2621" s="78"/>
      <c r="BF2621" s="78"/>
      <c r="BG2621" s="78"/>
      <c r="BH2621" s="78"/>
      <c r="BI2621" s="78"/>
      <c r="BJ2621" s="78"/>
      <c r="BK2621" s="78"/>
      <c r="BL2621" s="78"/>
      <c r="BM2621" s="78"/>
      <c r="BN2621" s="78"/>
      <c r="BO2621" s="78"/>
      <c r="BP2621" s="78"/>
      <c r="BQ2621" s="78"/>
      <c r="BR2621" s="78"/>
      <c r="BS2621" s="78"/>
      <c r="BT2621" s="78"/>
      <c r="BU2621" s="78"/>
      <c r="BV2621" s="78"/>
      <c r="BW2621" s="78"/>
      <c r="BX2621" s="78"/>
      <c r="BY2621" s="78"/>
      <c r="BZ2621" s="78"/>
      <c r="CA2621" s="78"/>
    </row>
    <row r="2622" spans="29:80" customFormat="1" ht="11.25" customHeight="1">
      <c r="AC2622" s="216" t="s">
        <v>20</v>
      </c>
      <c r="AD2622" s="216" t="s">
        <v>273</v>
      </c>
      <c r="AE2622" s="216" t="s">
        <v>274</v>
      </c>
      <c r="AF2622" s="31"/>
      <c r="AG2622" s="31"/>
      <c r="AH2622" s="31"/>
      <c r="AI2622" s="78"/>
      <c r="AJ2622" s="78"/>
      <c r="AK2622" s="78"/>
      <c r="AL2622" s="78"/>
      <c r="AM2622" s="78"/>
      <c r="AN2622" s="78"/>
      <c r="AO2622" s="78"/>
      <c r="AP2622" s="78"/>
      <c r="AQ2622" s="78"/>
      <c r="AR2622" s="78"/>
      <c r="AS2622" s="78"/>
      <c r="AT2622" s="78"/>
      <c r="AU2622" s="78"/>
      <c r="AV2622" s="78"/>
      <c r="AW2622" s="78"/>
      <c r="AX2622" s="78"/>
      <c r="AY2622" s="78"/>
      <c r="AZ2622" s="78"/>
      <c r="BA2622" s="78"/>
      <c r="BB2622" s="78"/>
      <c r="BC2622" s="78"/>
      <c r="BD2622" s="78"/>
      <c r="BE2622" s="78"/>
      <c r="BF2622" s="78"/>
      <c r="BG2622" s="78"/>
      <c r="BH2622" s="78"/>
      <c r="BI2622" s="78"/>
      <c r="BJ2622" s="78"/>
      <c r="BK2622" s="78"/>
      <c r="BL2622" s="78"/>
      <c r="BM2622" s="78"/>
      <c r="BN2622" s="78"/>
      <c r="BO2622" s="78"/>
      <c r="BP2622" s="78"/>
      <c r="BQ2622" s="78"/>
      <c r="BR2622" s="78"/>
      <c r="BS2622" s="78"/>
      <c r="BT2622" s="78"/>
      <c r="BU2622" s="78"/>
      <c r="BV2622" s="78"/>
      <c r="BW2622" s="78"/>
      <c r="BX2622" s="78"/>
      <c r="BY2622" s="78"/>
      <c r="BZ2622" s="78"/>
      <c r="CA2622" s="78"/>
    </row>
    <row r="2623" spans="29:80" ht="11.25" customHeight="1">
      <c r="AC2623" s="830"/>
      <c r="AD2623" s="831"/>
      <c r="AE2623" s="831"/>
      <c r="AF2623" s="31"/>
      <c r="AG2623" s="31"/>
      <c r="AH2623" s="31"/>
      <c r="AI2623" s="79"/>
      <c r="AJ2623" s="79"/>
      <c r="AK2623" s="79"/>
      <c r="AL2623" s="79"/>
      <c r="AM2623" s="79"/>
      <c r="AN2623" s="79"/>
      <c r="AO2623" s="79"/>
      <c r="AP2623" s="79"/>
      <c r="AQ2623" s="79"/>
      <c r="AR2623" s="79"/>
      <c r="AS2623" s="79"/>
      <c r="AT2623" s="79"/>
      <c r="AU2623" s="79"/>
      <c r="AV2623" s="79"/>
      <c r="AW2623" s="79"/>
      <c r="AX2623" s="79"/>
      <c r="AY2623" s="79"/>
      <c r="AZ2623" s="79"/>
      <c r="BA2623" s="79"/>
      <c r="BB2623" s="79"/>
      <c r="BC2623" s="79"/>
      <c r="BD2623" s="79"/>
      <c r="BE2623" s="79"/>
      <c r="BF2623" s="79"/>
      <c r="BG2623" s="79"/>
      <c r="BH2623" s="79"/>
      <c r="BI2623" s="79"/>
      <c r="BJ2623" s="79"/>
      <c r="BK2623" s="79"/>
      <c r="BL2623" s="79"/>
      <c r="BM2623" s="79"/>
      <c r="BN2623" s="79"/>
      <c r="BO2623" s="79"/>
      <c r="BP2623" s="79"/>
      <c r="BQ2623" s="79"/>
      <c r="BR2623" s="79"/>
      <c r="BS2623" s="79"/>
      <c r="BT2623" s="79"/>
      <c r="BU2623" s="79"/>
      <c r="BV2623" s="79"/>
      <c r="BW2623" s="79"/>
      <c r="BX2623" s="79"/>
      <c r="BY2623" s="79"/>
      <c r="BZ2623" s="79"/>
      <c r="CA2623" s="79"/>
    </row>
    <row r="2624" spans="29:80" ht="11.25" customHeight="1">
      <c r="AC2624" s="168" t="str">
        <f>AC2626 &amp; "_" &amp; AC2618</f>
        <v>0_Y</v>
      </c>
      <c r="AD2624" s="168" t="str">
        <f>AD2626 &amp; "_" &amp; AD2618</f>
        <v>0_I</v>
      </c>
      <c r="AE2624" s="168" t="str">
        <f>AE2626 &amp; "_" &amp; AE2618</f>
        <v>0_II</v>
      </c>
      <c r="AF2624" s="31"/>
      <c r="AG2624" s="31"/>
      <c r="AH2624" s="31"/>
      <c r="AI2624" s="80"/>
      <c r="AJ2624" s="80"/>
      <c r="AK2624" s="80"/>
      <c r="AL2624" s="80"/>
      <c r="AM2624" s="80"/>
      <c r="AN2624" s="80"/>
      <c r="AO2624" s="80"/>
      <c r="AP2624" s="80"/>
      <c r="AQ2624" s="80"/>
      <c r="AR2624" s="80"/>
      <c r="AS2624" s="80"/>
      <c r="AT2624" s="80"/>
      <c r="AU2624" s="80"/>
      <c r="AV2624" s="80"/>
      <c r="AW2624" s="80"/>
      <c r="AX2624" s="80"/>
      <c r="AY2624" s="80"/>
      <c r="AZ2624" s="80"/>
      <c r="BA2624" s="80"/>
      <c r="BB2624" s="80"/>
      <c r="BC2624" s="80"/>
      <c r="BD2624" s="80"/>
      <c r="BE2624" s="80"/>
      <c r="BF2624" s="80"/>
      <c r="BG2624" s="80"/>
      <c r="BH2624" s="80"/>
      <c r="BI2624" s="80"/>
      <c r="BJ2624" s="80"/>
      <c r="BK2624" s="80"/>
      <c r="BL2624" s="80"/>
      <c r="BM2624" s="80"/>
      <c r="BN2624" s="80"/>
      <c r="BO2624" s="80"/>
      <c r="BP2624" s="80"/>
      <c r="BQ2624" s="80"/>
      <c r="BR2624" s="80"/>
      <c r="BS2624" s="80"/>
      <c r="BT2624" s="80"/>
      <c r="BU2624" s="80"/>
      <c r="BV2624" s="80"/>
      <c r="BW2624" s="80"/>
      <c r="BX2624" s="80"/>
      <c r="BY2624" s="80"/>
      <c r="BZ2624" s="80"/>
      <c r="CA2624" s="80"/>
      <c r="CB2624" s="20"/>
    </row>
    <row r="2625" spans="12:81" customFormat="1" ht="11.25" customHeight="1">
      <c r="AC2625" s="159"/>
      <c r="AD2625" s="159"/>
      <c r="AE2625" s="159"/>
      <c r="AF2625" s="31"/>
      <c r="AG2625" s="31"/>
      <c r="AH2625" s="31"/>
    </row>
    <row r="2626" spans="12:81" customFormat="1" ht="11.25" customHeight="1">
      <c r="AC2626" s="168">
        <f>AC2628</f>
        <v>0</v>
      </c>
      <c r="AD2626" s="168">
        <f>AC2628</f>
        <v>0</v>
      </c>
      <c r="AE2626" s="168">
        <f>AC2628</f>
        <v>0</v>
      </c>
      <c r="AF2626" s="31"/>
      <c r="AG2626" s="31"/>
      <c r="AH2626" s="31"/>
    </row>
    <row r="2627" spans="12:81" customFormat="1" ht="11.25" customHeight="1">
      <c r="AC2627" s="841" t="s">
        <v>134</v>
      </c>
      <c r="AD2627" s="841"/>
      <c r="AE2627" s="841"/>
      <c r="AF2627" s="31"/>
      <c r="AG2627" s="31"/>
      <c r="AH2627" s="31"/>
    </row>
    <row r="2628" spans="12:81" ht="11.25" customHeight="1">
      <c r="L2628" s="119"/>
      <c r="M2628" s="833" t="s">
        <v>104</v>
      </c>
      <c r="N2628" s="846" t="s">
        <v>196</v>
      </c>
      <c r="O2628" s="846" t="s">
        <v>683</v>
      </c>
      <c r="AC2628" s="834"/>
      <c r="AD2628" s="834"/>
      <c r="AE2628" s="834"/>
      <c r="AF2628" s="31"/>
      <c r="AG2628" s="31"/>
      <c r="AH2628" s="31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</row>
    <row r="2629" spans="12:81" ht="11.25" customHeight="1">
      <c r="L2629" s="119"/>
      <c r="M2629" s="833"/>
      <c r="N2629" s="846"/>
      <c r="O2629" s="846"/>
      <c r="AC2629" s="828"/>
      <c r="AD2629" s="829"/>
      <c r="AE2629" s="829"/>
      <c r="AF2629" s="31"/>
      <c r="AG2629" s="31"/>
      <c r="AH2629" s="31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</row>
    <row r="2630" spans="12:81" ht="11.25" customHeight="1">
      <c r="L2630" s="9"/>
      <c r="M2630" s="220"/>
      <c r="N2630" s="221" t="s">
        <v>197</v>
      </c>
      <c r="O2630" s="221"/>
      <c r="AC2630" s="828"/>
      <c r="AD2630" s="829"/>
      <c r="AE2630" s="829"/>
      <c r="AF2630" s="31"/>
      <c r="AG2630" s="31"/>
      <c r="AH2630" s="31"/>
      <c r="AI2630" s="827" t="s">
        <v>401</v>
      </c>
      <c r="AJ2630" s="827"/>
      <c r="AK2630" s="827"/>
      <c r="AL2630" s="827"/>
      <c r="AM2630" s="827"/>
      <c r="AN2630" s="827"/>
      <c r="AO2630" s="827"/>
      <c r="AP2630" s="827"/>
      <c r="AQ2630" s="827"/>
      <c r="AR2630" s="827"/>
      <c r="AS2630" s="827"/>
      <c r="AT2630" s="827"/>
      <c r="AU2630" s="827"/>
      <c r="AV2630" s="827"/>
      <c r="AW2630" s="827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</row>
    <row r="2631" spans="12:81" ht="11.25" customHeight="1">
      <c r="L2631" s="9"/>
      <c r="M2631" s="220"/>
      <c r="N2631" s="439" t="str">
        <f>IF(CALC_IDENTIFIER="","",CALC_IDENTIFIER)</f>
        <v/>
      </c>
      <c r="O2631" s="439"/>
      <c r="AC2631" s="828"/>
      <c r="AD2631" s="829"/>
      <c r="AE2631" s="829"/>
      <c r="AF2631" s="31"/>
      <c r="AG2631" s="31"/>
      <c r="AH2631" s="31"/>
      <c r="AI2631" s="827" t="s">
        <v>402</v>
      </c>
      <c r="AJ2631" s="827"/>
      <c r="AK2631" s="827"/>
      <c r="AL2631" s="827"/>
      <c r="AM2631" s="827"/>
      <c r="AN2631" s="827"/>
      <c r="AO2631" s="827"/>
      <c r="AP2631" s="827"/>
      <c r="AQ2631" s="827"/>
      <c r="AR2631" s="827"/>
      <c r="AS2631" s="827"/>
      <c r="AT2631" s="827"/>
      <c r="AU2631" s="827"/>
      <c r="AV2631" s="827"/>
      <c r="AW2631" s="827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</row>
    <row r="2632" spans="12:81" customFormat="1" ht="11.25" customHeight="1">
      <c r="L2632" s="20"/>
      <c r="M2632" s="514" t="s">
        <v>105</v>
      </c>
      <c r="N2632" s="514" t="s">
        <v>840</v>
      </c>
      <c r="O2632" s="422" t="s">
        <v>195</v>
      </c>
      <c r="AC2632" s="253"/>
      <c r="AD2632" s="253"/>
      <c r="AE2632" s="253"/>
      <c r="AF2632" s="249">
        <f t="shared" ref="AF2632:AF2638" si="83">AG2632+AH2632</f>
        <v>0</v>
      </c>
      <c r="AG2632" s="246">
        <f>SUM(AG2633,AG2637,AG2715,AG2716,AG2729,AG2730,AG2731,AG2736)</f>
        <v>0</v>
      </c>
      <c r="AH2632" s="246">
        <f>SUM(AH2633,AH2637,AH2715,AH2716,AH2729,AH2730,AH2731,AH2736)</f>
        <v>0</v>
      </c>
      <c r="AI2632" s="170"/>
      <c r="AJ2632" s="170"/>
      <c r="AK2632" s="170"/>
      <c r="AL2632" s="170"/>
      <c r="AM2632" s="170"/>
      <c r="AN2632" s="170"/>
      <c r="AO2632" s="170"/>
      <c r="AP2632" s="170"/>
      <c r="AQ2632" s="170"/>
      <c r="AR2632" s="170"/>
      <c r="AS2632" s="170"/>
      <c r="AT2632" s="170"/>
      <c r="AU2632" s="170"/>
      <c r="AV2632" s="170"/>
      <c r="AW2632" s="170"/>
      <c r="AX2632" s="170"/>
      <c r="AY2632" s="170"/>
      <c r="AZ2632" s="170"/>
      <c r="BA2632" s="170"/>
      <c r="BB2632" s="170"/>
      <c r="BC2632" s="170"/>
      <c r="BD2632" s="170"/>
      <c r="BE2632" s="170"/>
      <c r="BF2632" s="170"/>
      <c r="BG2632" s="170"/>
      <c r="BH2632" s="170"/>
      <c r="BI2632" s="170"/>
      <c r="BJ2632" s="170"/>
      <c r="BK2632" s="170"/>
      <c r="BL2632" s="170"/>
      <c r="BM2632" s="170"/>
      <c r="BN2632" s="170"/>
      <c r="BO2632" s="170"/>
      <c r="BP2632" s="170"/>
      <c r="BQ2632" s="170"/>
      <c r="BR2632" s="170"/>
      <c r="BS2632" s="170"/>
      <c r="BT2632" s="170"/>
      <c r="BU2632" s="170"/>
      <c r="BV2632" s="170"/>
      <c r="BW2632" s="170"/>
      <c r="BX2632" s="170"/>
      <c r="BY2632" s="170"/>
      <c r="BZ2632" s="170"/>
      <c r="CA2632" s="170"/>
    </row>
    <row r="2633" spans="12:81" ht="11.25" customHeight="1">
      <c r="L2633" s="20"/>
      <c r="M2633" s="538" t="s">
        <v>198</v>
      </c>
      <c r="N2633" s="554" t="s">
        <v>841</v>
      </c>
      <c r="O2633" s="422" t="s">
        <v>195</v>
      </c>
      <c r="AC2633" s="253"/>
      <c r="AD2633" s="253"/>
      <c r="AE2633" s="253"/>
      <c r="AF2633" s="249">
        <f t="shared" si="83"/>
        <v>0</v>
      </c>
      <c r="AG2633" s="246">
        <f>SUM(AG2634,AG2635,AG2636)</f>
        <v>0</v>
      </c>
      <c r="AH2633" s="246">
        <f>SUM(AH2634,AH2635,AH2636)</f>
        <v>0</v>
      </c>
      <c r="AI2633" s="115"/>
      <c r="AJ2633" s="115"/>
      <c r="AK2633" s="115"/>
      <c r="AL2633" s="115"/>
      <c r="AM2633" s="115"/>
      <c r="AN2633" s="115"/>
      <c r="AO2633" s="115"/>
      <c r="AP2633" s="115"/>
      <c r="AQ2633" s="115"/>
      <c r="AR2633" s="115"/>
      <c r="AS2633" s="115"/>
      <c r="AT2633" s="115"/>
      <c r="AU2633" s="115"/>
      <c r="AV2633" s="115"/>
      <c r="AW2633" s="115"/>
      <c r="AX2633" s="115"/>
      <c r="AY2633" s="115"/>
      <c r="AZ2633" s="115"/>
      <c r="BA2633" s="115"/>
      <c r="BB2633" s="115"/>
      <c r="BC2633" s="115"/>
      <c r="BD2633" s="115"/>
      <c r="BE2633" s="115"/>
      <c r="BF2633" s="115"/>
      <c r="BG2633" s="115"/>
      <c r="BH2633" s="115"/>
      <c r="BI2633" s="115"/>
      <c r="BJ2633" s="115"/>
      <c r="BK2633" s="115"/>
      <c r="BL2633" s="115"/>
      <c r="BM2633" s="115"/>
      <c r="BN2633" s="115"/>
      <c r="BO2633" s="115"/>
      <c r="BP2633" s="115"/>
      <c r="BQ2633" s="115"/>
      <c r="BR2633" s="115"/>
      <c r="BS2633" s="115"/>
      <c r="BT2633" s="115"/>
      <c r="BU2633" s="115"/>
      <c r="BV2633" s="115"/>
      <c r="BW2633" s="115"/>
      <c r="BX2633" s="115"/>
      <c r="BY2633" s="115"/>
      <c r="BZ2633" s="115"/>
      <c r="CA2633" s="115"/>
    </row>
    <row r="2634" spans="12:81" ht="11.25" customHeight="1">
      <c r="L2634" s="20"/>
      <c r="M2634" s="538" t="s">
        <v>610</v>
      </c>
      <c r="N2634" s="555" t="s">
        <v>842</v>
      </c>
      <c r="O2634" s="422" t="s">
        <v>195</v>
      </c>
      <c r="AC2634" s="253"/>
      <c r="AD2634" s="253"/>
      <c r="AE2634" s="253"/>
      <c r="AF2634" s="249">
        <f t="shared" si="83"/>
        <v>0</v>
      </c>
      <c r="AG2634" s="553">
        <f>ВО.Р!AG$25</f>
        <v>0</v>
      </c>
      <c r="AH2634" s="553">
        <f>ВО.Р!AH$25</f>
        <v>0</v>
      </c>
      <c r="AI2634" s="115"/>
      <c r="AJ2634" s="115"/>
      <c r="AK2634" s="115"/>
      <c r="AL2634" s="115"/>
      <c r="AM2634" s="115"/>
      <c r="AN2634" s="115"/>
      <c r="AO2634" s="115"/>
      <c r="AP2634" s="115"/>
      <c r="AQ2634" s="115"/>
      <c r="AR2634" s="115"/>
      <c r="AS2634" s="115"/>
      <c r="AT2634" s="115"/>
      <c r="AU2634" s="115"/>
      <c r="AV2634" s="115"/>
      <c r="AW2634" s="115"/>
      <c r="AX2634" s="115"/>
      <c r="AY2634" s="115"/>
      <c r="AZ2634" s="115"/>
      <c r="BA2634" s="115"/>
      <c r="BB2634" s="115"/>
      <c r="BC2634" s="115"/>
      <c r="BD2634" s="115"/>
      <c r="BE2634" s="115"/>
      <c r="BF2634" s="115"/>
      <c r="BG2634" s="115"/>
      <c r="BH2634" s="115"/>
      <c r="BI2634" s="115"/>
      <c r="BJ2634" s="115"/>
      <c r="BK2634" s="115"/>
      <c r="BL2634" s="115"/>
      <c r="BM2634" s="115"/>
      <c r="BN2634" s="115"/>
      <c r="BO2634" s="115"/>
      <c r="BP2634" s="115"/>
      <c r="BQ2634" s="115"/>
      <c r="BR2634" s="115"/>
      <c r="BS2634" s="115"/>
      <c r="BT2634" s="115"/>
      <c r="BU2634" s="115"/>
      <c r="BV2634" s="115"/>
      <c r="BW2634" s="115"/>
      <c r="BX2634" s="115"/>
      <c r="BY2634" s="115"/>
      <c r="BZ2634" s="115"/>
      <c r="CA2634" s="115"/>
    </row>
    <row r="2635" spans="12:81">
      <c r="L2635" s="20"/>
      <c r="M2635" s="538" t="s">
        <v>611</v>
      </c>
      <c r="N2635" s="555" t="s">
        <v>844</v>
      </c>
      <c r="O2635" s="422" t="s">
        <v>195</v>
      </c>
      <c r="AC2635" s="253"/>
      <c r="AD2635" s="253"/>
      <c r="AE2635" s="253"/>
      <c r="AF2635" s="249">
        <f t="shared" si="83"/>
        <v>0</v>
      </c>
      <c r="AG2635" s="223"/>
      <c r="AH2635" s="223"/>
      <c r="AI2635" s="170"/>
      <c r="AJ2635" s="170"/>
      <c r="AK2635" s="170"/>
      <c r="AL2635" s="170"/>
      <c r="AM2635" s="170"/>
      <c r="AN2635" s="170"/>
      <c r="AO2635" s="170"/>
      <c r="AP2635" s="170"/>
      <c r="AQ2635" s="170"/>
      <c r="AR2635" s="170"/>
      <c r="AS2635" s="170"/>
      <c r="AT2635" s="170"/>
      <c r="AU2635" s="170"/>
      <c r="AV2635" s="170"/>
      <c r="AW2635" s="170"/>
      <c r="AX2635" s="170"/>
      <c r="AY2635" s="170"/>
      <c r="AZ2635" s="170"/>
      <c r="BA2635" s="170"/>
      <c r="BB2635" s="170"/>
      <c r="BC2635" s="170"/>
      <c r="BD2635" s="170"/>
      <c r="BE2635" s="170"/>
      <c r="BF2635" s="170"/>
      <c r="BG2635" s="170"/>
      <c r="BH2635" s="170"/>
      <c r="BI2635" s="170"/>
      <c r="BJ2635" s="170"/>
      <c r="BK2635" s="170"/>
      <c r="BL2635" s="170"/>
      <c r="BM2635" s="170"/>
      <c r="BN2635" s="170"/>
      <c r="BO2635" s="170"/>
      <c r="BP2635" s="170"/>
      <c r="BQ2635" s="170"/>
      <c r="BR2635" s="170"/>
      <c r="BS2635" s="170"/>
      <c r="BT2635" s="170"/>
      <c r="BU2635" s="170"/>
      <c r="BV2635" s="170"/>
      <c r="BW2635" s="170"/>
      <c r="BX2635" s="170"/>
      <c r="BY2635" s="170"/>
      <c r="BZ2635" s="170"/>
      <c r="CA2635" s="170"/>
    </row>
    <row r="2636" spans="12:81" customFormat="1">
      <c r="L2636" s="20"/>
      <c r="M2636" s="538" t="s">
        <v>633</v>
      </c>
      <c r="N2636" s="555" t="s">
        <v>845</v>
      </c>
      <c r="O2636" s="422" t="s">
        <v>195</v>
      </c>
      <c r="AC2636" s="253"/>
      <c r="AD2636" s="253"/>
      <c r="AE2636" s="253"/>
      <c r="AF2636" s="249">
        <f t="shared" si="83"/>
        <v>0</v>
      </c>
      <c r="AG2636" s="223"/>
      <c r="AH2636" s="223"/>
      <c r="AI2636" s="170"/>
      <c r="AJ2636" s="170"/>
      <c r="AK2636" s="170"/>
      <c r="AL2636" s="170"/>
      <c r="AM2636" s="170"/>
      <c r="AN2636" s="170"/>
      <c r="AO2636" s="170"/>
      <c r="AP2636" s="170"/>
      <c r="AQ2636" s="170"/>
      <c r="AR2636" s="170"/>
      <c r="AS2636" s="170"/>
      <c r="AT2636" s="170"/>
      <c r="AU2636" s="170"/>
      <c r="AV2636" s="170"/>
      <c r="AW2636" s="170"/>
      <c r="AX2636" s="170"/>
      <c r="AY2636" s="170"/>
      <c r="AZ2636" s="170"/>
      <c r="BA2636" s="170"/>
      <c r="BB2636" s="170"/>
      <c r="BC2636" s="170"/>
      <c r="BD2636" s="170"/>
      <c r="BE2636" s="170"/>
      <c r="BF2636" s="170"/>
      <c r="BG2636" s="170"/>
      <c r="BH2636" s="170"/>
      <c r="BI2636" s="170"/>
      <c r="BJ2636" s="170"/>
      <c r="BK2636" s="170"/>
      <c r="BL2636" s="170"/>
      <c r="BM2636" s="170"/>
      <c r="BN2636" s="170"/>
      <c r="BO2636" s="170"/>
      <c r="BP2636" s="170"/>
      <c r="BQ2636" s="170"/>
      <c r="BR2636" s="170"/>
      <c r="BS2636" s="170"/>
      <c r="BT2636" s="170"/>
      <c r="BU2636" s="170"/>
      <c r="BV2636" s="170"/>
      <c r="BW2636" s="170"/>
      <c r="BX2636" s="170"/>
      <c r="BY2636" s="170"/>
      <c r="BZ2636" s="170"/>
      <c r="CA2636" s="170"/>
    </row>
    <row r="2637" spans="12:81" customFormat="1">
      <c r="L2637" s="20"/>
      <c r="M2637" s="538" t="s">
        <v>199</v>
      </c>
      <c r="N2637" s="554" t="s">
        <v>846</v>
      </c>
      <c r="O2637" s="422" t="s">
        <v>195</v>
      </c>
      <c r="AC2637" s="253"/>
      <c r="AD2637" s="253"/>
      <c r="AE2637" s="253"/>
      <c r="AF2637" s="249">
        <f t="shared" si="83"/>
        <v>0</v>
      </c>
      <c r="AG2637" s="246">
        <f>SUM(AG2638,AG2698,AG2699,AG2700,AG2705)</f>
        <v>0</v>
      </c>
      <c r="AH2637" s="246">
        <f>SUM(AH2638,AH2698,AH2699,AH2700,AH2705)</f>
        <v>0</v>
      </c>
      <c r="AI2637" s="170"/>
      <c r="AJ2637" s="170"/>
      <c r="AK2637" s="170"/>
      <c r="AL2637" s="170"/>
      <c r="AM2637" s="170"/>
      <c r="AN2637" s="170"/>
      <c r="AO2637" s="170"/>
      <c r="AP2637" s="170"/>
      <c r="AQ2637" s="170"/>
      <c r="AR2637" s="170"/>
      <c r="AS2637" s="170"/>
      <c r="AT2637" s="170"/>
      <c r="AU2637" s="170"/>
      <c r="AV2637" s="170"/>
      <c r="AW2637" s="170"/>
      <c r="AX2637" s="170"/>
      <c r="AY2637" s="170"/>
      <c r="AZ2637" s="170"/>
      <c r="BA2637" s="170"/>
      <c r="BB2637" s="170"/>
      <c r="BC2637" s="170"/>
      <c r="BD2637" s="170"/>
      <c r="BE2637" s="170"/>
      <c r="BF2637" s="170"/>
      <c r="BG2637" s="170"/>
      <c r="BH2637" s="170"/>
      <c r="BI2637" s="170"/>
      <c r="BJ2637" s="170"/>
      <c r="BK2637" s="170"/>
      <c r="BL2637" s="170"/>
      <c r="BM2637" s="170"/>
      <c r="BN2637" s="170"/>
      <c r="BO2637" s="170"/>
      <c r="BP2637" s="170"/>
      <c r="BQ2637" s="170"/>
      <c r="BR2637" s="170"/>
      <c r="BS2637" s="170"/>
      <c r="BT2637" s="170"/>
      <c r="BU2637" s="170"/>
      <c r="BV2637" s="170"/>
      <c r="BW2637" s="170"/>
      <c r="BX2637" s="170"/>
      <c r="BY2637" s="170"/>
      <c r="BZ2637" s="170"/>
      <c r="CA2637" s="170"/>
    </row>
    <row r="2638" spans="12:81" customFormat="1">
      <c r="L2638" s="20"/>
      <c r="M2638" s="538" t="s">
        <v>200</v>
      </c>
      <c r="N2638" s="555" t="s">
        <v>847</v>
      </c>
      <c r="O2638" s="422" t="s">
        <v>195</v>
      </c>
      <c r="AC2638" s="253"/>
      <c r="AD2638" s="253"/>
      <c r="AE2638" s="253"/>
      <c r="AF2638" s="249">
        <f t="shared" si="83"/>
        <v>0</v>
      </c>
      <c r="AG2638" s="246">
        <f>SUM(AG2680,AG2692,AG2686)</f>
        <v>0</v>
      </c>
      <c r="AH2638" s="246">
        <f>SUM(AH2680,AH2692,AH2686)</f>
        <v>0</v>
      </c>
      <c r="AI2638" s="170"/>
      <c r="AJ2638" s="170"/>
      <c r="AK2638" s="170"/>
      <c r="AL2638" s="170"/>
      <c r="AM2638" s="170"/>
      <c r="AN2638" s="170"/>
      <c r="AO2638" s="170"/>
      <c r="AP2638" s="170"/>
      <c r="AQ2638" s="170"/>
      <c r="AR2638" s="170"/>
      <c r="AS2638" s="170"/>
      <c r="AT2638" s="170"/>
      <c r="AU2638" s="170"/>
      <c r="AV2638" s="170"/>
      <c r="AW2638" s="170"/>
      <c r="AX2638" s="170"/>
      <c r="AY2638" s="170"/>
      <c r="AZ2638" s="170"/>
      <c r="BA2638" s="170"/>
      <c r="BB2638" s="170"/>
      <c r="BC2638" s="170"/>
      <c r="BD2638" s="170"/>
      <c r="BE2638" s="170"/>
      <c r="BF2638" s="170"/>
      <c r="BG2638" s="170"/>
      <c r="BH2638" s="170"/>
      <c r="BI2638" s="170"/>
      <c r="BJ2638" s="170"/>
      <c r="BK2638" s="170"/>
      <c r="BL2638" s="170"/>
      <c r="BM2638" s="170"/>
      <c r="BN2638" s="170"/>
      <c r="BO2638" s="170"/>
      <c r="BP2638" s="170"/>
      <c r="BQ2638" s="170"/>
      <c r="BR2638" s="170"/>
      <c r="BS2638" s="170"/>
      <c r="BT2638" s="170"/>
      <c r="BU2638" s="170"/>
      <c r="BV2638" s="170"/>
      <c r="BW2638" s="170"/>
      <c r="BX2638" s="170"/>
      <c r="BY2638" s="170"/>
      <c r="BZ2638" s="170"/>
      <c r="CA2638" s="170"/>
    </row>
    <row r="2639" spans="12:81" customFormat="1">
      <c r="L2639" s="20"/>
      <c r="M2639" s="539" t="s">
        <v>848</v>
      </c>
      <c r="N2639" s="556" t="s">
        <v>849</v>
      </c>
      <c r="O2639" s="422"/>
      <c r="AC2639" s="253"/>
      <c r="AD2639" s="253"/>
      <c r="AE2639" s="253"/>
      <c r="AF2639" s="263"/>
      <c r="AG2639" s="263"/>
      <c r="AH2639" s="263"/>
      <c r="AI2639" s="170"/>
      <c r="AJ2639" s="170"/>
      <c r="AK2639" s="170"/>
      <c r="AL2639" s="170"/>
      <c r="AM2639" s="170"/>
      <c r="AN2639" s="170"/>
      <c r="AO2639" s="170"/>
      <c r="AP2639" s="170"/>
      <c r="AQ2639" s="170"/>
      <c r="AR2639" s="170"/>
      <c r="AS2639" s="170"/>
      <c r="AT2639" s="170"/>
      <c r="AU2639" s="170"/>
      <c r="AV2639" s="170"/>
      <c r="AW2639" s="170"/>
      <c r="AX2639" s="170"/>
      <c r="AY2639" s="170"/>
      <c r="AZ2639" s="170"/>
      <c r="BA2639" s="170"/>
      <c r="BB2639" s="170"/>
      <c r="BC2639" s="170"/>
      <c r="BD2639" s="170"/>
      <c r="BE2639" s="170"/>
      <c r="BF2639" s="170"/>
      <c r="BG2639" s="170"/>
      <c r="BH2639" s="170"/>
      <c r="BI2639" s="170"/>
      <c r="BJ2639" s="170"/>
      <c r="BK2639" s="170"/>
      <c r="BL2639" s="170"/>
      <c r="BM2639" s="170"/>
      <c r="BN2639" s="170"/>
      <c r="BO2639" s="170"/>
      <c r="BP2639" s="170"/>
      <c r="BQ2639" s="170"/>
      <c r="BR2639" s="170"/>
      <c r="BS2639" s="170"/>
      <c r="BT2639" s="170"/>
      <c r="BU2639" s="170"/>
      <c r="BV2639" s="170"/>
      <c r="BW2639" s="170"/>
      <c r="BX2639" s="170"/>
      <c r="BY2639" s="170"/>
      <c r="BZ2639" s="170"/>
      <c r="CA2639" s="170"/>
    </row>
    <row r="2640" spans="12:81" customFormat="1" ht="21">
      <c r="L2640" s="20"/>
      <c r="M2640" s="539" t="s">
        <v>850</v>
      </c>
      <c r="N2640" s="557" t="s">
        <v>851</v>
      </c>
      <c r="O2640" s="422" t="s">
        <v>284</v>
      </c>
      <c r="AC2640" s="253"/>
      <c r="AD2640" s="253"/>
      <c r="AE2640" s="253"/>
      <c r="AF2640" s="246">
        <f>SUM(AF2641:AF2645)</f>
        <v>0</v>
      </c>
      <c r="AG2640" s="246">
        <f>SUM(AG2641:AG2645)</f>
        <v>0</v>
      </c>
      <c r="AH2640" s="246">
        <f>SUM(AH2641:AH2645)</f>
        <v>0</v>
      </c>
      <c r="AI2640" s="170"/>
      <c r="AJ2640" s="170"/>
      <c r="AK2640" s="170"/>
      <c r="AL2640" s="170"/>
      <c r="AM2640" s="170"/>
      <c r="AN2640" s="170"/>
      <c r="AO2640" s="170"/>
      <c r="AP2640" s="170"/>
      <c r="AQ2640" s="170"/>
      <c r="AR2640" s="170"/>
      <c r="AS2640" s="170"/>
      <c r="AT2640" s="170"/>
      <c r="AU2640" s="170"/>
      <c r="AV2640" s="170"/>
      <c r="AW2640" s="170"/>
      <c r="AX2640" s="170"/>
      <c r="AY2640" s="170"/>
      <c r="AZ2640" s="170"/>
      <c r="BA2640" s="170"/>
      <c r="BB2640" s="170"/>
      <c r="BC2640" s="170"/>
      <c r="BD2640" s="170"/>
      <c r="BE2640" s="170"/>
      <c r="BF2640" s="170"/>
      <c r="BG2640" s="170"/>
      <c r="BH2640" s="170"/>
      <c r="BI2640" s="170"/>
      <c r="BJ2640" s="170"/>
      <c r="BK2640" s="170"/>
      <c r="BL2640" s="170"/>
      <c r="BM2640" s="170"/>
      <c r="BN2640" s="170"/>
      <c r="BO2640" s="170"/>
      <c r="BP2640" s="170"/>
      <c r="BQ2640" s="170"/>
      <c r="BR2640" s="170"/>
      <c r="BS2640" s="170"/>
      <c r="BT2640" s="170"/>
      <c r="BU2640" s="170"/>
      <c r="BV2640" s="170"/>
      <c r="BW2640" s="170"/>
      <c r="BX2640" s="170"/>
      <c r="BY2640" s="170"/>
      <c r="BZ2640" s="170"/>
      <c r="CA2640" s="170"/>
    </row>
    <row r="2641" spans="12:79" customFormat="1">
      <c r="L2641" s="20"/>
      <c r="M2641" s="539" t="s">
        <v>852</v>
      </c>
      <c r="N2641" s="558" t="s">
        <v>853</v>
      </c>
      <c r="O2641" s="422" t="s">
        <v>284</v>
      </c>
      <c r="AC2641" s="253"/>
      <c r="AD2641" s="253"/>
      <c r="AE2641" s="253"/>
      <c r="AF2641" s="249">
        <f>AG2641+AH2641</f>
        <v>0</v>
      </c>
      <c r="AG2641" s="223"/>
      <c r="AH2641" s="223"/>
      <c r="AI2641" s="170"/>
      <c r="AJ2641" s="170"/>
      <c r="AK2641" s="170"/>
      <c r="AL2641" s="170"/>
      <c r="AM2641" s="170"/>
      <c r="AN2641" s="170"/>
      <c r="AO2641" s="170"/>
      <c r="AP2641" s="170"/>
      <c r="AQ2641" s="170"/>
      <c r="AR2641" s="170"/>
      <c r="AS2641" s="170"/>
      <c r="AT2641" s="170"/>
      <c r="AU2641" s="170"/>
      <c r="AV2641" s="170"/>
      <c r="AW2641" s="170"/>
      <c r="AX2641" s="170"/>
      <c r="AY2641" s="170"/>
      <c r="AZ2641" s="170"/>
      <c r="BA2641" s="170"/>
      <c r="BB2641" s="170"/>
      <c r="BC2641" s="170"/>
      <c r="BD2641" s="170"/>
      <c r="BE2641" s="170"/>
      <c r="BF2641" s="170"/>
      <c r="BG2641" s="170"/>
      <c r="BH2641" s="170"/>
      <c r="BI2641" s="170"/>
      <c r="BJ2641" s="170"/>
      <c r="BK2641" s="170"/>
      <c r="BL2641" s="170"/>
      <c r="BM2641" s="170"/>
      <c r="BN2641" s="170"/>
      <c r="BO2641" s="170"/>
      <c r="BP2641" s="170"/>
      <c r="BQ2641" s="170"/>
      <c r="BR2641" s="170"/>
      <c r="BS2641" s="170"/>
      <c r="BT2641" s="170"/>
      <c r="BU2641" s="170"/>
      <c r="BV2641" s="170"/>
      <c r="BW2641" s="170"/>
      <c r="BX2641" s="170"/>
      <c r="BY2641" s="170"/>
      <c r="BZ2641" s="170"/>
      <c r="CA2641" s="170"/>
    </row>
    <row r="2642" spans="12:79" customFormat="1">
      <c r="L2642" s="20"/>
      <c r="M2642" s="539" t="s">
        <v>854</v>
      </c>
      <c r="N2642" s="558" t="s">
        <v>855</v>
      </c>
      <c r="O2642" s="422" t="s">
        <v>284</v>
      </c>
      <c r="AC2642" s="253"/>
      <c r="AD2642" s="253"/>
      <c r="AE2642" s="253"/>
      <c r="AF2642" s="249">
        <f>AG2642+AH2642</f>
        <v>0</v>
      </c>
      <c r="AG2642" s="223"/>
      <c r="AH2642" s="223"/>
      <c r="AI2642" s="170"/>
      <c r="AJ2642" s="170"/>
      <c r="AK2642" s="170"/>
      <c r="AL2642" s="170"/>
      <c r="AM2642" s="170"/>
      <c r="AN2642" s="170"/>
      <c r="AO2642" s="170"/>
      <c r="AP2642" s="170"/>
      <c r="AQ2642" s="170"/>
      <c r="AR2642" s="170"/>
      <c r="AS2642" s="170"/>
      <c r="AT2642" s="170"/>
      <c r="AU2642" s="170"/>
      <c r="AV2642" s="170"/>
      <c r="AW2642" s="170"/>
      <c r="AX2642" s="170"/>
      <c r="AY2642" s="170"/>
      <c r="AZ2642" s="170"/>
      <c r="BA2642" s="170"/>
      <c r="BB2642" s="170"/>
      <c r="BC2642" s="170"/>
      <c r="BD2642" s="170"/>
      <c r="BE2642" s="170"/>
      <c r="BF2642" s="170"/>
      <c r="BG2642" s="170"/>
      <c r="BH2642" s="170"/>
      <c r="BI2642" s="170"/>
      <c r="BJ2642" s="170"/>
      <c r="BK2642" s="170"/>
      <c r="BL2642" s="170"/>
      <c r="BM2642" s="170"/>
      <c r="BN2642" s="170"/>
      <c r="BO2642" s="170"/>
      <c r="BP2642" s="170"/>
      <c r="BQ2642" s="170"/>
      <c r="BR2642" s="170"/>
      <c r="BS2642" s="170"/>
      <c r="BT2642" s="170"/>
      <c r="BU2642" s="170"/>
      <c r="BV2642" s="170"/>
      <c r="BW2642" s="170"/>
      <c r="BX2642" s="170"/>
      <c r="BY2642" s="170"/>
      <c r="BZ2642" s="170"/>
      <c r="CA2642" s="170"/>
    </row>
    <row r="2643" spans="12:79" customFormat="1">
      <c r="L2643" s="20"/>
      <c r="M2643" s="539" t="s">
        <v>856</v>
      </c>
      <c r="N2643" s="558" t="s">
        <v>857</v>
      </c>
      <c r="O2643" s="422" t="s">
        <v>284</v>
      </c>
      <c r="AC2643" s="253"/>
      <c r="AD2643" s="253"/>
      <c r="AE2643" s="253"/>
      <c r="AF2643" s="249">
        <f>AG2643+AH2643</f>
        <v>0</v>
      </c>
      <c r="AG2643" s="223"/>
      <c r="AH2643" s="223"/>
      <c r="AI2643" s="170"/>
      <c r="AJ2643" s="170"/>
      <c r="AK2643" s="170"/>
      <c r="AL2643" s="170"/>
      <c r="AM2643" s="170"/>
      <c r="AN2643" s="170"/>
      <c r="AO2643" s="170"/>
      <c r="AP2643" s="170"/>
      <c r="AQ2643" s="170"/>
      <c r="AR2643" s="170"/>
      <c r="AS2643" s="170"/>
      <c r="AT2643" s="170"/>
      <c r="AU2643" s="170"/>
      <c r="AV2643" s="170"/>
      <c r="AW2643" s="170"/>
      <c r="AX2643" s="170"/>
      <c r="AY2643" s="170"/>
      <c r="AZ2643" s="170"/>
      <c r="BA2643" s="170"/>
      <c r="BB2643" s="170"/>
      <c r="BC2643" s="170"/>
      <c r="BD2643" s="170"/>
      <c r="BE2643" s="170"/>
      <c r="BF2643" s="170"/>
      <c r="BG2643" s="170"/>
      <c r="BH2643" s="170"/>
      <c r="BI2643" s="170"/>
      <c r="BJ2643" s="170"/>
      <c r="BK2643" s="170"/>
      <c r="BL2643" s="170"/>
      <c r="BM2643" s="170"/>
      <c r="BN2643" s="170"/>
      <c r="BO2643" s="170"/>
      <c r="BP2643" s="170"/>
      <c r="BQ2643" s="170"/>
      <c r="BR2643" s="170"/>
      <c r="BS2643" s="170"/>
      <c r="BT2643" s="170"/>
      <c r="BU2643" s="170"/>
      <c r="BV2643" s="170"/>
      <c r="BW2643" s="170"/>
      <c r="BX2643" s="170"/>
      <c r="BY2643" s="170"/>
      <c r="BZ2643" s="170"/>
      <c r="CA2643" s="170"/>
    </row>
    <row r="2644" spans="12:79" customFormat="1">
      <c r="L2644" s="20"/>
      <c r="M2644" s="539" t="s">
        <v>858</v>
      </c>
      <c r="N2644" s="558" t="s">
        <v>859</v>
      </c>
      <c r="O2644" s="422" t="s">
        <v>284</v>
      </c>
      <c r="AC2644" s="253"/>
      <c r="AD2644" s="253"/>
      <c r="AE2644" s="253"/>
      <c r="AF2644" s="249">
        <f>AG2644+AH2644</f>
        <v>0</v>
      </c>
      <c r="AG2644" s="223"/>
      <c r="AH2644" s="223"/>
      <c r="AI2644" s="170"/>
      <c r="AJ2644" s="170"/>
      <c r="AK2644" s="170"/>
      <c r="AL2644" s="170"/>
      <c r="AM2644" s="170"/>
      <c r="AN2644" s="170"/>
      <c r="AO2644" s="170"/>
      <c r="AP2644" s="170"/>
      <c r="AQ2644" s="170"/>
      <c r="AR2644" s="170"/>
      <c r="AS2644" s="170"/>
      <c r="AT2644" s="170"/>
      <c r="AU2644" s="170"/>
      <c r="AV2644" s="170"/>
      <c r="AW2644" s="170"/>
      <c r="AX2644" s="170"/>
      <c r="AY2644" s="170"/>
      <c r="AZ2644" s="170"/>
      <c r="BA2644" s="170"/>
      <c r="BB2644" s="170"/>
      <c r="BC2644" s="170"/>
      <c r="BD2644" s="170"/>
      <c r="BE2644" s="170"/>
      <c r="BF2644" s="170"/>
      <c r="BG2644" s="170"/>
      <c r="BH2644" s="170"/>
      <c r="BI2644" s="170"/>
      <c r="BJ2644" s="170"/>
      <c r="BK2644" s="170"/>
      <c r="BL2644" s="170"/>
      <c r="BM2644" s="170"/>
      <c r="BN2644" s="170"/>
      <c r="BO2644" s="170"/>
      <c r="BP2644" s="170"/>
      <c r="BQ2644" s="170"/>
      <c r="BR2644" s="170"/>
      <c r="BS2644" s="170"/>
      <c r="BT2644" s="170"/>
      <c r="BU2644" s="170"/>
      <c r="BV2644" s="170"/>
      <c r="BW2644" s="170"/>
      <c r="BX2644" s="170"/>
      <c r="BY2644" s="170"/>
      <c r="BZ2644" s="170"/>
      <c r="CA2644" s="170"/>
    </row>
    <row r="2645" spans="12:79" customFormat="1">
      <c r="L2645" s="20"/>
      <c r="M2645" s="539" t="s">
        <v>860</v>
      </c>
      <c r="N2645" s="558" t="s">
        <v>861</v>
      </c>
      <c r="O2645" s="422" t="s">
        <v>284</v>
      </c>
      <c r="AC2645" s="253"/>
      <c r="AD2645" s="253"/>
      <c r="AE2645" s="253"/>
      <c r="AF2645" s="249">
        <f>AG2645+AH2645</f>
        <v>0</v>
      </c>
      <c r="AG2645" s="223"/>
      <c r="AH2645" s="223"/>
      <c r="AI2645" s="170"/>
      <c r="AJ2645" s="170"/>
      <c r="AK2645" s="170"/>
      <c r="AL2645" s="170"/>
      <c r="AM2645" s="170"/>
      <c r="AN2645" s="170"/>
      <c r="AO2645" s="170"/>
      <c r="AP2645" s="170"/>
      <c r="AQ2645" s="170"/>
      <c r="AR2645" s="170"/>
      <c r="AS2645" s="170"/>
      <c r="AT2645" s="170"/>
      <c r="AU2645" s="170"/>
      <c r="AV2645" s="170"/>
      <c r="AW2645" s="170"/>
      <c r="AX2645" s="170"/>
      <c r="AY2645" s="170"/>
      <c r="AZ2645" s="170"/>
      <c r="BA2645" s="170"/>
      <c r="BB2645" s="170"/>
      <c r="BC2645" s="170"/>
      <c r="BD2645" s="170"/>
      <c r="BE2645" s="170"/>
      <c r="BF2645" s="170"/>
      <c r="BG2645" s="170"/>
      <c r="BH2645" s="170"/>
      <c r="BI2645" s="170"/>
      <c r="BJ2645" s="170"/>
      <c r="BK2645" s="170"/>
      <c r="BL2645" s="170"/>
      <c r="BM2645" s="170"/>
      <c r="BN2645" s="170"/>
      <c r="BO2645" s="170"/>
      <c r="BP2645" s="170"/>
      <c r="BQ2645" s="170"/>
      <c r="BR2645" s="170"/>
      <c r="BS2645" s="170"/>
      <c r="BT2645" s="170"/>
      <c r="BU2645" s="170"/>
      <c r="BV2645" s="170"/>
      <c r="BW2645" s="170"/>
      <c r="BX2645" s="170"/>
      <c r="BY2645" s="170"/>
      <c r="BZ2645" s="170"/>
      <c r="CA2645" s="170"/>
    </row>
    <row r="2646" spans="12:79" customFormat="1" ht="21">
      <c r="L2646" s="20"/>
      <c r="M2646" s="539" t="s">
        <v>862</v>
      </c>
      <c r="N2646" s="557" t="s">
        <v>863</v>
      </c>
      <c r="O2646" s="422"/>
      <c r="AC2646" s="253"/>
      <c r="AD2646" s="253"/>
      <c r="AE2646" s="253"/>
      <c r="AF2646" s="263"/>
      <c r="AG2646" s="263"/>
      <c r="AH2646" s="263"/>
      <c r="AI2646" s="170"/>
      <c r="AJ2646" s="170"/>
      <c r="AK2646" s="170"/>
      <c r="AL2646" s="170"/>
      <c r="AM2646" s="170"/>
      <c r="AN2646" s="170"/>
      <c r="AO2646" s="170"/>
      <c r="AP2646" s="170"/>
      <c r="AQ2646" s="170"/>
      <c r="AR2646" s="170"/>
      <c r="AS2646" s="170"/>
      <c r="AT2646" s="170"/>
      <c r="AU2646" s="170"/>
      <c r="AV2646" s="170"/>
      <c r="AW2646" s="170"/>
      <c r="AX2646" s="170"/>
      <c r="AY2646" s="170"/>
      <c r="AZ2646" s="170"/>
      <c r="BA2646" s="170"/>
      <c r="BB2646" s="170"/>
      <c r="BC2646" s="170"/>
      <c r="BD2646" s="170"/>
      <c r="BE2646" s="170"/>
      <c r="BF2646" s="170"/>
      <c r="BG2646" s="170"/>
      <c r="BH2646" s="170"/>
      <c r="BI2646" s="170"/>
      <c r="BJ2646" s="170"/>
      <c r="BK2646" s="170"/>
      <c r="BL2646" s="170"/>
      <c r="BM2646" s="170"/>
      <c r="BN2646" s="170"/>
      <c r="BO2646" s="170"/>
      <c r="BP2646" s="170"/>
      <c r="BQ2646" s="170"/>
      <c r="BR2646" s="170"/>
      <c r="BS2646" s="170"/>
      <c r="BT2646" s="170"/>
      <c r="BU2646" s="170"/>
      <c r="BV2646" s="170"/>
      <c r="BW2646" s="170"/>
      <c r="BX2646" s="170"/>
      <c r="BY2646" s="170"/>
      <c r="BZ2646" s="170"/>
      <c r="CA2646" s="170"/>
    </row>
    <row r="2647" spans="12:79" customFormat="1" ht="11.25" customHeight="1">
      <c r="L2647" s="20"/>
      <c r="M2647" s="539" t="s">
        <v>864</v>
      </c>
      <c r="N2647" s="558" t="s">
        <v>865</v>
      </c>
      <c r="O2647" s="422" t="s">
        <v>866</v>
      </c>
      <c r="AC2647" s="253"/>
      <c r="AD2647" s="253"/>
      <c r="AE2647" s="253"/>
      <c r="AF2647" s="246">
        <f>SUM(AF2648:AF2652)</f>
        <v>0</v>
      </c>
      <c r="AG2647" s="246">
        <f>SUM(AG2648:AG2652)</f>
        <v>0</v>
      </c>
      <c r="AH2647" s="246">
        <f>SUM(AH2648:AH2652)</f>
        <v>0</v>
      </c>
      <c r="AI2647" s="170"/>
      <c r="AJ2647" s="170"/>
      <c r="AK2647" s="170"/>
      <c r="AL2647" s="170"/>
      <c r="AM2647" s="170"/>
      <c r="AN2647" s="170"/>
      <c r="AO2647" s="170"/>
      <c r="AP2647" s="170"/>
      <c r="AQ2647" s="170"/>
      <c r="AR2647" s="170"/>
      <c r="AS2647" s="170"/>
      <c r="AT2647" s="170"/>
      <c r="AU2647" s="170"/>
      <c r="AV2647" s="170"/>
      <c r="AW2647" s="170"/>
      <c r="AX2647" s="170"/>
      <c r="AY2647" s="170"/>
      <c r="AZ2647" s="170"/>
      <c r="BA2647" s="170"/>
      <c r="BB2647" s="170"/>
      <c r="BC2647" s="170"/>
      <c r="BD2647" s="170"/>
      <c r="BE2647" s="170"/>
      <c r="BF2647" s="170"/>
      <c r="BG2647" s="170"/>
      <c r="BH2647" s="170"/>
      <c r="BI2647" s="170"/>
      <c r="BJ2647" s="170"/>
      <c r="BK2647" s="170"/>
      <c r="BL2647" s="170"/>
      <c r="BM2647" s="170"/>
      <c r="BN2647" s="170"/>
      <c r="BO2647" s="170"/>
      <c r="BP2647" s="170"/>
      <c r="BQ2647" s="170"/>
      <c r="BR2647" s="170"/>
      <c r="BS2647" s="170"/>
      <c r="BT2647" s="170"/>
      <c r="BU2647" s="170"/>
      <c r="BV2647" s="170"/>
      <c r="BW2647" s="170"/>
      <c r="BX2647" s="170"/>
      <c r="BY2647" s="170"/>
      <c r="BZ2647" s="170"/>
      <c r="CA2647" s="170"/>
    </row>
    <row r="2648" spans="12:79" customFormat="1" ht="11.25" customHeight="1">
      <c r="L2648" s="20"/>
      <c r="M2648" s="539" t="s">
        <v>867</v>
      </c>
      <c r="N2648" s="559" t="s">
        <v>853</v>
      </c>
      <c r="O2648" s="422" t="s">
        <v>866</v>
      </c>
      <c r="AC2648" s="253"/>
      <c r="AD2648" s="253"/>
      <c r="AE2648" s="253"/>
      <c r="AF2648" s="249">
        <f>AG2648+AH2648</f>
        <v>0</v>
      </c>
      <c r="AG2648" s="223"/>
      <c r="AH2648" s="223"/>
      <c r="AI2648" s="170"/>
      <c r="AJ2648" s="170"/>
      <c r="AK2648" s="170"/>
      <c r="AL2648" s="170"/>
      <c r="AM2648" s="170"/>
      <c r="AN2648" s="170"/>
      <c r="AO2648" s="170"/>
      <c r="AP2648" s="170"/>
      <c r="AQ2648" s="170"/>
      <c r="AR2648" s="170"/>
      <c r="AS2648" s="170"/>
      <c r="AT2648" s="170"/>
      <c r="AU2648" s="170"/>
      <c r="AV2648" s="170"/>
      <c r="AW2648" s="170"/>
      <c r="AX2648" s="170"/>
      <c r="AY2648" s="170"/>
      <c r="AZ2648" s="170"/>
      <c r="BA2648" s="170"/>
      <c r="BB2648" s="170"/>
      <c r="BC2648" s="170"/>
      <c r="BD2648" s="170"/>
      <c r="BE2648" s="170"/>
      <c r="BF2648" s="170"/>
      <c r="BG2648" s="170"/>
      <c r="BH2648" s="170"/>
      <c r="BI2648" s="170"/>
      <c r="BJ2648" s="170"/>
      <c r="BK2648" s="170"/>
      <c r="BL2648" s="170"/>
      <c r="BM2648" s="170"/>
      <c r="BN2648" s="170"/>
      <c r="BO2648" s="170"/>
      <c r="BP2648" s="170"/>
      <c r="BQ2648" s="170"/>
      <c r="BR2648" s="170"/>
      <c r="BS2648" s="170"/>
      <c r="BT2648" s="170"/>
      <c r="BU2648" s="170"/>
      <c r="BV2648" s="170"/>
      <c r="BW2648" s="170"/>
      <c r="BX2648" s="170"/>
      <c r="BY2648" s="170"/>
      <c r="BZ2648" s="170"/>
      <c r="CA2648" s="170"/>
    </row>
    <row r="2649" spans="12:79" customFormat="1" ht="11.25" customHeight="1">
      <c r="L2649" s="20"/>
      <c r="M2649" s="539" t="s">
        <v>868</v>
      </c>
      <c r="N2649" s="559" t="s">
        <v>855</v>
      </c>
      <c r="O2649" s="422" t="s">
        <v>866</v>
      </c>
      <c r="AC2649" s="253"/>
      <c r="AD2649" s="253"/>
      <c r="AE2649" s="253"/>
      <c r="AF2649" s="249">
        <f>AG2649+AH2649</f>
        <v>0</v>
      </c>
      <c r="AG2649" s="223"/>
      <c r="AH2649" s="223"/>
      <c r="AI2649" s="170"/>
      <c r="AJ2649" s="170"/>
      <c r="AK2649" s="170"/>
      <c r="AL2649" s="170"/>
      <c r="AM2649" s="170"/>
      <c r="AN2649" s="170"/>
      <c r="AO2649" s="170"/>
      <c r="AP2649" s="170"/>
      <c r="AQ2649" s="170"/>
      <c r="AR2649" s="170"/>
      <c r="AS2649" s="170"/>
      <c r="AT2649" s="170"/>
      <c r="AU2649" s="170"/>
      <c r="AV2649" s="170"/>
      <c r="AW2649" s="170"/>
      <c r="AX2649" s="170"/>
      <c r="AY2649" s="170"/>
      <c r="AZ2649" s="170"/>
      <c r="BA2649" s="170"/>
      <c r="BB2649" s="170"/>
      <c r="BC2649" s="170"/>
      <c r="BD2649" s="170"/>
      <c r="BE2649" s="170"/>
      <c r="BF2649" s="170"/>
      <c r="BG2649" s="170"/>
      <c r="BH2649" s="170"/>
      <c r="BI2649" s="170"/>
      <c r="BJ2649" s="170"/>
      <c r="BK2649" s="170"/>
      <c r="BL2649" s="170"/>
      <c r="BM2649" s="170"/>
      <c r="BN2649" s="170"/>
      <c r="BO2649" s="170"/>
      <c r="BP2649" s="170"/>
      <c r="BQ2649" s="170"/>
      <c r="BR2649" s="170"/>
      <c r="BS2649" s="170"/>
      <c r="BT2649" s="170"/>
      <c r="BU2649" s="170"/>
      <c r="BV2649" s="170"/>
      <c r="BW2649" s="170"/>
      <c r="BX2649" s="170"/>
      <c r="BY2649" s="170"/>
      <c r="BZ2649" s="170"/>
      <c r="CA2649" s="170"/>
    </row>
    <row r="2650" spans="12:79" customFormat="1" ht="11.25" customHeight="1">
      <c r="L2650" s="20"/>
      <c r="M2650" s="539" t="s">
        <v>869</v>
      </c>
      <c r="N2650" s="559" t="s">
        <v>857</v>
      </c>
      <c r="O2650" s="422" t="s">
        <v>866</v>
      </c>
      <c r="AC2650" s="253"/>
      <c r="AD2650" s="253"/>
      <c r="AE2650" s="253"/>
      <c r="AF2650" s="249">
        <f>AG2650+AH2650</f>
        <v>0</v>
      </c>
      <c r="AG2650" s="223"/>
      <c r="AH2650" s="223"/>
      <c r="AI2650" s="170"/>
      <c r="AJ2650" s="170"/>
      <c r="AK2650" s="170"/>
      <c r="AL2650" s="170"/>
      <c r="AM2650" s="170"/>
      <c r="AN2650" s="170"/>
      <c r="AO2650" s="170"/>
      <c r="AP2650" s="170"/>
      <c r="AQ2650" s="170"/>
      <c r="AR2650" s="170"/>
      <c r="AS2650" s="170"/>
      <c r="AT2650" s="170"/>
      <c r="AU2650" s="170"/>
      <c r="AV2650" s="170"/>
      <c r="AW2650" s="170"/>
      <c r="AX2650" s="170"/>
      <c r="AY2650" s="170"/>
      <c r="AZ2650" s="170"/>
      <c r="BA2650" s="170"/>
      <c r="BB2650" s="170"/>
      <c r="BC2650" s="170"/>
      <c r="BD2650" s="170"/>
      <c r="BE2650" s="170"/>
      <c r="BF2650" s="170"/>
      <c r="BG2650" s="170"/>
      <c r="BH2650" s="170"/>
      <c r="BI2650" s="170"/>
      <c r="BJ2650" s="170"/>
      <c r="BK2650" s="170"/>
      <c r="BL2650" s="170"/>
      <c r="BM2650" s="170"/>
      <c r="BN2650" s="170"/>
      <c r="BO2650" s="170"/>
      <c r="BP2650" s="170"/>
      <c r="BQ2650" s="170"/>
      <c r="BR2650" s="170"/>
      <c r="BS2650" s="170"/>
      <c r="BT2650" s="170"/>
      <c r="BU2650" s="170"/>
      <c r="BV2650" s="170"/>
      <c r="BW2650" s="170"/>
      <c r="BX2650" s="170"/>
      <c r="BY2650" s="170"/>
      <c r="BZ2650" s="170"/>
      <c r="CA2650" s="170"/>
    </row>
    <row r="2651" spans="12:79" customFormat="1" ht="11.25" customHeight="1">
      <c r="L2651" s="20"/>
      <c r="M2651" s="539" t="s">
        <v>1129</v>
      </c>
      <c r="N2651" s="559" t="s">
        <v>859</v>
      </c>
      <c r="O2651" s="422" t="s">
        <v>866</v>
      </c>
      <c r="AC2651" s="253"/>
      <c r="AD2651" s="253"/>
      <c r="AE2651" s="253"/>
      <c r="AF2651" s="249">
        <f>AG2651+AH2651</f>
        <v>0</v>
      </c>
      <c r="AG2651" s="223"/>
      <c r="AH2651" s="223"/>
      <c r="AI2651" s="170"/>
      <c r="AJ2651" s="170"/>
      <c r="AK2651" s="170"/>
      <c r="AL2651" s="170"/>
      <c r="AM2651" s="170"/>
      <c r="AN2651" s="170"/>
      <c r="AO2651" s="170"/>
      <c r="AP2651" s="170"/>
      <c r="AQ2651" s="170"/>
      <c r="AR2651" s="170"/>
      <c r="AS2651" s="170"/>
      <c r="AT2651" s="170"/>
      <c r="AU2651" s="170"/>
      <c r="AV2651" s="170"/>
      <c r="AW2651" s="170"/>
      <c r="AX2651" s="170"/>
      <c r="AY2651" s="170"/>
      <c r="AZ2651" s="170"/>
      <c r="BA2651" s="170"/>
      <c r="BB2651" s="170"/>
      <c r="BC2651" s="170"/>
      <c r="BD2651" s="170"/>
      <c r="BE2651" s="170"/>
      <c r="BF2651" s="170"/>
      <c r="BG2651" s="170"/>
      <c r="BH2651" s="170"/>
      <c r="BI2651" s="170"/>
      <c r="BJ2651" s="170"/>
      <c r="BK2651" s="170"/>
      <c r="BL2651" s="170"/>
      <c r="BM2651" s="170"/>
      <c r="BN2651" s="170"/>
      <c r="BO2651" s="170"/>
      <c r="BP2651" s="170"/>
      <c r="BQ2651" s="170"/>
      <c r="BR2651" s="170"/>
      <c r="BS2651" s="170"/>
      <c r="BT2651" s="170"/>
      <c r="BU2651" s="170"/>
      <c r="BV2651" s="170"/>
      <c r="BW2651" s="170"/>
      <c r="BX2651" s="170"/>
      <c r="BY2651" s="170"/>
      <c r="BZ2651" s="170"/>
      <c r="CA2651" s="170"/>
    </row>
    <row r="2652" spans="12:79" customFormat="1" ht="11.25" customHeight="1">
      <c r="L2652" s="20"/>
      <c r="M2652" s="539" t="s">
        <v>1130</v>
      </c>
      <c r="N2652" s="559" t="s">
        <v>1041</v>
      </c>
      <c r="O2652" s="422" t="s">
        <v>866</v>
      </c>
      <c r="AC2652" s="253"/>
      <c r="AD2652" s="253"/>
      <c r="AE2652" s="253"/>
      <c r="AF2652" s="249">
        <f>AG2652+AH2652</f>
        <v>0</v>
      </c>
      <c r="AG2652" s="223"/>
      <c r="AH2652" s="223"/>
      <c r="AI2652" s="170"/>
      <c r="AJ2652" s="170"/>
      <c r="AK2652" s="170"/>
      <c r="AL2652" s="170"/>
      <c r="AM2652" s="170"/>
      <c r="AN2652" s="170"/>
      <c r="AO2652" s="170"/>
      <c r="AP2652" s="170"/>
      <c r="AQ2652" s="170"/>
      <c r="AR2652" s="170"/>
      <c r="AS2652" s="170"/>
      <c r="AT2652" s="170"/>
      <c r="AU2652" s="170"/>
      <c r="AV2652" s="170"/>
      <c r="AW2652" s="170"/>
      <c r="AX2652" s="170"/>
      <c r="AY2652" s="170"/>
      <c r="AZ2652" s="170"/>
      <c r="BA2652" s="170"/>
      <c r="BB2652" s="170"/>
      <c r="BC2652" s="170"/>
      <c r="BD2652" s="170"/>
      <c r="BE2652" s="170"/>
      <c r="BF2652" s="170"/>
      <c r="BG2652" s="170"/>
      <c r="BH2652" s="170"/>
      <c r="BI2652" s="170"/>
      <c r="BJ2652" s="170"/>
      <c r="BK2652" s="170"/>
      <c r="BL2652" s="170"/>
      <c r="BM2652" s="170"/>
      <c r="BN2652" s="170"/>
      <c r="BO2652" s="170"/>
      <c r="BP2652" s="170"/>
      <c r="BQ2652" s="170"/>
      <c r="BR2652" s="170"/>
      <c r="BS2652" s="170"/>
      <c r="BT2652" s="170"/>
      <c r="BU2652" s="170"/>
      <c r="BV2652" s="170"/>
      <c r="BW2652" s="170"/>
      <c r="BX2652" s="170"/>
      <c r="BY2652" s="170"/>
      <c r="BZ2652" s="170"/>
      <c r="CA2652" s="170"/>
    </row>
    <row r="2653" spans="12:79" customFormat="1" ht="11.25" customHeight="1">
      <c r="L2653" s="20"/>
      <c r="M2653" s="539" t="s">
        <v>870</v>
      </c>
      <c r="N2653" s="558" t="s">
        <v>871</v>
      </c>
      <c r="O2653" s="422" t="s">
        <v>284</v>
      </c>
      <c r="AC2653" s="253"/>
      <c r="AD2653" s="253"/>
      <c r="AE2653" s="253"/>
      <c r="AF2653" s="246">
        <f>SUM(AF2654:AF2658)</f>
        <v>0</v>
      </c>
      <c r="AG2653" s="246">
        <f>SUM(AG2654:AG2658)</f>
        <v>0</v>
      </c>
      <c r="AH2653" s="246">
        <f>SUM(AH2654:AH2658)</f>
        <v>0</v>
      </c>
      <c r="AI2653" s="170"/>
      <c r="AJ2653" s="170"/>
      <c r="AK2653" s="170"/>
      <c r="AL2653" s="170"/>
      <c r="AM2653" s="170"/>
      <c r="AN2653" s="170"/>
      <c r="AO2653" s="170"/>
      <c r="AP2653" s="170"/>
      <c r="AQ2653" s="170"/>
      <c r="AR2653" s="170"/>
      <c r="AS2653" s="170"/>
      <c r="AT2653" s="170"/>
      <c r="AU2653" s="170"/>
      <c r="AV2653" s="170"/>
      <c r="AW2653" s="170"/>
      <c r="AX2653" s="170"/>
      <c r="AY2653" s="170"/>
      <c r="AZ2653" s="170"/>
      <c r="BA2653" s="170"/>
      <c r="BB2653" s="170"/>
      <c r="BC2653" s="170"/>
      <c r="BD2653" s="170"/>
      <c r="BE2653" s="170"/>
      <c r="BF2653" s="170"/>
      <c r="BG2653" s="170"/>
      <c r="BH2653" s="170"/>
      <c r="BI2653" s="170"/>
      <c r="BJ2653" s="170"/>
      <c r="BK2653" s="170"/>
      <c r="BL2653" s="170"/>
      <c r="BM2653" s="170"/>
      <c r="BN2653" s="170"/>
      <c r="BO2653" s="170"/>
      <c r="BP2653" s="170"/>
      <c r="BQ2653" s="170"/>
      <c r="BR2653" s="170"/>
      <c r="BS2653" s="170"/>
      <c r="BT2653" s="170"/>
      <c r="BU2653" s="170"/>
      <c r="BV2653" s="170"/>
      <c r="BW2653" s="170"/>
      <c r="BX2653" s="170"/>
      <c r="BY2653" s="170"/>
      <c r="BZ2653" s="170"/>
      <c r="CA2653" s="170"/>
    </row>
    <row r="2654" spans="12:79" customFormat="1" ht="11.25" customHeight="1">
      <c r="L2654" s="20"/>
      <c r="M2654" s="539" t="s">
        <v>872</v>
      </c>
      <c r="N2654" s="559" t="s">
        <v>853</v>
      </c>
      <c r="O2654" s="422" t="s">
        <v>284</v>
      </c>
      <c r="AC2654" s="253"/>
      <c r="AD2654" s="253"/>
      <c r="AE2654" s="253"/>
      <c r="AF2654" s="249">
        <f>AG2654+AH2654</f>
        <v>0</v>
      </c>
      <c r="AG2654" s="223"/>
      <c r="AH2654" s="223"/>
      <c r="AI2654" s="170"/>
      <c r="AJ2654" s="170"/>
      <c r="AK2654" s="170"/>
      <c r="AL2654" s="170"/>
      <c r="AM2654" s="170"/>
      <c r="AN2654" s="170"/>
      <c r="AO2654" s="170"/>
      <c r="AP2654" s="170"/>
      <c r="AQ2654" s="170"/>
      <c r="AR2654" s="170"/>
      <c r="AS2654" s="170"/>
      <c r="AT2654" s="170"/>
      <c r="AU2654" s="170"/>
      <c r="AV2654" s="170"/>
      <c r="AW2654" s="170"/>
      <c r="AX2654" s="170"/>
      <c r="AY2654" s="170"/>
      <c r="AZ2654" s="170"/>
      <c r="BA2654" s="170"/>
      <c r="BB2654" s="170"/>
      <c r="BC2654" s="170"/>
      <c r="BD2654" s="170"/>
      <c r="BE2654" s="170"/>
      <c r="BF2654" s="170"/>
      <c r="BG2654" s="170"/>
      <c r="BH2654" s="170"/>
      <c r="BI2654" s="170"/>
      <c r="BJ2654" s="170"/>
      <c r="BK2654" s="170"/>
      <c r="BL2654" s="170"/>
      <c r="BM2654" s="170"/>
      <c r="BN2654" s="170"/>
      <c r="BO2654" s="170"/>
      <c r="BP2654" s="170"/>
      <c r="BQ2654" s="170"/>
      <c r="BR2654" s="170"/>
      <c r="BS2654" s="170"/>
      <c r="BT2654" s="170"/>
      <c r="BU2654" s="170"/>
      <c r="BV2654" s="170"/>
      <c r="BW2654" s="170"/>
      <c r="BX2654" s="170"/>
      <c r="BY2654" s="170"/>
      <c r="BZ2654" s="170"/>
      <c r="CA2654" s="170"/>
    </row>
    <row r="2655" spans="12:79" customFormat="1" ht="11.25" customHeight="1">
      <c r="L2655" s="20"/>
      <c r="M2655" s="539" t="s">
        <v>873</v>
      </c>
      <c r="N2655" s="559" t="s">
        <v>855</v>
      </c>
      <c r="O2655" s="422" t="s">
        <v>284</v>
      </c>
      <c r="AC2655" s="253"/>
      <c r="AD2655" s="253"/>
      <c r="AE2655" s="253"/>
      <c r="AF2655" s="249">
        <f>AG2655+AH2655</f>
        <v>0</v>
      </c>
      <c r="AG2655" s="223"/>
      <c r="AH2655" s="223"/>
      <c r="AI2655" s="170"/>
      <c r="AJ2655" s="170"/>
      <c r="AK2655" s="170"/>
      <c r="AL2655" s="170"/>
      <c r="AM2655" s="170"/>
      <c r="AN2655" s="170"/>
      <c r="AO2655" s="170"/>
      <c r="AP2655" s="170"/>
      <c r="AQ2655" s="170"/>
      <c r="AR2655" s="170"/>
      <c r="AS2655" s="170"/>
      <c r="AT2655" s="170"/>
      <c r="AU2655" s="170"/>
      <c r="AV2655" s="170"/>
      <c r="AW2655" s="170"/>
      <c r="AX2655" s="170"/>
      <c r="AY2655" s="170"/>
      <c r="AZ2655" s="170"/>
      <c r="BA2655" s="170"/>
      <c r="BB2655" s="170"/>
      <c r="BC2655" s="170"/>
      <c r="BD2655" s="170"/>
      <c r="BE2655" s="170"/>
      <c r="BF2655" s="170"/>
      <c r="BG2655" s="170"/>
      <c r="BH2655" s="170"/>
      <c r="BI2655" s="170"/>
      <c r="BJ2655" s="170"/>
      <c r="BK2655" s="170"/>
      <c r="BL2655" s="170"/>
      <c r="BM2655" s="170"/>
      <c r="BN2655" s="170"/>
      <c r="BO2655" s="170"/>
      <c r="BP2655" s="170"/>
      <c r="BQ2655" s="170"/>
      <c r="BR2655" s="170"/>
      <c r="BS2655" s="170"/>
      <c r="BT2655" s="170"/>
      <c r="BU2655" s="170"/>
      <c r="BV2655" s="170"/>
      <c r="BW2655" s="170"/>
      <c r="BX2655" s="170"/>
      <c r="BY2655" s="170"/>
      <c r="BZ2655" s="170"/>
      <c r="CA2655" s="170"/>
    </row>
    <row r="2656" spans="12:79" customFormat="1" ht="11.25" customHeight="1">
      <c r="L2656" s="20"/>
      <c r="M2656" s="539" t="s">
        <v>874</v>
      </c>
      <c r="N2656" s="559" t="s">
        <v>857</v>
      </c>
      <c r="O2656" s="422" t="s">
        <v>284</v>
      </c>
      <c r="AC2656" s="253"/>
      <c r="AD2656" s="253"/>
      <c r="AE2656" s="253"/>
      <c r="AF2656" s="249">
        <f>AG2656+AH2656</f>
        <v>0</v>
      </c>
      <c r="AG2656" s="223"/>
      <c r="AH2656" s="223"/>
      <c r="AI2656" s="170"/>
      <c r="AJ2656" s="170"/>
      <c r="AK2656" s="170"/>
      <c r="AL2656" s="170"/>
      <c r="AM2656" s="170"/>
      <c r="AN2656" s="170"/>
      <c r="AO2656" s="170"/>
      <c r="AP2656" s="170"/>
      <c r="AQ2656" s="170"/>
      <c r="AR2656" s="170"/>
      <c r="AS2656" s="170"/>
      <c r="AT2656" s="170"/>
      <c r="AU2656" s="170"/>
      <c r="AV2656" s="170"/>
      <c r="AW2656" s="170"/>
      <c r="AX2656" s="170"/>
      <c r="AY2656" s="170"/>
      <c r="AZ2656" s="170"/>
      <c r="BA2656" s="170"/>
      <c r="BB2656" s="170"/>
      <c r="BC2656" s="170"/>
      <c r="BD2656" s="170"/>
      <c r="BE2656" s="170"/>
      <c r="BF2656" s="170"/>
      <c r="BG2656" s="170"/>
      <c r="BH2656" s="170"/>
      <c r="BI2656" s="170"/>
      <c r="BJ2656" s="170"/>
      <c r="BK2656" s="170"/>
      <c r="BL2656" s="170"/>
      <c r="BM2656" s="170"/>
      <c r="BN2656" s="170"/>
      <c r="BO2656" s="170"/>
      <c r="BP2656" s="170"/>
      <c r="BQ2656" s="170"/>
      <c r="BR2656" s="170"/>
      <c r="BS2656" s="170"/>
      <c r="BT2656" s="170"/>
      <c r="BU2656" s="170"/>
      <c r="BV2656" s="170"/>
      <c r="BW2656" s="170"/>
      <c r="BX2656" s="170"/>
      <c r="BY2656" s="170"/>
      <c r="BZ2656" s="170"/>
      <c r="CA2656" s="170"/>
    </row>
    <row r="2657" spans="12:79" customFormat="1" ht="11.25" customHeight="1">
      <c r="L2657" s="20"/>
      <c r="M2657" s="539" t="s">
        <v>875</v>
      </c>
      <c r="N2657" s="559" t="s">
        <v>859</v>
      </c>
      <c r="O2657" s="422" t="s">
        <v>284</v>
      </c>
      <c r="AC2657" s="253"/>
      <c r="AD2657" s="253"/>
      <c r="AE2657" s="253"/>
      <c r="AF2657" s="249">
        <f>AG2657+AH2657</f>
        <v>0</v>
      </c>
      <c r="AG2657" s="223"/>
      <c r="AH2657" s="223"/>
      <c r="AI2657" s="170"/>
      <c r="AJ2657" s="170"/>
      <c r="AK2657" s="170"/>
      <c r="AL2657" s="170"/>
      <c r="AM2657" s="170"/>
      <c r="AN2657" s="170"/>
      <c r="AO2657" s="170"/>
      <c r="AP2657" s="170"/>
      <c r="AQ2657" s="170"/>
      <c r="AR2657" s="170"/>
      <c r="AS2657" s="170"/>
      <c r="AT2657" s="170"/>
      <c r="AU2657" s="170"/>
      <c r="AV2657" s="170"/>
      <c r="AW2657" s="170"/>
      <c r="AX2657" s="170"/>
      <c r="AY2657" s="170"/>
      <c r="AZ2657" s="170"/>
      <c r="BA2657" s="170"/>
      <c r="BB2657" s="170"/>
      <c r="BC2657" s="170"/>
      <c r="BD2657" s="170"/>
      <c r="BE2657" s="170"/>
      <c r="BF2657" s="170"/>
      <c r="BG2657" s="170"/>
      <c r="BH2657" s="170"/>
      <c r="BI2657" s="170"/>
      <c r="BJ2657" s="170"/>
      <c r="BK2657" s="170"/>
      <c r="BL2657" s="170"/>
      <c r="BM2657" s="170"/>
      <c r="BN2657" s="170"/>
      <c r="BO2657" s="170"/>
      <c r="BP2657" s="170"/>
      <c r="BQ2657" s="170"/>
      <c r="BR2657" s="170"/>
      <c r="BS2657" s="170"/>
      <c r="BT2657" s="170"/>
      <c r="BU2657" s="170"/>
      <c r="BV2657" s="170"/>
      <c r="BW2657" s="170"/>
      <c r="BX2657" s="170"/>
      <c r="BY2657" s="170"/>
      <c r="BZ2657" s="170"/>
      <c r="CA2657" s="170"/>
    </row>
    <row r="2658" spans="12:79" customFormat="1" ht="11.25" customHeight="1">
      <c r="L2658" s="20"/>
      <c r="M2658" s="539" t="s">
        <v>876</v>
      </c>
      <c r="N2658" s="559" t="s">
        <v>1041</v>
      </c>
      <c r="O2658" s="422" t="s">
        <v>284</v>
      </c>
      <c r="AC2658" s="253"/>
      <c r="AD2658" s="253"/>
      <c r="AE2658" s="253"/>
      <c r="AF2658" s="249">
        <f>AG2658+AH2658</f>
        <v>0</v>
      </c>
      <c r="AG2658" s="223"/>
      <c r="AH2658" s="223"/>
      <c r="AI2658" s="170"/>
      <c r="AJ2658" s="170"/>
      <c r="AK2658" s="170"/>
      <c r="AL2658" s="170"/>
      <c r="AM2658" s="170"/>
      <c r="AN2658" s="170"/>
      <c r="AO2658" s="170"/>
      <c r="AP2658" s="170"/>
      <c r="AQ2658" s="170"/>
      <c r="AR2658" s="170"/>
      <c r="AS2658" s="170"/>
      <c r="AT2658" s="170"/>
      <c r="AU2658" s="170"/>
      <c r="AV2658" s="170"/>
      <c r="AW2658" s="170"/>
      <c r="AX2658" s="170"/>
      <c r="AY2658" s="170"/>
      <c r="AZ2658" s="170"/>
      <c r="BA2658" s="170"/>
      <c r="BB2658" s="170"/>
      <c r="BC2658" s="170"/>
      <c r="BD2658" s="170"/>
      <c r="BE2658" s="170"/>
      <c r="BF2658" s="170"/>
      <c r="BG2658" s="170"/>
      <c r="BH2658" s="170"/>
      <c r="BI2658" s="170"/>
      <c r="BJ2658" s="170"/>
      <c r="BK2658" s="170"/>
      <c r="BL2658" s="170"/>
      <c r="BM2658" s="170"/>
      <c r="BN2658" s="170"/>
      <c r="BO2658" s="170"/>
      <c r="BP2658" s="170"/>
      <c r="BQ2658" s="170"/>
      <c r="BR2658" s="170"/>
      <c r="BS2658" s="170"/>
      <c r="BT2658" s="170"/>
      <c r="BU2658" s="170"/>
      <c r="BV2658" s="170"/>
      <c r="BW2658" s="170"/>
      <c r="BX2658" s="170"/>
      <c r="BY2658" s="170"/>
      <c r="BZ2658" s="170"/>
      <c r="CA2658" s="170"/>
    </row>
    <row r="2659" spans="12:79" customFormat="1" ht="11.25" customHeight="1">
      <c r="L2659" s="20"/>
      <c r="M2659" s="539" t="s">
        <v>877</v>
      </c>
      <c r="N2659" s="556" t="s">
        <v>878</v>
      </c>
      <c r="O2659" s="422"/>
      <c r="AC2659" s="253"/>
      <c r="AD2659" s="253"/>
      <c r="AE2659" s="253"/>
      <c r="AF2659" s="263"/>
      <c r="AG2659" s="263"/>
      <c r="AH2659" s="263"/>
      <c r="AI2659" s="170"/>
      <c r="AJ2659" s="170"/>
      <c r="AK2659" s="170"/>
      <c r="AL2659" s="170"/>
      <c r="AM2659" s="170"/>
      <c r="AN2659" s="170"/>
      <c r="AO2659" s="170"/>
      <c r="AP2659" s="170"/>
      <c r="AQ2659" s="170"/>
      <c r="AR2659" s="170"/>
      <c r="AS2659" s="170"/>
      <c r="AT2659" s="170"/>
      <c r="AU2659" s="170"/>
      <c r="AV2659" s="170"/>
      <c r="AW2659" s="170"/>
      <c r="AX2659" s="170"/>
      <c r="AY2659" s="170"/>
      <c r="AZ2659" s="170"/>
      <c r="BA2659" s="170"/>
      <c r="BB2659" s="170"/>
      <c r="BC2659" s="170"/>
      <c r="BD2659" s="170"/>
      <c r="BE2659" s="170"/>
      <c r="BF2659" s="170"/>
      <c r="BG2659" s="170"/>
      <c r="BH2659" s="170"/>
      <c r="BI2659" s="170"/>
      <c r="BJ2659" s="170"/>
      <c r="BK2659" s="170"/>
      <c r="BL2659" s="170"/>
      <c r="BM2659" s="170"/>
      <c r="BN2659" s="170"/>
      <c r="BO2659" s="170"/>
      <c r="BP2659" s="170"/>
      <c r="BQ2659" s="170"/>
      <c r="BR2659" s="170"/>
      <c r="BS2659" s="170"/>
      <c r="BT2659" s="170"/>
      <c r="BU2659" s="170"/>
      <c r="BV2659" s="170"/>
      <c r="BW2659" s="170"/>
      <c r="BX2659" s="170"/>
      <c r="BY2659" s="170"/>
      <c r="BZ2659" s="170"/>
      <c r="CA2659" s="170"/>
    </row>
    <row r="2660" spans="12:79" customFormat="1" ht="11.25" customHeight="1">
      <c r="L2660" s="20"/>
      <c r="M2660" s="539" t="s">
        <v>879</v>
      </c>
      <c r="N2660" s="557" t="s">
        <v>880</v>
      </c>
      <c r="O2660" s="422"/>
      <c r="AC2660" s="253"/>
      <c r="AD2660" s="253"/>
      <c r="AE2660" s="253"/>
      <c r="AF2660" s="263"/>
      <c r="AG2660" s="263"/>
      <c r="AH2660" s="263"/>
      <c r="AI2660" s="170"/>
      <c r="AJ2660" s="170"/>
      <c r="AK2660" s="170"/>
      <c r="AL2660" s="170"/>
      <c r="AM2660" s="170"/>
      <c r="AN2660" s="170"/>
      <c r="AO2660" s="170"/>
      <c r="AP2660" s="170"/>
      <c r="AQ2660" s="170"/>
      <c r="AR2660" s="170"/>
      <c r="AS2660" s="170"/>
      <c r="AT2660" s="170"/>
      <c r="AU2660" s="170"/>
      <c r="AV2660" s="170"/>
      <c r="AW2660" s="170"/>
      <c r="AX2660" s="170"/>
      <c r="AY2660" s="170"/>
      <c r="AZ2660" s="170"/>
      <c r="BA2660" s="170"/>
      <c r="BB2660" s="170"/>
      <c r="BC2660" s="170"/>
      <c r="BD2660" s="170"/>
      <c r="BE2660" s="170"/>
      <c r="BF2660" s="170"/>
      <c r="BG2660" s="170"/>
      <c r="BH2660" s="170"/>
      <c r="BI2660" s="170"/>
      <c r="BJ2660" s="170"/>
      <c r="BK2660" s="170"/>
      <c r="BL2660" s="170"/>
      <c r="BM2660" s="170"/>
      <c r="BN2660" s="170"/>
      <c r="BO2660" s="170"/>
      <c r="BP2660" s="170"/>
      <c r="BQ2660" s="170"/>
      <c r="BR2660" s="170"/>
      <c r="BS2660" s="170"/>
      <c r="BT2660" s="170"/>
      <c r="BU2660" s="170"/>
      <c r="BV2660" s="170"/>
      <c r="BW2660" s="170"/>
      <c r="BX2660" s="170"/>
      <c r="BY2660" s="170"/>
      <c r="BZ2660" s="170"/>
      <c r="CA2660" s="170"/>
    </row>
    <row r="2661" spans="12:79" customFormat="1" ht="11.25" customHeight="1">
      <c r="L2661" s="20"/>
      <c r="M2661" s="539" t="s">
        <v>881</v>
      </c>
      <c r="N2661" s="558" t="s">
        <v>853</v>
      </c>
      <c r="O2661" s="422" t="s">
        <v>313</v>
      </c>
      <c r="AC2661" s="253"/>
      <c r="AD2661" s="253"/>
      <c r="AE2661" s="253"/>
      <c r="AF2661" s="246">
        <f>IF(AF2641=0,0,AF2681/AF2641)</f>
        <v>0</v>
      </c>
      <c r="AG2661" s="223"/>
      <c r="AH2661" s="223"/>
      <c r="AI2661" s="170"/>
      <c r="AJ2661" s="170"/>
      <c r="AK2661" s="170"/>
      <c r="AL2661" s="170"/>
      <c r="AM2661" s="170"/>
      <c r="AN2661" s="170"/>
      <c r="AO2661" s="170"/>
      <c r="AP2661" s="170"/>
      <c r="AQ2661" s="170"/>
      <c r="AR2661" s="170"/>
      <c r="AS2661" s="170"/>
      <c r="AT2661" s="170"/>
      <c r="AU2661" s="170"/>
      <c r="AV2661" s="170"/>
      <c r="AW2661" s="170"/>
      <c r="AX2661" s="170"/>
      <c r="AY2661" s="170"/>
      <c r="AZ2661" s="170"/>
      <c r="BA2661" s="170"/>
      <c r="BB2661" s="170"/>
      <c r="BC2661" s="170"/>
      <c r="BD2661" s="170"/>
      <c r="BE2661" s="170"/>
      <c r="BF2661" s="170"/>
      <c r="BG2661" s="170"/>
      <c r="BH2661" s="170"/>
      <c r="BI2661" s="170"/>
      <c r="BJ2661" s="170"/>
      <c r="BK2661" s="170"/>
      <c r="BL2661" s="170"/>
      <c r="BM2661" s="170"/>
      <c r="BN2661" s="170"/>
      <c r="BO2661" s="170"/>
      <c r="BP2661" s="170"/>
      <c r="BQ2661" s="170"/>
      <c r="BR2661" s="170"/>
      <c r="BS2661" s="170"/>
      <c r="BT2661" s="170"/>
      <c r="BU2661" s="170"/>
      <c r="BV2661" s="170"/>
      <c r="BW2661" s="170"/>
      <c r="BX2661" s="170"/>
      <c r="BY2661" s="170"/>
      <c r="BZ2661" s="170"/>
      <c r="CA2661" s="170"/>
    </row>
    <row r="2662" spans="12:79" customFormat="1" ht="11.25" customHeight="1">
      <c r="L2662" s="20"/>
      <c r="M2662" s="539" t="s">
        <v>882</v>
      </c>
      <c r="N2662" s="558" t="s">
        <v>855</v>
      </c>
      <c r="O2662" s="422" t="s">
        <v>313</v>
      </c>
      <c r="AC2662" s="253"/>
      <c r="AD2662" s="253"/>
      <c r="AE2662" s="253"/>
      <c r="AF2662" s="246">
        <f>IF(AF2642=0,0,AF2682/AF2642)</f>
        <v>0</v>
      </c>
      <c r="AG2662" s="223"/>
      <c r="AH2662" s="223"/>
      <c r="AI2662" s="170"/>
      <c r="AJ2662" s="170"/>
      <c r="AK2662" s="170"/>
      <c r="AL2662" s="170"/>
      <c r="AM2662" s="170"/>
      <c r="AN2662" s="170"/>
      <c r="AO2662" s="170"/>
      <c r="AP2662" s="170"/>
      <c r="AQ2662" s="170"/>
      <c r="AR2662" s="170"/>
      <c r="AS2662" s="170"/>
      <c r="AT2662" s="170"/>
      <c r="AU2662" s="170"/>
      <c r="AV2662" s="170"/>
      <c r="AW2662" s="170"/>
      <c r="AX2662" s="170"/>
      <c r="AY2662" s="170"/>
      <c r="AZ2662" s="170"/>
      <c r="BA2662" s="170"/>
      <c r="BB2662" s="170"/>
      <c r="BC2662" s="170"/>
      <c r="BD2662" s="170"/>
      <c r="BE2662" s="170"/>
      <c r="BF2662" s="170"/>
      <c r="BG2662" s="170"/>
      <c r="BH2662" s="170"/>
      <c r="BI2662" s="170"/>
      <c r="BJ2662" s="170"/>
      <c r="BK2662" s="170"/>
      <c r="BL2662" s="170"/>
      <c r="BM2662" s="170"/>
      <c r="BN2662" s="170"/>
      <c r="BO2662" s="170"/>
      <c r="BP2662" s="170"/>
      <c r="BQ2662" s="170"/>
      <c r="BR2662" s="170"/>
      <c r="BS2662" s="170"/>
      <c r="BT2662" s="170"/>
      <c r="BU2662" s="170"/>
      <c r="BV2662" s="170"/>
      <c r="BW2662" s="170"/>
      <c r="BX2662" s="170"/>
      <c r="BY2662" s="170"/>
      <c r="BZ2662" s="170"/>
      <c r="CA2662" s="170"/>
    </row>
    <row r="2663" spans="12:79" customFormat="1" ht="11.25" customHeight="1">
      <c r="L2663" s="20"/>
      <c r="M2663" s="539" t="s">
        <v>883</v>
      </c>
      <c r="N2663" s="558" t="s">
        <v>857</v>
      </c>
      <c r="O2663" s="422" t="s">
        <v>313</v>
      </c>
      <c r="AC2663" s="253"/>
      <c r="AD2663" s="253"/>
      <c r="AE2663" s="253"/>
      <c r="AF2663" s="246">
        <f>IF(AF2643=0,0,AF2683/AF2643)</f>
        <v>0</v>
      </c>
      <c r="AG2663" s="223"/>
      <c r="AH2663" s="223"/>
      <c r="AI2663" s="170"/>
      <c r="AJ2663" s="170"/>
      <c r="AK2663" s="170"/>
      <c r="AL2663" s="170"/>
      <c r="AM2663" s="170"/>
      <c r="AN2663" s="170"/>
      <c r="AO2663" s="170"/>
      <c r="AP2663" s="170"/>
      <c r="AQ2663" s="170"/>
      <c r="AR2663" s="170"/>
      <c r="AS2663" s="170"/>
      <c r="AT2663" s="170"/>
      <c r="AU2663" s="170"/>
      <c r="AV2663" s="170"/>
      <c r="AW2663" s="170"/>
      <c r="AX2663" s="170"/>
      <c r="AY2663" s="170"/>
      <c r="AZ2663" s="170"/>
      <c r="BA2663" s="170"/>
      <c r="BB2663" s="170"/>
      <c r="BC2663" s="170"/>
      <c r="BD2663" s="170"/>
      <c r="BE2663" s="170"/>
      <c r="BF2663" s="170"/>
      <c r="BG2663" s="170"/>
      <c r="BH2663" s="170"/>
      <c r="BI2663" s="170"/>
      <c r="BJ2663" s="170"/>
      <c r="BK2663" s="170"/>
      <c r="BL2663" s="170"/>
      <c r="BM2663" s="170"/>
      <c r="BN2663" s="170"/>
      <c r="BO2663" s="170"/>
      <c r="BP2663" s="170"/>
      <c r="BQ2663" s="170"/>
      <c r="BR2663" s="170"/>
      <c r="BS2663" s="170"/>
      <c r="BT2663" s="170"/>
      <c r="BU2663" s="170"/>
      <c r="BV2663" s="170"/>
      <c r="BW2663" s="170"/>
      <c r="BX2663" s="170"/>
      <c r="BY2663" s="170"/>
      <c r="BZ2663" s="170"/>
      <c r="CA2663" s="170"/>
    </row>
    <row r="2664" spans="12:79" customFormat="1" ht="11.25" customHeight="1">
      <c r="L2664" s="20"/>
      <c r="M2664" s="539" t="s">
        <v>884</v>
      </c>
      <c r="N2664" s="558" t="s">
        <v>859</v>
      </c>
      <c r="O2664" s="422" t="s">
        <v>313</v>
      </c>
      <c r="AC2664" s="253"/>
      <c r="AD2664" s="253"/>
      <c r="AE2664" s="253"/>
      <c r="AF2664" s="246">
        <f>IF(AF2644=0,0,AF2684/AF2644)</f>
        <v>0</v>
      </c>
      <c r="AG2664" s="223"/>
      <c r="AH2664" s="223"/>
      <c r="AI2664" s="170"/>
      <c r="AJ2664" s="170"/>
      <c r="AK2664" s="170"/>
      <c r="AL2664" s="170"/>
      <c r="AM2664" s="170"/>
      <c r="AN2664" s="170"/>
      <c r="AO2664" s="170"/>
      <c r="AP2664" s="170"/>
      <c r="AQ2664" s="170"/>
      <c r="AR2664" s="170"/>
      <c r="AS2664" s="170"/>
      <c r="AT2664" s="170"/>
      <c r="AU2664" s="170"/>
      <c r="AV2664" s="170"/>
      <c r="AW2664" s="170"/>
      <c r="AX2664" s="170"/>
      <c r="AY2664" s="170"/>
      <c r="AZ2664" s="170"/>
      <c r="BA2664" s="170"/>
      <c r="BB2664" s="170"/>
      <c r="BC2664" s="170"/>
      <c r="BD2664" s="170"/>
      <c r="BE2664" s="170"/>
      <c r="BF2664" s="170"/>
      <c r="BG2664" s="170"/>
      <c r="BH2664" s="170"/>
      <c r="BI2664" s="170"/>
      <c r="BJ2664" s="170"/>
      <c r="BK2664" s="170"/>
      <c r="BL2664" s="170"/>
      <c r="BM2664" s="170"/>
      <c r="BN2664" s="170"/>
      <c r="BO2664" s="170"/>
      <c r="BP2664" s="170"/>
      <c r="BQ2664" s="170"/>
      <c r="BR2664" s="170"/>
      <c r="BS2664" s="170"/>
      <c r="BT2664" s="170"/>
      <c r="BU2664" s="170"/>
      <c r="BV2664" s="170"/>
      <c r="BW2664" s="170"/>
      <c r="BX2664" s="170"/>
      <c r="BY2664" s="170"/>
      <c r="BZ2664" s="170"/>
      <c r="CA2664" s="170"/>
    </row>
    <row r="2665" spans="12:79" customFormat="1" ht="11.25" customHeight="1">
      <c r="L2665" s="20"/>
      <c r="M2665" s="539" t="s">
        <v>885</v>
      </c>
      <c r="N2665" s="558" t="s">
        <v>861</v>
      </c>
      <c r="O2665" s="422" t="s">
        <v>313</v>
      </c>
      <c r="AC2665" s="253"/>
      <c r="AD2665" s="253"/>
      <c r="AE2665" s="253"/>
      <c r="AF2665" s="246">
        <f>IF(AF2645=0,0,AF2685/AF2645)</f>
        <v>0</v>
      </c>
      <c r="AG2665" s="223"/>
      <c r="AH2665" s="223"/>
      <c r="AI2665" s="170"/>
      <c r="AJ2665" s="170"/>
      <c r="AK2665" s="170"/>
      <c r="AL2665" s="170"/>
      <c r="AM2665" s="170"/>
      <c r="AN2665" s="170"/>
      <c r="AO2665" s="170"/>
      <c r="AP2665" s="170"/>
      <c r="AQ2665" s="170"/>
      <c r="AR2665" s="170"/>
      <c r="AS2665" s="170"/>
      <c r="AT2665" s="170"/>
      <c r="AU2665" s="170"/>
      <c r="AV2665" s="170"/>
      <c r="AW2665" s="170"/>
      <c r="AX2665" s="170"/>
      <c r="AY2665" s="170"/>
      <c r="AZ2665" s="170"/>
      <c r="BA2665" s="170"/>
      <c r="BB2665" s="170"/>
      <c r="BC2665" s="170"/>
      <c r="BD2665" s="170"/>
      <c r="BE2665" s="170"/>
      <c r="BF2665" s="170"/>
      <c r="BG2665" s="170"/>
      <c r="BH2665" s="170"/>
      <c r="BI2665" s="170"/>
      <c r="BJ2665" s="170"/>
      <c r="BK2665" s="170"/>
      <c r="BL2665" s="170"/>
      <c r="BM2665" s="170"/>
      <c r="BN2665" s="170"/>
      <c r="BO2665" s="170"/>
      <c r="BP2665" s="170"/>
      <c r="BQ2665" s="170"/>
      <c r="BR2665" s="170"/>
      <c r="BS2665" s="170"/>
      <c r="BT2665" s="170"/>
      <c r="BU2665" s="170"/>
      <c r="BV2665" s="170"/>
      <c r="BW2665" s="170"/>
      <c r="BX2665" s="170"/>
      <c r="BY2665" s="170"/>
      <c r="BZ2665" s="170"/>
      <c r="CA2665" s="170"/>
    </row>
    <row r="2666" spans="12:79" customFormat="1" ht="11.25" customHeight="1">
      <c r="L2666" s="20"/>
      <c r="M2666" s="539" t="s">
        <v>886</v>
      </c>
      <c r="N2666" s="558" t="s">
        <v>887</v>
      </c>
      <c r="O2666" s="422" t="s">
        <v>313</v>
      </c>
      <c r="AC2666" s="253"/>
      <c r="AD2666" s="253"/>
      <c r="AE2666" s="253"/>
      <c r="AF2666" s="246">
        <f>IF(AF2640=0,0,AF2680/AF2640)</f>
        <v>0</v>
      </c>
      <c r="AG2666" s="246">
        <f>IF(AG2640=0,0,AG2680/AG2640)</f>
        <v>0</v>
      </c>
      <c r="AH2666" s="246">
        <f>IF(AH2640=0,0,AH2680/AH2640)</f>
        <v>0</v>
      </c>
      <c r="AI2666" s="170"/>
      <c r="AJ2666" s="170"/>
      <c r="AK2666" s="170"/>
      <c r="AL2666" s="170"/>
      <c r="AM2666" s="170"/>
      <c r="AN2666" s="170"/>
      <c r="AO2666" s="170"/>
      <c r="AP2666" s="170"/>
      <c r="AQ2666" s="170"/>
      <c r="AR2666" s="170"/>
      <c r="AS2666" s="170"/>
      <c r="AT2666" s="170"/>
      <c r="AU2666" s="170"/>
      <c r="AV2666" s="170"/>
      <c r="AW2666" s="170"/>
      <c r="AX2666" s="170"/>
      <c r="AY2666" s="170"/>
      <c r="AZ2666" s="170"/>
      <c r="BA2666" s="170"/>
      <c r="BB2666" s="170"/>
      <c r="BC2666" s="170"/>
      <c r="BD2666" s="170"/>
      <c r="BE2666" s="170"/>
      <c r="BF2666" s="170"/>
      <c r="BG2666" s="170"/>
      <c r="BH2666" s="170"/>
      <c r="BI2666" s="170"/>
      <c r="BJ2666" s="170"/>
      <c r="BK2666" s="170"/>
      <c r="BL2666" s="170"/>
      <c r="BM2666" s="170"/>
      <c r="BN2666" s="170"/>
      <c r="BO2666" s="170"/>
      <c r="BP2666" s="170"/>
      <c r="BQ2666" s="170"/>
      <c r="BR2666" s="170"/>
      <c r="BS2666" s="170"/>
      <c r="BT2666" s="170"/>
      <c r="BU2666" s="170"/>
      <c r="BV2666" s="170"/>
      <c r="BW2666" s="170"/>
      <c r="BX2666" s="170"/>
      <c r="BY2666" s="170"/>
      <c r="BZ2666" s="170"/>
      <c r="CA2666" s="170"/>
    </row>
    <row r="2667" spans="12:79" customFormat="1" ht="11.25" customHeight="1">
      <c r="L2667" s="20"/>
      <c r="M2667" s="539" t="s">
        <v>888</v>
      </c>
      <c r="N2667" s="557" t="s">
        <v>889</v>
      </c>
      <c r="O2667" s="422"/>
      <c r="AC2667" s="253"/>
      <c r="AD2667" s="253"/>
      <c r="AE2667" s="253"/>
      <c r="AF2667" s="263"/>
      <c r="AG2667" s="263"/>
      <c r="AH2667" s="263"/>
      <c r="AI2667" s="170"/>
      <c r="AJ2667" s="170"/>
      <c r="AK2667" s="170"/>
      <c r="AL2667" s="170"/>
      <c r="AM2667" s="170"/>
      <c r="AN2667" s="170"/>
      <c r="AO2667" s="170"/>
      <c r="AP2667" s="170"/>
      <c r="AQ2667" s="170"/>
      <c r="AR2667" s="170"/>
      <c r="AS2667" s="170"/>
      <c r="AT2667" s="170"/>
      <c r="AU2667" s="170"/>
      <c r="AV2667" s="170"/>
      <c r="AW2667" s="170"/>
      <c r="AX2667" s="170"/>
      <c r="AY2667" s="170"/>
      <c r="AZ2667" s="170"/>
      <c r="BA2667" s="170"/>
      <c r="BB2667" s="170"/>
      <c r="BC2667" s="170"/>
      <c r="BD2667" s="170"/>
      <c r="BE2667" s="170"/>
      <c r="BF2667" s="170"/>
      <c r="BG2667" s="170"/>
      <c r="BH2667" s="170"/>
      <c r="BI2667" s="170"/>
      <c r="BJ2667" s="170"/>
      <c r="BK2667" s="170"/>
      <c r="BL2667" s="170"/>
      <c r="BM2667" s="170"/>
      <c r="BN2667" s="170"/>
      <c r="BO2667" s="170"/>
      <c r="BP2667" s="170"/>
      <c r="BQ2667" s="170"/>
      <c r="BR2667" s="170"/>
      <c r="BS2667" s="170"/>
      <c r="BT2667" s="170"/>
      <c r="BU2667" s="170"/>
      <c r="BV2667" s="170"/>
      <c r="BW2667" s="170"/>
      <c r="BX2667" s="170"/>
      <c r="BY2667" s="170"/>
      <c r="BZ2667" s="170"/>
      <c r="CA2667" s="170"/>
    </row>
    <row r="2668" spans="12:79" customFormat="1" ht="11.25" customHeight="1">
      <c r="L2668" s="20"/>
      <c r="M2668" s="539" t="s">
        <v>890</v>
      </c>
      <c r="N2668" s="558" t="s">
        <v>891</v>
      </c>
      <c r="O2668" s="422" t="s">
        <v>1039</v>
      </c>
      <c r="AC2668" s="253"/>
      <c r="AD2668" s="253"/>
      <c r="AE2668" s="253"/>
      <c r="AF2668" s="246">
        <f>IF(AF2647=0,0,(AF2669*AF2648+AF2670*AF2649+AF2671*AF2650+AF2672*AF2651+AF2673*AF2652)/AF2647)</f>
        <v>0</v>
      </c>
      <c r="AG2668" s="246">
        <f>IF(AG2647=0,0,(AG2669*AG2648+AG2670*AG2649+AG2671*AG2650+AG2672*AG2651+AG2673*AG2652)/AG2647)</f>
        <v>0</v>
      </c>
      <c r="AH2668" s="246">
        <f>IF(AH2647=0,0,(AH2669*AH2648+AH2670*AH2649+AH2671*AH2650+AH2672*AH2651+AH2673*AH2652)/AH2647)</f>
        <v>0</v>
      </c>
      <c r="AI2668" s="170"/>
      <c r="AJ2668" s="170"/>
      <c r="AK2668" s="170"/>
      <c r="AL2668" s="170"/>
      <c r="AM2668" s="170"/>
      <c r="AN2668" s="170"/>
      <c r="AO2668" s="170"/>
      <c r="AP2668" s="170"/>
      <c r="AQ2668" s="170"/>
      <c r="AR2668" s="170"/>
      <c r="AS2668" s="170"/>
      <c r="AT2668" s="170"/>
      <c r="AU2668" s="170"/>
      <c r="AV2668" s="170"/>
      <c r="AW2668" s="170"/>
      <c r="AX2668" s="170"/>
      <c r="AY2668" s="170"/>
      <c r="AZ2668" s="170"/>
      <c r="BA2668" s="170"/>
      <c r="BB2668" s="170"/>
      <c r="BC2668" s="170"/>
      <c r="BD2668" s="170"/>
      <c r="BE2668" s="170"/>
      <c r="BF2668" s="170"/>
      <c r="BG2668" s="170"/>
      <c r="BH2668" s="170"/>
      <c r="BI2668" s="170"/>
      <c r="BJ2668" s="170"/>
      <c r="BK2668" s="170"/>
      <c r="BL2668" s="170"/>
      <c r="BM2668" s="170"/>
      <c r="BN2668" s="170"/>
      <c r="BO2668" s="170"/>
      <c r="BP2668" s="170"/>
      <c r="BQ2668" s="170"/>
      <c r="BR2668" s="170"/>
      <c r="BS2668" s="170"/>
      <c r="BT2668" s="170"/>
      <c r="BU2668" s="170"/>
      <c r="BV2668" s="170"/>
      <c r="BW2668" s="170"/>
      <c r="BX2668" s="170"/>
      <c r="BY2668" s="170"/>
      <c r="BZ2668" s="170"/>
      <c r="CA2668" s="170"/>
    </row>
    <row r="2669" spans="12:79" customFormat="1" ht="11.25" customHeight="1">
      <c r="L2669" s="20"/>
      <c r="M2669" s="539" t="s">
        <v>892</v>
      </c>
      <c r="N2669" s="559" t="s">
        <v>853</v>
      </c>
      <c r="O2669" s="422" t="s">
        <v>1039</v>
      </c>
      <c r="AC2669" s="253"/>
      <c r="AD2669" s="253"/>
      <c r="AE2669" s="253"/>
      <c r="AF2669" s="246">
        <f>IF(AF2648=0,0,AF2687*1000/AF2648)</f>
        <v>0</v>
      </c>
      <c r="AG2669" s="223"/>
      <c r="AH2669" s="223"/>
      <c r="AI2669" s="170"/>
      <c r="AJ2669" s="170"/>
      <c r="AK2669" s="170"/>
      <c r="AL2669" s="170"/>
      <c r="AM2669" s="170"/>
      <c r="AN2669" s="170"/>
      <c r="AO2669" s="170"/>
      <c r="AP2669" s="170"/>
      <c r="AQ2669" s="170"/>
      <c r="AR2669" s="170"/>
      <c r="AS2669" s="170"/>
      <c r="AT2669" s="170"/>
      <c r="AU2669" s="170"/>
      <c r="AV2669" s="170"/>
      <c r="AW2669" s="170"/>
      <c r="AX2669" s="170"/>
      <c r="AY2669" s="170"/>
      <c r="AZ2669" s="170"/>
      <c r="BA2669" s="170"/>
      <c r="BB2669" s="170"/>
      <c r="BC2669" s="170"/>
      <c r="BD2669" s="170"/>
      <c r="BE2669" s="170"/>
      <c r="BF2669" s="170"/>
      <c r="BG2669" s="170"/>
      <c r="BH2669" s="170"/>
      <c r="BI2669" s="170"/>
      <c r="BJ2669" s="170"/>
      <c r="BK2669" s="170"/>
      <c r="BL2669" s="170"/>
      <c r="BM2669" s="170"/>
      <c r="BN2669" s="170"/>
      <c r="BO2669" s="170"/>
      <c r="BP2669" s="170"/>
      <c r="BQ2669" s="170"/>
      <c r="BR2669" s="170"/>
      <c r="BS2669" s="170"/>
      <c r="BT2669" s="170"/>
      <c r="BU2669" s="170"/>
      <c r="BV2669" s="170"/>
      <c r="BW2669" s="170"/>
      <c r="BX2669" s="170"/>
      <c r="BY2669" s="170"/>
      <c r="BZ2669" s="170"/>
      <c r="CA2669" s="170"/>
    </row>
    <row r="2670" spans="12:79" customFormat="1" ht="11.25" customHeight="1">
      <c r="L2670" s="20"/>
      <c r="M2670" s="539" t="s">
        <v>893</v>
      </c>
      <c r="N2670" s="559" t="s">
        <v>855</v>
      </c>
      <c r="O2670" s="422" t="s">
        <v>1039</v>
      </c>
      <c r="AC2670" s="253"/>
      <c r="AD2670" s="253"/>
      <c r="AE2670" s="253"/>
      <c r="AF2670" s="246">
        <f>IF(AF2649=0,0,AF2688*1000/AF2649)</f>
        <v>0</v>
      </c>
      <c r="AG2670" s="223"/>
      <c r="AH2670" s="223"/>
      <c r="AI2670" s="170"/>
      <c r="AJ2670" s="170"/>
      <c r="AK2670" s="170"/>
      <c r="AL2670" s="170"/>
      <c r="AM2670" s="170"/>
      <c r="AN2670" s="170"/>
      <c r="AO2670" s="170"/>
      <c r="AP2670" s="170"/>
      <c r="AQ2670" s="170"/>
      <c r="AR2670" s="170"/>
      <c r="AS2670" s="170"/>
      <c r="AT2670" s="170"/>
      <c r="AU2670" s="170"/>
      <c r="AV2670" s="170"/>
      <c r="AW2670" s="170"/>
      <c r="AX2670" s="170"/>
      <c r="AY2670" s="170"/>
      <c r="AZ2670" s="170"/>
      <c r="BA2670" s="170"/>
      <c r="BB2670" s="170"/>
      <c r="BC2670" s="170"/>
      <c r="BD2670" s="170"/>
      <c r="BE2670" s="170"/>
      <c r="BF2670" s="170"/>
      <c r="BG2670" s="170"/>
      <c r="BH2670" s="170"/>
      <c r="BI2670" s="170"/>
      <c r="BJ2670" s="170"/>
      <c r="BK2670" s="170"/>
      <c r="BL2670" s="170"/>
      <c r="BM2670" s="170"/>
      <c r="BN2670" s="170"/>
      <c r="BO2670" s="170"/>
      <c r="BP2670" s="170"/>
      <c r="BQ2670" s="170"/>
      <c r="BR2670" s="170"/>
      <c r="BS2670" s="170"/>
      <c r="BT2670" s="170"/>
      <c r="BU2670" s="170"/>
      <c r="BV2670" s="170"/>
      <c r="BW2670" s="170"/>
      <c r="BX2670" s="170"/>
      <c r="BY2670" s="170"/>
      <c r="BZ2670" s="170"/>
      <c r="CA2670" s="170"/>
    </row>
    <row r="2671" spans="12:79" customFormat="1" ht="11.25" customHeight="1">
      <c r="L2671" s="20"/>
      <c r="M2671" s="539" t="s">
        <v>894</v>
      </c>
      <c r="N2671" s="559" t="s">
        <v>857</v>
      </c>
      <c r="O2671" s="422" t="s">
        <v>1039</v>
      </c>
      <c r="AC2671" s="253"/>
      <c r="AD2671" s="253"/>
      <c r="AE2671" s="253"/>
      <c r="AF2671" s="246">
        <f>IF(AF2650=0,0,AF2689*1000/AF2650)</f>
        <v>0</v>
      </c>
      <c r="AG2671" s="223"/>
      <c r="AH2671" s="223"/>
      <c r="AI2671" s="170"/>
      <c r="AJ2671" s="170"/>
      <c r="AK2671" s="170"/>
      <c r="AL2671" s="170"/>
      <c r="AM2671" s="170"/>
      <c r="AN2671" s="170"/>
      <c r="AO2671" s="170"/>
      <c r="AP2671" s="170"/>
      <c r="AQ2671" s="170"/>
      <c r="AR2671" s="170"/>
      <c r="AS2671" s="170"/>
      <c r="AT2671" s="170"/>
      <c r="AU2671" s="170"/>
      <c r="AV2671" s="170"/>
      <c r="AW2671" s="170"/>
      <c r="AX2671" s="170"/>
      <c r="AY2671" s="170"/>
      <c r="AZ2671" s="170"/>
      <c r="BA2671" s="170"/>
      <c r="BB2671" s="170"/>
      <c r="BC2671" s="170"/>
      <c r="BD2671" s="170"/>
      <c r="BE2671" s="170"/>
      <c r="BF2671" s="170"/>
      <c r="BG2671" s="170"/>
      <c r="BH2671" s="170"/>
      <c r="BI2671" s="170"/>
      <c r="BJ2671" s="170"/>
      <c r="BK2671" s="170"/>
      <c r="BL2671" s="170"/>
      <c r="BM2671" s="170"/>
      <c r="BN2671" s="170"/>
      <c r="BO2671" s="170"/>
      <c r="BP2671" s="170"/>
      <c r="BQ2671" s="170"/>
      <c r="BR2671" s="170"/>
      <c r="BS2671" s="170"/>
      <c r="BT2671" s="170"/>
      <c r="BU2671" s="170"/>
      <c r="BV2671" s="170"/>
      <c r="BW2671" s="170"/>
      <c r="BX2671" s="170"/>
      <c r="BY2671" s="170"/>
      <c r="BZ2671" s="170"/>
      <c r="CA2671" s="170"/>
    </row>
    <row r="2672" spans="12:79" customFormat="1" ht="11.25" customHeight="1">
      <c r="L2672" s="20"/>
      <c r="M2672" s="539" t="s">
        <v>895</v>
      </c>
      <c r="N2672" s="559" t="s">
        <v>859</v>
      </c>
      <c r="O2672" s="422" t="s">
        <v>1039</v>
      </c>
      <c r="AC2672" s="253"/>
      <c r="AD2672" s="253"/>
      <c r="AE2672" s="253"/>
      <c r="AF2672" s="246">
        <f>IF(AF2651=0,0,AF2690*1000/AF2651)</f>
        <v>0</v>
      </c>
      <c r="AG2672" s="223"/>
      <c r="AH2672" s="223"/>
      <c r="AI2672" s="170"/>
      <c r="AJ2672" s="170"/>
      <c r="AK2672" s="170"/>
      <c r="AL2672" s="170"/>
      <c r="AM2672" s="170"/>
      <c r="AN2672" s="170"/>
      <c r="AO2672" s="170"/>
      <c r="AP2672" s="170"/>
      <c r="AQ2672" s="170"/>
      <c r="AR2672" s="170"/>
      <c r="AS2672" s="170"/>
      <c r="AT2672" s="170"/>
      <c r="AU2672" s="170"/>
      <c r="AV2672" s="170"/>
      <c r="AW2672" s="170"/>
      <c r="AX2672" s="170"/>
      <c r="AY2672" s="170"/>
      <c r="AZ2672" s="170"/>
      <c r="BA2672" s="170"/>
      <c r="BB2672" s="170"/>
      <c r="BC2672" s="170"/>
      <c r="BD2672" s="170"/>
      <c r="BE2672" s="170"/>
      <c r="BF2672" s="170"/>
      <c r="BG2672" s="170"/>
      <c r="BH2672" s="170"/>
      <c r="BI2672" s="170"/>
      <c r="BJ2672" s="170"/>
      <c r="BK2672" s="170"/>
      <c r="BL2672" s="170"/>
      <c r="BM2672" s="170"/>
      <c r="BN2672" s="170"/>
      <c r="BO2672" s="170"/>
      <c r="BP2672" s="170"/>
      <c r="BQ2672" s="170"/>
      <c r="BR2672" s="170"/>
      <c r="BS2672" s="170"/>
      <c r="BT2672" s="170"/>
      <c r="BU2672" s="170"/>
      <c r="BV2672" s="170"/>
      <c r="BW2672" s="170"/>
      <c r="BX2672" s="170"/>
      <c r="BY2672" s="170"/>
      <c r="BZ2672" s="170"/>
      <c r="CA2672" s="170"/>
    </row>
    <row r="2673" spans="12:79" customFormat="1" ht="11.25" customHeight="1">
      <c r="L2673" s="20"/>
      <c r="M2673" s="539" t="s">
        <v>896</v>
      </c>
      <c r="N2673" s="559" t="s">
        <v>1041</v>
      </c>
      <c r="O2673" s="422" t="s">
        <v>1039</v>
      </c>
      <c r="AC2673" s="253"/>
      <c r="AD2673" s="253"/>
      <c r="AE2673" s="253"/>
      <c r="AF2673" s="246">
        <f>IF(AF2652=0,0,AF2691*1000/AF2652)</f>
        <v>0</v>
      </c>
      <c r="AG2673" s="223"/>
      <c r="AH2673" s="223"/>
      <c r="AI2673" s="170"/>
      <c r="AJ2673" s="170"/>
      <c r="AK2673" s="170"/>
      <c r="AL2673" s="170"/>
      <c r="AM2673" s="170"/>
      <c r="AN2673" s="170"/>
      <c r="AO2673" s="170"/>
      <c r="AP2673" s="170"/>
      <c r="AQ2673" s="170"/>
      <c r="AR2673" s="170"/>
      <c r="AS2673" s="170"/>
      <c r="AT2673" s="170"/>
      <c r="AU2673" s="170"/>
      <c r="AV2673" s="170"/>
      <c r="AW2673" s="170"/>
      <c r="AX2673" s="170"/>
      <c r="AY2673" s="170"/>
      <c r="AZ2673" s="170"/>
      <c r="BA2673" s="170"/>
      <c r="BB2673" s="170"/>
      <c r="BC2673" s="170"/>
      <c r="BD2673" s="170"/>
      <c r="BE2673" s="170"/>
      <c r="BF2673" s="170"/>
      <c r="BG2673" s="170"/>
      <c r="BH2673" s="170"/>
      <c r="BI2673" s="170"/>
      <c r="BJ2673" s="170"/>
      <c r="BK2673" s="170"/>
      <c r="BL2673" s="170"/>
      <c r="BM2673" s="170"/>
      <c r="BN2673" s="170"/>
      <c r="BO2673" s="170"/>
      <c r="BP2673" s="170"/>
      <c r="BQ2673" s="170"/>
      <c r="BR2673" s="170"/>
      <c r="BS2673" s="170"/>
      <c r="BT2673" s="170"/>
      <c r="BU2673" s="170"/>
      <c r="BV2673" s="170"/>
      <c r="BW2673" s="170"/>
      <c r="BX2673" s="170"/>
      <c r="BY2673" s="170"/>
      <c r="BZ2673" s="170"/>
      <c r="CA2673" s="170"/>
    </row>
    <row r="2674" spans="12:79" customFormat="1" ht="11.25" customHeight="1">
      <c r="L2674" s="20"/>
      <c r="M2674" s="539" t="s">
        <v>897</v>
      </c>
      <c r="N2674" s="558" t="s">
        <v>898</v>
      </c>
      <c r="O2674" s="422" t="s">
        <v>314</v>
      </c>
      <c r="AC2674" s="253"/>
      <c r="AD2674" s="253"/>
      <c r="AE2674" s="253"/>
      <c r="AF2674" s="246">
        <f>IF(AF2653=0,0,(AF2675*AF2654+AF2676*AF2655+AF2677*AF2656+AF2678*AF2657+AF2679*AF2658)/AF2653)</f>
        <v>0</v>
      </c>
      <c r="AG2674" s="246">
        <f>IF(AG2653=0,0,(AG2675*AG2654+AG2676*AG2655+AG2677*AG2656+AG2678*AG2657+AG2679*AG2658)/AG2653)</f>
        <v>0</v>
      </c>
      <c r="AH2674" s="246">
        <f>IF(AH2653=0,0,(AH2675*AH2654+AH2676*AH2655+AH2677*AH2656+AH2678*AH2657+AH2679*AH2658)/AH2653)</f>
        <v>0</v>
      </c>
      <c r="AI2674" s="170"/>
      <c r="AJ2674" s="170"/>
      <c r="AK2674" s="170"/>
      <c r="AL2674" s="170"/>
      <c r="AM2674" s="170"/>
      <c r="AN2674" s="170"/>
      <c r="AO2674" s="170"/>
      <c r="AP2674" s="170"/>
      <c r="AQ2674" s="170"/>
      <c r="AR2674" s="170"/>
      <c r="AS2674" s="170"/>
      <c r="AT2674" s="170"/>
      <c r="AU2674" s="170"/>
      <c r="AV2674" s="170"/>
      <c r="AW2674" s="170"/>
      <c r="AX2674" s="170"/>
      <c r="AY2674" s="170"/>
      <c r="AZ2674" s="170"/>
      <c r="BA2674" s="170"/>
      <c r="BB2674" s="170"/>
      <c r="BC2674" s="170"/>
      <c r="BD2674" s="170"/>
      <c r="BE2674" s="170"/>
      <c r="BF2674" s="170"/>
      <c r="BG2674" s="170"/>
      <c r="BH2674" s="170"/>
      <c r="BI2674" s="170"/>
      <c r="BJ2674" s="170"/>
      <c r="BK2674" s="170"/>
      <c r="BL2674" s="170"/>
      <c r="BM2674" s="170"/>
      <c r="BN2674" s="170"/>
      <c r="BO2674" s="170"/>
      <c r="BP2674" s="170"/>
      <c r="BQ2674" s="170"/>
      <c r="BR2674" s="170"/>
      <c r="BS2674" s="170"/>
      <c r="BT2674" s="170"/>
      <c r="BU2674" s="170"/>
      <c r="BV2674" s="170"/>
      <c r="BW2674" s="170"/>
      <c r="BX2674" s="170"/>
      <c r="BY2674" s="170"/>
      <c r="BZ2674" s="170"/>
      <c r="CA2674" s="170"/>
    </row>
    <row r="2675" spans="12:79" customFormat="1" ht="11.25" customHeight="1">
      <c r="L2675" s="20"/>
      <c r="M2675" s="539" t="s">
        <v>899</v>
      </c>
      <c r="N2675" s="559" t="s">
        <v>853</v>
      </c>
      <c r="O2675" s="422" t="s">
        <v>314</v>
      </c>
      <c r="AC2675" s="253"/>
      <c r="AD2675" s="253"/>
      <c r="AE2675" s="253"/>
      <c r="AF2675" s="246">
        <f>IF(AF2654=0,0,AF2693/AF2654)</f>
        <v>0</v>
      </c>
      <c r="AG2675" s="223"/>
      <c r="AH2675" s="223"/>
      <c r="AI2675" s="170"/>
      <c r="AJ2675" s="170"/>
      <c r="AK2675" s="170"/>
      <c r="AL2675" s="170"/>
      <c r="AM2675" s="170"/>
      <c r="AN2675" s="170"/>
      <c r="AO2675" s="170"/>
      <c r="AP2675" s="170"/>
      <c r="AQ2675" s="170"/>
      <c r="AR2675" s="170"/>
      <c r="AS2675" s="170"/>
      <c r="AT2675" s="170"/>
      <c r="AU2675" s="170"/>
      <c r="AV2675" s="170"/>
      <c r="AW2675" s="170"/>
      <c r="AX2675" s="170"/>
      <c r="AY2675" s="170"/>
      <c r="AZ2675" s="170"/>
      <c r="BA2675" s="170"/>
      <c r="BB2675" s="170"/>
      <c r="BC2675" s="170"/>
      <c r="BD2675" s="170"/>
      <c r="BE2675" s="170"/>
      <c r="BF2675" s="170"/>
      <c r="BG2675" s="170"/>
      <c r="BH2675" s="170"/>
      <c r="BI2675" s="170"/>
      <c r="BJ2675" s="170"/>
      <c r="BK2675" s="170"/>
      <c r="BL2675" s="170"/>
      <c r="BM2675" s="170"/>
      <c r="BN2675" s="170"/>
      <c r="BO2675" s="170"/>
      <c r="BP2675" s="170"/>
      <c r="BQ2675" s="170"/>
      <c r="BR2675" s="170"/>
      <c r="BS2675" s="170"/>
      <c r="BT2675" s="170"/>
      <c r="BU2675" s="170"/>
      <c r="BV2675" s="170"/>
      <c r="BW2675" s="170"/>
      <c r="BX2675" s="170"/>
      <c r="BY2675" s="170"/>
      <c r="BZ2675" s="170"/>
      <c r="CA2675" s="170"/>
    </row>
    <row r="2676" spans="12:79" customFormat="1" ht="11.25" customHeight="1">
      <c r="L2676" s="20"/>
      <c r="M2676" s="539" t="s">
        <v>900</v>
      </c>
      <c r="N2676" s="559" t="s">
        <v>855</v>
      </c>
      <c r="O2676" s="422" t="s">
        <v>314</v>
      </c>
      <c r="AC2676" s="253"/>
      <c r="AD2676" s="253"/>
      <c r="AE2676" s="253"/>
      <c r="AF2676" s="246">
        <f>IF(AF2655=0,0,AF2694/AF2655)</f>
        <v>0</v>
      </c>
      <c r="AG2676" s="223"/>
      <c r="AH2676" s="223"/>
      <c r="AI2676" s="170"/>
      <c r="AJ2676" s="170"/>
      <c r="AK2676" s="170"/>
      <c r="AL2676" s="170"/>
      <c r="AM2676" s="170"/>
      <c r="AN2676" s="170"/>
      <c r="AO2676" s="170"/>
      <c r="AP2676" s="170"/>
      <c r="AQ2676" s="170"/>
      <c r="AR2676" s="170"/>
      <c r="AS2676" s="170"/>
      <c r="AT2676" s="170"/>
      <c r="AU2676" s="170"/>
      <c r="AV2676" s="170"/>
      <c r="AW2676" s="170"/>
      <c r="AX2676" s="170"/>
      <c r="AY2676" s="170"/>
      <c r="AZ2676" s="170"/>
      <c r="BA2676" s="170"/>
      <c r="BB2676" s="170"/>
      <c r="BC2676" s="170"/>
      <c r="BD2676" s="170"/>
      <c r="BE2676" s="170"/>
      <c r="BF2676" s="170"/>
      <c r="BG2676" s="170"/>
      <c r="BH2676" s="170"/>
      <c r="BI2676" s="170"/>
      <c r="BJ2676" s="170"/>
      <c r="BK2676" s="170"/>
      <c r="BL2676" s="170"/>
      <c r="BM2676" s="170"/>
      <c r="BN2676" s="170"/>
      <c r="BO2676" s="170"/>
      <c r="BP2676" s="170"/>
      <c r="BQ2676" s="170"/>
      <c r="BR2676" s="170"/>
      <c r="BS2676" s="170"/>
      <c r="BT2676" s="170"/>
      <c r="BU2676" s="170"/>
      <c r="BV2676" s="170"/>
      <c r="BW2676" s="170"/>
      <c r="BX2676" s="170"/>
      <c r="BY2676" s="170"/>
      <c r="BZ2676" s="170"/>
      <c r="CA2676" s="170"/>
    </row>
    <row r="2677" spans="12:79" customFormat="1" ht="11.25" customHeight="1">
      <c r="L2677" s="20"/>
      <c r="M2677" s="539" t="s">
        <v>901</v>
      </c>
      <c r="N2677" s="559" t="s">
        <v>857</v>
      </c>
      <c r="O2677" s="422" t="s">
        <v>314</v>
      </c>
      <c r="AC2677" s="253"/>
      <c r="AD2677" s="253"/>
      <c r="AE2677" s="253"/>
      <c r="AF2677" s="246">
        <f>IF(AF2656=0,0,AF2695/AF2656)</f>
        <v>0</v>
      </c>
      <c r="AG2677" s="223"/>
      <c r="AH2677" s="223"/>
      <c r="AI2677" s="170"/>
      <c r="AJ2677" s="170"/>
      <c r="AK2677" s="170"/>
      <c r="AL2677" s="170"/>
      <c r="AM2677" s="170"/>
      <c r="AN2677" s="170"/>
      <c r="AO2677" s="170"/>
      <c r="AP2677" s="170"/>
      <c r="AQ2677" s="170"/>
      <c r="AR2677" s="170"/>
      <c r="AS2677" s="170"/>
      <c r="AT2677" s="170"/>
      <c r="AU2677" s="170"/>
      <c r="AV2677" s="170"/>
      <c r="AW2677" s="170"/>
      <c r="AX2677" s="170"/>
      <c r="AY2677" s="170"/>
      <c r="AZ2677" s="170"/>
      <c r="BA2677" s="170"/>
      <c r="BB2677" s="170"/>
      <c r="BC2677" s="170"/>
      <c r="BD2677" s="170"/>
      <c r="BE2677" s="170"/>
      <c r="BF2677" s="170"/>
      <c r="BG2677" s="170"/>
      <c r="BH2677" s="170"/>
      <c r="BI2677" s="170"/>
      <c r="BJ2677" s="170"/>
      <c r="BK2677" s="170"/>
      <c r="BL2677" s="170"/>
      <c r="BM2677" s="170"/>
      <c r="BN2677" s="170"/>
      <c r="BO2677" s="170"/>
      <c r="BP2677" s="170"/>
      <c r="BQ2677" s="170"/>
      <c r="BR2677" s="170"/>
      <c r="BS2677" s="170"/>
      <c r="BT2677" s="170"/>
      <c r="BU2677" s="170"/>
      <c r="BV2677" s="170"/>
      <c r="BW2677" s="170"/>
      <c r="BX2677" s="170"/>
      <c r="BY2677" s="170"/>
      <c r="BZ2677" s="170"/>
      <c r="CA2677" s="170"/>
    </row>
    <row r="2678" spans="12:79" customFormat="1" ht="11.25" customHeight="1">
      <c r="L2678" s="20"/>
      <c r="M2678" s="539" t="s">
        <v>902</v>
      </c>
      <c r="N2678" s="559" t="s">
        <v>859</v>
      </c>
      <c r="O2678" s="422" t="s">
        <v>314</v>
      </c>
      <c r="AC2678" s="253"/>
      <c r="AD2678" s="253"/>
      <c r="AE2678" s="253"/>
      <c r="AF2678" s="246">
        <f>IF(AF2657=0,0,AF2696/AF2657)</f>
        <v>0</v>
      </c>
      <c r="AG2678" s="223"/>
      <c r="AH2678" s="223"/>
      <c r="AI2678" s="170"/>
      <c r="AJ2678" s="170"/>
      <c r="AK2678" s="170"/>
      <c r="AL2678" s="170"/>
      <c r="AM2678" s="170"/>
      <c r="AN2678" s="170"/>
      <c r="AO2678" s="170"/>
      <c r="AP2678" s="170"/>
      <c r="AQ2678" s="170"/>
      <c r="AR2678" s="170"/>
      <c r="AS2678" s="170"/>
      <c r="AT2678" s="170"/>
      <c r="AU2678" s="170"/>
      <c r="AV2678" s="170"/>
      <c r="AW2678" s="170"/>
      <c r="AX2678" s="170"/>
      <c r="AY2678" s="170"/>
      <c r="AZ2678" s="170"/>
      <c r="BA2678" s="170"/>
      <c r="BB2678" s="170"/>
      <c r="BC2678" s="170"/>
      <c r="BD2678" s="170"/>
      <c r="BE2678" s="170"/>
      <c r="BF2678" s="170"/>
      <c r="BG2678" s="170"/>
      <c r="BH2678" s="170"/>
      <c r="BI2678" s="170"/>
      <c r="BJ2678" s="170"/>
      <c r="BK2678" s="170"/>
      <c r="BL2678" s="170"/>
      <c r="BM2678" s="170"/>
      <c r="BN2678" s="170"/>
      <c r="BO2678" s="170"/>
      <c r="BP2678" s="170"/>
      <c r="BQ2678" s="170"/>
      <c r="BR2678" s="170"/>
      <c r="BS2678" s="170"/>
      <c r="BT2678" s="170"/>
      <c r="BU2678" s="170"/>
      <c r="BV2678" s="170"/>
      <c r="BW2678" s="170"/>
      <c r="BX2678" s="170"/>
      <c r="BY2678" s="170"/>
      <c r="BZ2678" s="170"/>
      <c r="CA2678" s="170"/>
    </row>
    <row r="2679" spans="12:79" customFormat="1" ht="11.25" customHeight="1">
      <c r="L2679" s="20"/>
      <c r="M2679" s="539" t="s">
        <v>903</v>
      </c>
      <c r="N2679" s="559" t="s">
        <v>1041</v>
      </c>
      <c r="O2679" s="422" t="s">
        <v>314</v>
      </c>
      <c r="AC2679" s="253"/>
      <c r="AD2679" s="253"/>
      <c r="AE2679" s="253"/>
      <c r="AF2679" s="246">
        <f>IF(AF2658=0,0,AF2697/AF2658)</f>
        <v>0</v>
      </c>
      <c r="AG2679" s="223"/>
      <c r="AH2679" s="223"/>
      <c r="AI2679" s="170"/>
      <c r="AJ2679" s="170"/>
      <c r="AK2679" s="170"/>
      <c r="AL2679" s="170"/>
      <c r="AM2679" s="170"/>
      <c r="AN2679" s="170"/>
      <c r="AO2679" s="170"/>
      <c r="AP2679" s="170"/>
      <c r="AQ2679" s="170"/>
      <c r="AR2679" s="170"/>
      <c r="AS2679" s="170"/>
      <c r="AT2679" s="170"/>
      <c r="AU2679" s="170"/>
      <c r="AV2679" s="170"/>
      <c r="AW2679" s="170"/>
      <c r="AX2679" s="170"/>
      <c r="AY2679" s="170"/>
      <c r="AZ2679" s="170"/>
      <c r="BA2679" s="170"/>
      <c r="BB2679" s="170"/>
      <c r="BC2679" s="170"/>
      <c r="BD2679" s="170"/>
      <c r="BE2679" s="170"/>
      <c r="BF2679" s="170"/>
      <c r="BG2679" s="170"/>
      <c r="BH2679" s="170"/>
      <c r="BI2679" s="170"/>
      <c r="BJ2679" s="170"/>
      <c r="BK2679" s="170"/>
      <c r="BL2679" s="170"/>
      <c r="BM2679" s="170"/>
      <c r="BN2679" s="170"/>
      <c r="BO2679" s="170"/>
      <c r="BP2679" s="170"/>
      <c r="BQ2679" s="170"/>
      <c r="BR2679" s="170"/>
      <c r="BS2679" s="170"/>
      <c r="BT2679" s="170"/>
      <c r="BU2679" s="170"/>
      <c r="BV2679" s="170"/>
      <c r="BW2679" s="170"/>
      <c r="BX2679" s="170"/>
      <c r="BY2679" s="170"/>
      <c r="BZ2679" s="170"/>
      <c r="CA2679" s="170"/>
    </row>
    <row r="2680" spans="12:79" customFormat="1" ht="11.25" customHeight="1">
      <c r="L2680" s="20"/>
      <c r="M2680" s="539" t="s">
        <v>904</v>
      </c>
      <c r="N2680" s="556" t="s">
        <v>905</v>
      </c>
      <c r="O2680" s="422" t="s">
        <v>195</v>
      </c>
      <c r="AC2680" s="253"/>
      <c r="AD2680" s="253"/>
      <c r="AE2680" s="253"/>
      <c r="AF2680" s="249">
        <f t="shared" ref="AF2680:AF2700" si="84">AG2680+AH2680</f>
        <v>0</v>
      </c>
      <c r="AG2680" s="246">
        <f>SUM(AG2681:AG2685)</f>
        <v>0</v>
      </c>
      <c r="AH2680" s="246">
        <f>SUM(AH2681:AH2685)</f>
        <v>0</v>
      </c>
      <c r="AI2680" s="170"/>
      <c r="AJ2680" s="170"/>
      <c r="AK2680" s="170"/>
      <c r="AL2680" s="170"/>
      <c r="AM2680" s="170"/>
      <c r="AN2680" s="170"/>
      <c r="AO2680" s="170"/>
      <c r="AP2680" s="170"/>
      <c r="AQ2680" s="170"/>
      <c r="AR2680" s="170"/>
      <c r="AS2680" s="170"/>
      <c r="AT2680" s="170"/>
      <c r="AU2680" s="170"/>
      <c r="AV2680" s="170"/>
      <c r="AW2680" s="170"/>
      <c r="AX2680" s="170"/>
      <c r="AY2680" s="170"/>
      <c r="AZ2680" s="170"/>
      <c r="BA2680" s="170"/>
      <c r="BB2680" s="170"/>
      <c r="BC2680" s="170"/>
      <c r="BD2680" s="170"/>
      <c r="BE2680" s="170"/>
      <c r="BF2680" s="170"/>
      <c r="BG2680" s="170"/>
      <c r="BH2680" s="170"/>
      <c r="BI2680" s="170"/>
      <c r="BJ2680" s="170"/>
      <c r="BK2680" s="170"/>
      <c r="BL2680" s="170"/>
      <c r="BM2680" s="170"/>
      <c r="BN2680" s="170"/>
      <c r="BO2680" s="170"/>
      <c r="BP2680" s="170"/>
      <c r="BQ2680" s="170"/>
      <c r="BR2680" s="170"/>
      <c r="BS2680" s="170"/>
      <c r="BT2680" s="170"/>
      <c r="BU2680" s="170"/>
      <c r="BV2680" s="170"/>
      <c r="BW2680" s="170"/>
      <c r="BX2680" s="170"/>
      <c r="BY2680" s="170"/>
      <c r="BZ2680" s="170"/>
      <c r="CA2680" s="170"/>
    </row>
    <row r="2681" spans="12:79" customFormat="1" ht="11.25" customHeight="1">
      <c r="L2681" s="20"/>
      <c r="M2681" s="539" t="s">
        <v>1042</v>
      </c>
      <c r="N2681" s="557" t="s">
        <v>853</v>
      </c>
      <c r="O2681" s="422" t="s">
        <v>195</v>
      </c>
      <c r="AC2681" s="253"/>
      <c r="AD2681" s="253"/>
      <c r="AE2681" s="253"/>
      <c r="AF2681" s="249">
        <f t="shared" si="84"/>
        <v>0</v>
      </c>
      <c r="AG2681" s="246">
        <f>AG2641*AG2661</f>
        <v>0</v>
      </c>
      <c r="AH2681" s="246">
        <f>AH2641*AH2661</f>
        <v>0</v>
      </c>
      <c r="AI2681" s="170"/>
      <c r="AJ2681" s="170"/>
      <c r="AK2681" s="170"/>
      <c r="AL2681" s="170"/>
      <c r="AM2681" s="170"/>
      <c r="AN2681" s="170"/>
      <c r="AO2681" s="170"/>
      <c r="AP2681" s="170"/>
      <c r="AQ2681" s="170"/>
      <c r="AR2681" s="170"/>
      <c r="AS2681" s="170"/>
      <c r="AT2681" s="170"/>
      <c r="AU2681" s="170"/>
      <c r="AV2681" s="170"/>
      <c r="AW2681" s="170"/>
      <c r="AX2681" s="170"/>
      <c r="AY2681" s="170"/>
      <c r="AZ2681" s="170"/>
      <c r="BA2681" s="170"/>
      <c r="BB2681" s="170"/>
      <c r="BC2681" s="170"/>
      <c r="BD2681" s="170"/>
      <c r="BE2681" s="170"/>
      <c r="BF2681" s="170"/>
      <c r="BG2681" s="170"/>
      <c r="BH2681" s="170"/>
      <c r="BI2681" s="170"/>
      <c r="BJ2681" s="170"/>
      <c r="BK2681" s="170"/>
      <c r="BL2681" s="170"/>
      <c r="BM2681" s="170"/>
      <c r="BN2681" s="170"/>
      <c r="BO2681" s="170"/>
      <c r="BP2681" s="170"/>
      <c r="BQ2681" s="170"/>
      <c r="BR2681" s="170"/>
      <c r="BS2681" s="170"/>
      <c r="BT2681" s="170"/>
      <c r="BU2681" s="170"/>
      <c r="BV2681" s="170"/>
      <c r="BW2681" s="170"/>
      <c r="BX2681" s="170"/>
      <c r="BY2681" s="170"/>
      <c r="BZ2681" s="170"/>
      <c r="CA2681" s="170"/>
    </row>
    <row r="2682" spans="12:79" customFormat="1" ht="11.25" customHeight="1">
      <c r="L2682" s="20"/>
      <c r="M2682" s="539" t="s">
        <v>1043</v>
      </c>
      <c r="N2682" s="557" t="s">
        <v>855</v>
      </c>
      <c r="O2682" s="422" t="s">
        <v>195</v>
      </c>
      <c r="AC2682" s="253"/>
      <c r="AD2682" s="253"/>
      <c r="AE2682" s="253"/>
      <c r="AF2682" s="249">
        <f t="shared" si="84"/>
        <v>0</v>
      </c>
      <c r="AG2682" s="246">
        <f t="shared" ref="AG2682:AH2685" si="85">AG2642*AG2662</f>
        <v>0</v>
      </c>
      <c r="AH2682" s="246">
        <f t="shared" si="85"/>
        <v>0</v>
      </c>
      <c r="AI2682" s="170"/>
      <c r="AJ2682" s="170"/>
      <c r="AK2682" s="170"/>
      <c r="AL2682" s="170"/>
      <c r="AM2682" s="170"/>
      <c r="AN2682" s="170"/>
      <c r="AO2682" s="170"/>
      <c r="AP2682" s="170"/>
      <c r="AQ2682" s="170"/>
      <c r="AR2682" s="170"/>
      <c r="AS2682" s="170"/>
      <c r="AT2682" s="170"/>
      <c r="AU2682" s="170"/>
      <c r="AV2682" s="170"/>
      <c r="AW2682" s="170"/>
      <c r="AX2682" s="170"/>
      <c r="AY2682" s="170"/>
      <c r="AZ2682" s="170"/>
      <c r="BA2682" s="170"/>
      <c r="BB2682" s="170"/>
      <c r="BC2682" s="170"/>
      <c r="BD2682" s="170"/>
      <c r="BE2682" s="170"/>
      <c r="BF2682" s="170"/>
      <c r="BG2682" s="170"/>
      <c r="BH2682" s="170"/>
      <c r="BI2682" s="170"/>
      <c r="BJ2682" s="170"/>
      <c r="BK2682" s="170"/>
      <c r="BL2682" s="170"/>
      <c r="BM2682" s="170"/>
      <c r="BN2682" s="170"/>
      <c r="BO2682" s="170"/>
      <c r="BP2682" s="170"/>
      <c r="BQ2682" s="170"/>
      <c r="BR2682" s="170"/>
      <c r="BS2682" s="170"/>
      <c r="BT2682" s="170"/>
      <c r="BU2682" s="170"/>
      <c r="BV2682" s="170"/>
      <c r="BW2682" s="170"/>
      <c r="BX2682" s="170"/>
      <c r="BY2682" s="170"/>
      <c r="BZ2682" s="170"/>
      <c r="CA2682" s="170"/>
    </row>
    <row r="2683" spans="12:79" customFormat="1" ht="11.25" customHeight="1">
      <c r="L2683" s="20"/>
      <c r="M2683" s="539" t="s">
        <v>1044</v>
      </c>
      <c r="N2683" s="557" t="s">
        <v>857</v>
      </c>
      <c r="O2683" s="422" t="s">
        <v>195</v>
      </c>
      <c r="AC2683" s="253"/>
      <c r="AD2683" s="253"/>
      <c r="AE2683" s="253"/>
      <c r="AF2683" s="249">
        <f t="shared" si="84"/>
        <v>0</v>
      </c>
      <c r="AG2683" s="246">
        <f t="shared" si="85"/>
        <v>0</v>
      </c>
      <c r="AH2683" s="246">
        <f t="shared" si="85"/>
        <v>0</v>
      </c>
      <c r="AI2683" s="170"/>
      <c r="AJ2683" s="170"/>
      <c r="AK2683" s="170"/>
      <c r="AL2683" s="170"/>
      <c r="AM2683" s="170"/>
      <c r="AN2683" s="170"/>
      <c r="AO2683" s="170"/>
      <c r="AP2683" s="170"/>
      <c r="AQ2683" s="170"/>
      <c r="AR2683" s="170"/>
      <c r="AS2683" s="170"/>
      <c r="AT2683" s="170"/>
      <c r="AU2683" s="170"/>
      <c r="AV2683" s="170"/>
      <c r="AW2683" s="170"/>
      <c r="AX2683" s="170"/>
      <c r="AY2683" s="170"/>
      <c r="AZ2683" s="170"/>
      <c r="BA2683" s="170"/>
      <c r="BB2683" s="170"/>
      <c r="BC2683" s="170"/>
      <c r="BD2683" s="170"/>
      <c r="BE2683" s="170"/>
      <c r="BF2683" s="170"/>
      <c r="BG2683" s="170"/>
      <c r="BH2683" s="170"/>
      <c r="BI2683" s="170"/>
      <c r="BJ2683" s="170"/>
      <c r="BK2683" s="170"/>
      <c r="BL2683" s="170"/>
      <c r="BM2683" s="170"/>
      <c r="BN2683" s="170"/>
      <c r="BO2683" s="170"/>
      <c r="BP2683" s="170"/>
      <c r="BQ2683" s="170"/>
      <c r="BR2683" s="170"/>
      <c r="BS2683" s="170"/>
      <c r="BT2683" s="170"/>
      <c r="BU2683" s="170"/>
      <c r="BV2683" s="170"/>
      <c r="BW2683" s="170"/>
      <c r="BX2683" s="170"/>
      <c r="BY2683" s="170"/>
      <c r="BZ2683" s="170"/>
      <c r="CA2683" s="170"/>
    </row>
    <row r="2684" spans="12:79" customFormat="1" ht="11.25" customHeight="1">
      <c r="L2684" s="20"/>
      <c r="M2684" s="539" t="s">
        <v>1045</v>
      </c>
      <c r="N2684" s="557" t="s">
        <v>859</v>
      </c>
      <c r="O2684" s="422" t="s">
        <v>195</v>
      </c>
      <c r="AC2684" s="253"/>
      <c r="AD2684" s="253"/>
      <c r="AE2684" s="253"/>
      <c r="AF2684" s="249">
        <f t="shared" si="84"/>
        <v>0</v>
      </c>
      <c r="AG2684" s="246">
        <f t="shared" si="85"/>
        <v>0</v>
      </c>
      <c r="AH2684" s="246">
        <f t="shared" si="85"/>
        <v>0</v>
      </c>
      <c r="AI2684" s="170"/>
      <c r="AJ2684" s="170"/>
      <c r="AK2684" s="170"/>
      <c r="AL2684" s="170"/>
      <c r="AM2684" s="170"/>
      <c r="AN2684" s="170"/>
      <c r="AO2684" s="170"/>
      <c r="AP2684" s="170"/>
      <c r="AQ2684" s="170"/>
      <c r="AR2684" s="170"/>
      <c r="AS2684" s="170"/>
      <c r="AT2684" s="170"/>
      <c r="AU2684" s="170"/>
      <c r="AV2684" s="170"/>
      <c r="AW2684" s="170"/>
      <c r="AX2684" s="170"/>
      <c r="AY2684" s="170"/>
      <c r="AZ2684" s="170"/>
      <c r="BA2684" s="170"/>
      <c r="BB2684" s="170"/>
      <c r="BC2684" s="170"/>
      <c r="BD2684" s="170"/>
      <c r="BE2684" s="170"/>
      <c r="BF2684" s="170"/>
      <c r="BG2684" s="170"/>
      <c r="BH2684" s="170"/>
      <c r="BI2684" s="170"/>
      <c r="BJ2684" s="170"/>
      <c r="BK2684" s="170"/>
      <c r="BL2684" s="170"/>
      <c r="BM2684" s="170"/>
      <c r="BN2684" s="170"/>
      <c r="BO2684" s="170"/>
      <c r="BP2684" s="170"/>
      <c r="BQ2684" s="170"/>
      <c r="BR2684" s="170"/>
      <c r="BS2684" s="170"/>
      <c r="BT2684" s="170"/>
      <c r="BU2684" s="170"/>
      <c r="BV2684" s="170"/>
      <c r="BW2684" s="170"/>
      <c r="BX2684" s="170"/>
      <c r="BY2684" s="170"/>
      <c r="BZ2684" s="170"/>
      <c r="CA2684" s="170"/>
    </row>
    <row r="2685" spans="12:79" customFormat="1" ht="11.25" customHeight="1">
      <c r="L2685" s="20"/>
      <c r="M2685" s="539" t="s">
        <v>1046</v>
      </c>
      <c r="N2685" s="557" t="s">
        <v>861</v>
      </c>
      <c r="O2685" s="422" t="s">
        <v>195</v>
      </c>
      <c r="AC2685" s="253"/>
      <c r="AD2685" s="253"/>
      <c r="AE2685" s="253"/>
      <c r="AF2685" s="249">
        <f t="shared" si="84"/>
        <v>0</v>
      </c>
      <c r="AG2685" s="246">
        <f t="shared" si="85"/>
        <v>0</v>
      </c>
      <c r="AH2685" s="246">
        <f t="shared" si="85"/>
        <v>0</v>
      </c>
      <c r="AI2685" s="170"/>
      <c r="AJ2685" s="170"/>
      <c r="AK2685" s="170"/>
      <c r="AL2685" s="170"/>
      <c r="AM2685" s="170"/>
      <c r="AN2685" s="170"/>
      <c r="AO2685" s="170"/>
      <c r="AP2685" s="170"/>
      <c r="AQ2685" s="170"/>
      <c r="AR2685" s="170"/>
      <c r="AS2685" s="170"/>
      <c r="AT2685" s="170"/>
      <c r="AU2685" s="170"/>
      <c r="AV2685" s="170"/>
      <c r="AW2685" s="170"/>
      <c r="AX2685" s="170"/>
      <c r="AY2685" s="170"/>
      <c r="AZ2685" s="170"/>
      <c r="BA2685" s="170"/>
      <c r="BB2685" s="170"/>
      <c r="BC2685" s="170"/>
      <c r="BD2685" s="170"/>
      <c r="BE2685" s="170"/>
      <c r="BF2685" s="170"/>
      <c r="BG2685" s="170"/>
      <c r="BH2685" s="170"/>
      <c r="BI2685" s="170"/>
      <c r="BJ2685" s="170"/>
      <c r="BK2685" s="170"/>
      <c r="BL2685" s="170"/>
      <c r="BM2685" s="170"/>
      <c r="BN2685" s="170"/>
      <c r="BO2685" s="170"/>
      <c r="BP2685" s="170"/>
      <c r="BQ2685" s="170"/>
      <c r="BR2685" s="170"/>
      <c r="BS2685" s="170"/>
      <c r="BT2685" s="170"/>
      <c r="BU2685" s="170"/>
      <c r="BV2685" s="170"/>
      <c r="BW2685" s="170"/>
      <c r="BX2685" s="170"/>
      <c r="BY2685" s="170"/>
      <c r="BZ2685" s="170"/>
      <c r="CA2685" s="170"/>
    </row>
    <row r="2686" spans="12:79" customFormat="1" ht="11.25" customHeight="1">
      <c r="L2686" s="20"/>
      <c r="M2686" s="539" t="s">
        <v>906</v>
      </c>
      <c r="N2686" s="556" t="s">
        <v>1040</v>
      </c>
      <c r="O2686" s="422" t="s">
        <v>195</v>
      </c>
      <c r="AC2686" s="253"/>
      <c r="AD2686" s="253"/>
      <c r="AE2686" s="253"/>
      <c r="AF2686" s="249">
        <f t="shared" si="84"/>
        <v>0</v>
      </c>
      <c r="AG2686" s="246">
        <f>SUM(AG2687:AG2691)</f>
        <v>0</v>
      </c>
      <c r="AH2686" s="246">
        <f>SUM(AH2687:AH2691)</f>
        <v>0</v>
      </c>
      <c r="AI2686" s="170"/>
      <c r="AJ2686" s="170"/>
      <c r="AK2686" s="170"/>
      <c r="AL2686" s="170"/>
      <c r="AM2686" s="170"/>
      <c r="AN2686" s="170"/>
      <c r="AO2686" s="170"/>
      <c r="AP2686" s="170"/>
      <c r="AQ2686" s="170"/>
      <c r="AR2686" s="170"/>
      <c r="AS2686" s="170"/>
      <c r="AT2686" s="170"/>
      <c r="AU2686" s="170"/>
      <c r="AV2686" s="170"/>
      <c r="AW2686" s="170"/>
      <c r="AX2686" s="170"/>
      <c r="AY2686" s="170"/>
      <c r="AZ2686" s="170"/>
      <c r="BA2686" s="170"/>
      <c r="BB2686" s="170"/>
      <c r="BC2686" s="170"/>
      <c r="BD2686" s="170"/>
      <c r="BE2686" s="170"/>
      <c r="BF2686" s="170"/>
      <c r="BG2686" s="170"/>
      <c r="BH2686" s="170"/>
      <c r="BI2686" s="170"/>
      <c r="BJ2686" s="170"/>
      <c r="BK2686" s="170"/>
      <c r="BL2686" s="170"/>
      <c r="BM2686" s="170"/>
      <c r="BN2686" s="170"/>
      <c r="BO2686" s="170"/>
      <c r="BP2686" s="170"/>
      <c r="BQ2686" s="170"/>
      <c r="BR2686" s="170"/>
      <c r="BS2686" s="170"/>
      <c r="BT2686" s="170"/>
      <c r="BU2686" s="170"/>
      <c r="BV2686" s="170"/>
      <c r="BW2686" s="170"/>
      <c r="BX2686" s="170"/>
      <c r="BY2686" s="170"/>
      <c r="BZ2686" s="170"/>
      <c r="CA2686" s="170"/>
    </row>
    <row r="2687" spans="12:79" customFormat="1" ht="11.25" customHeight="1">
      <c r="L2687" s="20"/>
      <c r="M2687" s="539" t="s">
        <v>1047</v>
      </c>
      <c r="N2687" s="557" t="s">
        <v>853</v>
      </c>
      <c r="O2687" s="422" t="s">
        <v>195</v>
      </c>
      <c r="AC2687" s="253"/>
      <c r="AD2687" s="253"/>
      <c r="AE2687" s="253"/>
      <c r="AF2687" s="249">
        <f t="shared" si="84"/>
        <v>0</v>
      </c>
      <c r="AG2687" s="246">
        <f>AG2648*AG2669/1000</f>
        <v>0</v>
      </c>
      <c r="AH2687" s="246">
        <f>AH2648*AH2669/1000</f>
        <v>0</v>
      </c>
      <c r="AI2687" s="170"/>
      <c r="AJ2687" s="170"/>
      <c r="AK2687" s="170"/>
      <c r="AL2687" s="170"/>
      <c r="AM2687" s="170"/>
      <c r="AN2687" s="170"/>
      <c r="AO2687" s="170"/>
      <c r="AP2687" s="170"/>
      <c r="AQ2687" s="170"/>
      <c r="AR2687" s="170"/>
      <c r="AS2687" s="170"/>
      <c r="AT2687" s="170"/>
      <c r="AU2687" s="170"/>
      <c r="AV2687" s="170"/>
      <c r="AW2687" s="170"/>
      <c r="AX2687" s="170"/>
      <c r="AY2687" s="170"/>
      <c r="AZ2687" s="170"/>
      <c r="BA2687" s="170"/>
      <c r="BB2687" s="170"/>
      <c r="BC2687" s="170"/>
      <c r="BD2687" s="170"/>
      <c r="BE2687" s="170"/>
      <c r="BF2687" s="170"/>
      <c r="BG2687" s="170"/>
      <c r="BH2687" s="170"/>
      <c r="BI2687" s="170"/>
      <c r="BJ2687" s="170"/>
      <c r="BK2687" s="170"/>
      <c r="BL2687" s="170"/>
      <c r="BM2687" s="170"/>
      <c r="BN2687" s="170"/>
      <c r="BO2687" s="170"/>
      <c r="BP2687" s="170"/>
      <c r="BQ2687" s="170"/>
      <c r="BR2687" s="170"/>
      <c r="BS2687" s="170"/>
      <c r="BT2687" s="170"/>
      <c r="BU2687" s="170"/>
      <c r="BV2687" s="170"/>
      <c r="BW2687" s="170"/>
      <c r="BX2687" s="170"/>
      <c r="BY2687" s="170"/>
      <c r="BZ2687" s="170"/>
      <c r="CA2687" s="170"/>
    </row>
    <row r="2688" spans="12:79" customFormat="1" ht="11.25" customHeight="1">
      <c r="L2688" s="20"/>
      <c r="M2688" s="539" t="s">
        <v>1048</v>
      </c>
      <c r="N2688" s="557" t="s">
        <v>855</v>
      </c>
      <c r="O2688" s="422" t="s">
        <v>195</v>
      </c>
      <c r="AC2688" s="253"/>
      <c r="AD2688" s="253"/>
      <c r="AE2688" s="253"/>
      <c r="AF2688" s="249">
        <f t="shared" si="84"/>
        <v>0</v>
      </c>
      <c r="AG2688" s="246">
        <f t="shared" ref="AG2688:AH2691" si="86">AG2649*AG2670/1000</f>
        <v>0</v>
      </c>
      <c r="AH2688" s="246">
        <f t="shared" si="86"/>
        <v>0</v>
      </c>
      <c r="AI2688" s="170"/>
      <c r="AJ2688" s="170"/>
      <c r="AK2688" s="170"/>
      <c r="AL2688" s="170"/>
      <c r="AM2688" s="170"/>
      <c r="AN2688" s="170"/>
      <c r="AO2688" s="170"/>
      <c r="AP2688" s="170"/>
      <c r="AQ2688" s="170"/>
      <c r="AR2688" s="170"/>
      <c r="AS2688" s="170"/>
      <c r="AT2688" s="170"/>
      <c r="AU2688" s="170"/>
      <c r="AV2688" s="170"/>
      <c r="AW2688" s="170"/>
      <c r="AX2688" s="170"/>
      <c r="AY2688" s="170"/>
      <c r="AZ2688" s="170"/>
      <c r="BA2688" s="170"/>
      <c r="BB2688" s="170"/>
      <c r="BC2688" s="170"/>
      <c r="BD2688" s="170"/>
      <c r="BE2688" s="170"/>
      <c r="BF2688" s="170"/>
      <c r="BG2688" s="170"/>
      <c r="BH2688" s="170"/>
      <c r="BI2688" s="170"/>
      <c r="BJ2688" s="170"/>
      <c r="BK2688" s="170"/>
      <c r="BL2688" s="170"/>
      <c r="BM2688" s="170"/>
      <c r="BN2688" s="170"/>
      <c r="BO2688" s="170"/>
      <c r="BP2688" s="170"/>
      <c r="BQ2688" s="170"/>
      <c r="BR2688" s="170"/>
      <c r="BS2688" s="170"/>
      <c r="BT2688" s="170"/>
      <c r="BU2688" s="170"/>
      <c r="BV2688" s="170"/>
      <c r="BW2688" s="170"/>
      <c r="BX2688" s="170"/>
      <c r="BY2688" s="170"/>
      <c r="BZ2688" s="170"/>
      <c r="CA2688" s="170"/>
    </row>
    <row r="2689" spans="12:79" customFormat="1" ht="11.25" customHeight="1">
      <c r="L2689" s="20"/>
      <c r="M2689" s="539" t="s">
        <v>1049</v>
      </c>
      <c r="N2689" s="557" t="s">
        <v>857</v>
      </c>
      <c r="O2689" s="422" t="s">
        <v>195</v>
      </c>
      <c r="AC2689" s="253"/>
      <c r="AD2689" s="253"/>
      <c r="AE2689" s="253"/>
      <c r="AF2689" s="249">
        <f t="shared" si="84"/>
        <v>0</v>
      </c>
      <c r="AG2689" s="246">
        <f t="shared" si="86"/>
        <v>0</v>
      </c>
      <c r="AH2689" s="246">
        <f t="shared" si="86"/>
        <v>0</v>
      </c>
      <c r="AI2689" s="170"/>
      <c r="AJ2689" s="170"/>
      <c r="AK2689" s="170"/>
      <c r="AL2689" s="170"/>
      <c r="AM2689" s="170"/>
      <c r="AN2689" s="170"/>
      <c r="AO2689" s="170"/>
      <c r="AP2689" s="170"/>
      <c r="AQ2689" s="170"/>
      <c r="AR2689" s="170"/>
      <c r="AS2689" s="170"/>
      <c r="AT2689" s="170"/>
      <c r="AU2689" s="170"/>
      <c r="AV2689" s="170"/>
      <c r="AW2689" s="170"/>
      <c r="AX2689" s="170"/>
      <c r="AY2689" s="170"/>
      <c r="AZ2689" s="170"/>
      <c r="BA2689" s="170"/>
      <c r="BB2689" s="170"/>
      <c r="BC2689" s="170"/>
      <c r="BD2689" s="170"/>
      <c r="BE2689" s="170"/>
      <c r="BF2689" s="170"/>
      <c r="BG2689" s="170"/>
      <c r="BH2689" s="170"/>
      <c r="BI2689" s="170"/>
      <c r="BJ2689" s="170"/>
      <c r="BK2689" s="170"/>
      <c r="BL2689" s="170"/>
      <c r="BM2689" s="170"/>
      <c r="BN2689" s="170"/>
      <c r="BO2689" s="170"/>
      <c r="BP2689" s="170"/>
      <c r="BQ2689" s="170"/>
      <c r="BR2689" s="170"/>
      <c r="BS2689" s="170"/>
      <c r="BT2689" s="170"/>
      <c r="BU2689" s="170"/>
      <c r="BV2689" s="170"/>
      <c r="BW2689" s="170"/>
      <c r="BX2689" s="170"/>
      <c r="BY2689" s="170"/>
      <c r="BZ2689" s="170"/>
      <c r="CA2689" s="170"/>
    </row>
    <row r="2690" spans="12:79" customFormat="1" ht="11.25" customHeight="1">
      <c r="L2690" s="20"/>
      <c r="M2690" s="539" t="s">
        <v>1050</v>
      </c>
      <c r="N2690" s="557" t="s">
        <v>859</v>
      </c>
      <c r="O2690" s="422" t="s">
        <v>195</v>
      </c>
      <c r="AC2690" s="253"/>
      <c r="AD2690" s="253"/>
      <c r="AE2690" s="253"/>
      <c r="AF2690" s="249">
        <f t="shared" si="84"/>
        <v>0</v>
      </c>
      <c r="AG2690" s="246">
        <f t="shared" si="86"/>
        <v>0</v>
      </c>
      <c r="AH2690" s="246">
        <f t="shared" si="86"/>
        <v>0</v>
      </c>
      <c r="AI2690" s="170"/>
      <c r="AJ2690" s="170"/>
      <c r="AK2690" s="170"/>
      <c r="AL2690" s="170"/>
      <c r="AM2690" s="170"/>
      <c r="AN2690" s="170"/>
      <c r="AO2690" s="170"/>
      <c r="AP2690" s="170"/>
      <c r="AQ2690" s="170"/>
      <c r="AR2690" s="170"/>
      <c r="AS2690" s="170"/>
      <c r="AT2690" s="170"/>
      <c r="AU2690" s="170"/>
      <c r="AV2690" s="170"/>
      <c r="AW2690" s="170"/>
      <c r="AX2690" s="170"/>
      <c r="AY2690" s="170"/>
      <c r="AZ2690" s="170"/>
      <c r="BA2690" s="170"/>
      <c r="BB2690" s="170"/>
      <c r="BC2690" s="170"/>
      <c r="BD2690" s="170"/>
      <c r="BE2690" s="170"/>
      <c r="BF2690" s="170"/>
      <c r="BG2690" s="170"/>
      <c r="BH2690" s="170"/>
      <c r="BI2690" s="170"/>
      <c r="BJ2690" s="170"/>
      <c r="BK2690" s="170"/>
      <c r="BL2690" s="170"/>
      <c r="BM2690" s="170"/>
      <c r="BN2690" s="170"/>
      <c r="BO2690" s="170"/>
      <c r="BP2690" s="170"/>
      <c r="BQ2690" s="170"/>
      <c r="BR2690" s="170"/>
      <c r="BS2690" s="170"/>
      <c r="BT2690" s="170"/>
      <c r="BU2690" s="170"/>
      <c r="BV2690" s="170"/>
      <c r="BW2690" s="170"/>
      <c r="BX2690" s="170"/>
      <c r="BY2690" s="170"/>
      <c r="BZ2690" s="170"/>
      <c r="CA2690" s="170"/>
    </row>
    <row r="2691" spans="12:79" customFormat="1" ht="11.25" customHeight="1">
      <c r="L2691" s="20"/>
      <c r="M2691" s="539" t="s">
        <v>1051</v>
      </c>
      <c r="N2691" s="557" t="s">
        <v>1041</v>
      </c>
      <c r="O2691" s="422" t="s">
        <v>195</v>
      </c>
      <c r="AC2691" s="253"/>
      <c r="AD2691" s="253"/>
      <c r="AE2691" s="253"/>
      <c r="AF2691" s="249">
        <f t="shared" si="84"/>
        <v>0</v>
      </c>
      <c r="AG2691" s="246">
        <f t="shared" si="86"/>
        <v>0</v>
      </c>
      <c r="AH2691" s="246">
        <f t="shared" si="86"/>
        <v>0</v>
      </c>
      <c r="AI2691" s="170"/>
      <c r="AJ2691" s="170"/>
      <c r="AK2691" s="170"/>
      <c r="AL2691" s="170"/>
      <c r="AM2691" s="170"/>
      <c r="AN2691" s="170"/>
      <c r="AO2691" s="170"/>
      <c r="AP2691" s="170"/>
      <c r="AQ2691" s="170"/>
      <c r="AR2691" s="170"/>
      <c r="AS2691" s="170"/>
      <c r="AT2691" s="170"/>
      <c r="AU2691" s="170"/>
      <c r="AV2691" s="170"/>
      <c r="AW2691" s="170"/>
      <c r="AX2691" s="170"/>
      <c r="AY2691" s="170"/>
      <c r="AZ2691" s="170"/>
      <c r="BA2691" s="170"/>
      <c r="BB2691" s="170"/>
      <c r="BC2691" s="170"/>
      <c r="BD2691" s="170"/>
      <c r="BE2691" s="170"/>
      <c r="BF2691" s="170"/>
      <c r="BG2691" s="170"/>
      <c r="BH2691" s="170"/>
      <c r="BI2691" s="170"/>
      <c r="BJ2691" s="170"/>
      <c r="BK2691" s="170"/>
      <c r="BL2691" s="170"/>
      <c r="BM2691" s="170"/>
      <c r="BN2691" s="170"/>
      <c r="BO2691" s="170"/>
      <c r="BP2691" s="170"/>
      <c r="BQ2691" s="170"/>
      <c r="BR2691" s="170"/>
      <c r="BS2691" s="170"/>
      <c r="BT2691" s="170"/>
      <c r="BU2691" s="170"/>
      <c r="BV2691" s="170"/>
      <c r="BW2691" s="170"/>
      <c r="BX2691" s="170"/>
      <c r="BY2691" s="170"/>
      <c r="BZ2691" s="170"/>
      <c r="CA2691" s="170"/>
    </row>
    <row r="2692" spans="12:79" customFormat="1" ht="11.25" customHeight="1">
      <c r="L2692" s="20"/>
      <c r="M2692" s="539" t="s">
        <v>908</v>
      </c>
      <c r="N2692" s="556" t="s">
        <v>907</v>
      </c>
      <c r="O2692" s="422" t="s">
        <v>195</v>
      </c>
      <c r="AC2692" s="253"/>
      <c r="AD2692" s="253"/>
      <c r="AE2692" s="253"/>
      <c r="AF2692" s="249">
        <f t="shared" si="84"/>
        <v>0</v>
      </c>
      <c r="AG2692" s="246">
        <f>SUM(AG2693:AG2697)</f>
        <v>0</v>
      </c>
      <c r="AH2692" s="246">
        <f>SUM(AH2693:AH2697)</f>
        <v>0</v>
      </c>
      <c r="AI2692" s="170"/>
      <c r="AJ2692" s="170"/>
      <c r="AK2692" s="170"/>
      <c r="AL2692" s="170"/>
      <c r="AM2692" s="170"/>
      <c r="AN2692" s="170"/>
      <c r="AO2692" s="170"/>
      <c r="AP2692" s="170"/>
      <c r="AQ2692" s="170"/>
      <c r="AR2692" s="170"/>
      <c r="AS2692" s="170"/>
      <c r="AT2692" s="170"/>
      <c r="AU2692" s="170"/>
      <c r="AV2692" s="170"/>
      <c r="AW2692" s="170"/>
      <c r="AX2692" s="170"/>
      <c r="AY2692" s="170"/>
      <c r="AZ2692" s="170"/>
      <c r="BA2692" s="170"/>
      <c r="BB2692" s="170"/>
      <c r="BC2692" s="170"/>
      <c r="BD2692" s="170"/>
      <c r="BE2692" s="170"/>
      <c r="BF2692" s="170"/>
      <c r="BG2692" s="170"/>
      <c r="BH2692" s="170"/>
      <c r="BI2692" s="170"/>
      <c r="BJ2692" s="170"/>
      <c r="BK2692" s="170"/>
      <c r="BL2692" s="170"/>
      <c r="BM2692" s="170"/>
      <c r="BN2692" s="170"/>
      <c r="BO2692" s="170"/>
      <c r="BP2692" s="170"/>
      <c r="BQ2692" s="170"/>
      <c r="BR2692" s="170"/>
      <c r="BS2692" s="170"/>
      <c r="BT2692" s="170"/>
      <c r="BU2692" s="170"/>
      <c r="BV2692" s="170"/>
      <c r="BW2692" s="170"/>
      <c r="BX2692" s="170"/>
      <c r="BY2692" s="170"/>
      <c r="BZ2692" s="170"/>
      <c r="CA2692" s="170"/>
    </row>
    <row r="2693" spans="12:79" customFormat="1" ht="11.25" customHeight="1">
      <c r="L2693" s="20"/>
      <c r="M2693" s="539" t="s">
        <v>1052</v>
      </c>
      <c r="N2693" s="557" t="s">
        <v>853</v>
      </c>
      <c r="O2693" s="422" t="s">
        <v>195</v>
      </c>
      <c r="AC2693" s="253"/>
      <c r="AD2693" s="253"/>
      <c r="AE2693" s="253"/>
      <c r="AF2693" s="249">
        <f t="shared" si="84"/>
        <v>0</v>
      </c>
      <c r="AG2693" s="246">
        <f t="shared" ref="AG2693:AH2697" si="87">AG2654*AG2675</f>
        <v>0</v>
      </c>
      <c r="AH2693" s="246">
        <f t="shared" si="87"/>
        <v>0</v>
      </c>
      <c r="AI2693" s="170"/>
      <c r="AJ2693" s="170"/>
      <c r="AK2693" s="170"/>
      <c r="AL2693" s="170"/>
      <c r="AM2693" s="170"/>
      <c r="AN2693" s="170"/>
      <c r="AO2693" s="170"/>
      <c r="AP2693" s="170"/>
      <c r="AQ2693" s="170"/>
      <c r="AR2693" s="170"/>
      <c r="AS2693" s="170"/>
      <c r="AT2693" s="170"/>
      <c r="AU2693" s="170"/>
      <c r="AV2693" s="170"/>
      <c r="AW2693" s="170"/>
      <c r="AX2693" s="170"/>
      <c r="AY2693" s="170"/>
      <c r="AZ2693" s="170"/>
      <c r="BA2693" s="170"/>
      <c r="BB2693" s="170"/>
      <c r="BC2693" s="170"/>
      <c r="BD2693" s="170"/>
      <c r="BE2693" s="170"/>
      <c r="BF2693" s="170"/>
      <c r="BG2693" s="170"/>
      <c r="BH2693" s="170"/>
      <c r="BI2693" s="170"/>
      <c r="BJ2693" s="170"/>
      <c r="BK2693" s="170"/>
      <c r="BL2693" s="170"/>
      <c r="BM2693" s="170"/>
      <c r="BN2693" s="170"/>
      <c r="BO2693" s="170"/>
      <c r="BP2693" s="170"/>
      <c r="BQ2693" s="170"/>
      <c r="BR2693" s="170"/>
      <c r="BS2693" s="170"/>
      <c r="BT2693" s="170"/>
      <c r="BU2693" s="170"/>
      <c r="BV2693" s="170"/>
      <c r="BW2693" s="170"/>
      <c r="BX2693" s="170"/>
      <c r="BY2693" s="170"/>
      <c r="BZ2693" s="170"/>
      <c r="CA2693" s="170"/>
    </row>
    <row r="2694" spans="12:79" customFormat="1" ht="11.25" customHeight="1">
      <c r="L2694" s="20"/>
      <c r="M2694" s="539" t="s">
        <v>1053</v>
      </c>
      <c r="N2694" s="557" t="s">
        <v>855</v>
      </c>
      <c r="O2694" s="422" t="s">
        <v>195</v>
      </c>
      <c r="AC2694" s="253"/>
      <c r="AD2694" s="253"/>
      <c r="AE2694" s="253"/>
      <c r="AF2694" s="249">
        <f t="shared" si="84"/>
        <v>0</v>
      </c>
      <c r="AG2694" s="246">
        <f t="shared" si="87"/>
        <v>0</v>
      </c>
      <c r="AH2694" s="246">
        <f t="shared" si="87"/>
        <v>0</v>
      </c>
      <c r="AI2694" s="170"/>
      <c r="AJ2694" s="170"/>
      <c r="AK2694" s="170"/>
      <c r="AL2694" s="170"/>
      <c r="AM2694" s="170"/>
      <c r="AN2694" s="170"/>
      <c r="AO2694" s="170"/>
      <c r="AP2694" s="170"/>
      <c r="AQ2694" s="170"/>
      <c r="AR2694" s="170"/>
      <c r="AS2694" s="170"/>
      <c r="AT2694" s="170"/>
      <c r="AU2694" s="170"/>
      <c r="AV2694" s="170"/>
      <c r="AW2694" s="170"/>
      <c r="AX2694" s="170"/>
      <c r="AY2694" s="170"/>
      <c r="AZ2694" s="170"/>
      <c r="BA2694" s="170"/>
      <c r="BB2694" s="170"/>
      <c r="BC2694" s="170"/>
      <c r="BD2694" s="170"/>
      <c r="BE2694" s="170"/>
      <c r="BF2694" s="170"/>
      <c r="BG2694" s="170"/>
      <c r="BH2694" s="170"/>
      <c r="BI2694" s="170"/>
      <c r="BJ2694" s="170"/>
      <c r="BK2694" s="170"/>
      <c r="BL2694" s="170"/>
      <c r="BM2694" s="170"/>
      <c r="BN2694" s="170"/>
      <c r="BO2694" s="170"/>
      <c r="BP2694" s="170"/>
      <c r="BQ2694" s="170"/>
      <c r="BR2694" s="170"/>
      <c r="BS2694" s="170"/>
      <c r="BT2694" s="170"/>
      <c r="BU2694" s="170"/>
      <c r="BV2694" s="170"/>
      <c r="BW2694" s="170"/>
      <c r="BX2694" s="170"/>
      <c r="BY2694" s="170"/>
      <c r="BZ2694" s="170"/>
      <c r="CA2694" s="170"/>
    </row>
    <row r="2695" spans="12:79" customFormat="1" ht="11.25" customHeight="1">
      <c r="L2695" s="20"/>
      <c r="M2695" s="539" t="s">
        <v>1054</v>
      </c>
      <c r="N2695" s="557" t="s">
        <v>857</v>
      </c>
      <c r="O2695" s="422" t="s">
        <v>195</v>
      </c>
      <c r="AC2695" s="253"/>
      <c r="AD2695" s="253"/>
      <c r="AE2695" s="253"/>
      <c r="AF2695" s="249">
        <f t="shared" si="84"/>
        <v>0</v>
      </c>
      <c r="AG2695" s="246">
        <f t="shared" si="87"/>
        <v>0</v>
      </c>
      <c r="AH2695" s="246">
        <f t="shared" si="87"/>
        <v>0</v>
      </c>
      <c r="AI2695" s="170"/>
      <c r="AJ2695" s="170"/>
      <c r="AK2695" s="170"/>
      <c r="AL2695" s="170"/>
      <c r="AM2695" s="170"/>
      <c r="AN2695" s="170"/>
      <c r="AO2695" s="170"/>
      <c r="AP2695" s="170"/>
      <c r="AQ2695" s="170"/>
      <c r="AR2695" s="170"/>
      <c r="AS2695" s="170"/>
      <c r="AT2695" s="170"/>
      <c r="AU2695" s="170"/>
      <c r="AV2695" s="170"/>
      <c r="AW2695" s="170"/>
      <c r="AX2695" s="170"/>
      <c r="AY2695" s="170"/>
      <c r="AZ2695" s="170"/>
      <c r="BA2695" s="170"/>
      <c r="BB2695" s="170"/>
      <c r="BC2695" s="170"/>
      <c r="BD2695" s="170"/>
      <c r="BE2695" s="170"/>
      <c r="BF2695" s="170"/>
      <c r="BG2695" s="170"/>
      <c r="BH2695" s="170"/>
      <c r="BI2695" s="170"/>
      <c r="BJ2695" s="170"/>
      <c r="BK2695" s="170"/>
      <c r="BL2695" s="170"/>
      <c r="BM2695" s="170"/>
      <c r="BN2695" s="170"/>
      <c r="BO2695" s="170"/>
      <c r="BP2695" s="170"/>
      <c r="BQ2695" s="170"/>
      <c r="BR2695" s="170"/>
      <c r="BS2695" s="170"/>
      <c r="BT2695" s="170"/>
      <c r="BU2695" s="170"/>
      <c r="BV2695" s="170"/>
      <c r="BW2695" s="170"/>
      <c r="BX2695" s="170"/>
      <c r="BY2695" s="170"/>
      <c r="BZ2695" s="170"/>
      <c r="CA2695" s="170"/>
    </row>
    <row r="2696" spans="12:79" customFormat="1" ht="11.25" customHeight="1">
      <c r="L2696" s="20"/>
      <c r="M2696" s="539" t="s">
        <v>1055</v>
      </c>
      <c r="N2696" s="557" t="s">
        <v>859</v>
      </c>
      <c r="O2696" s="422" t="s">
        <v>195</v>
      </c>
      <c r="AC2696" s="253"/>
      <c r="AD2696" s="253"/>
      <c r="AE2696" s="253"/>
      <c r="AF2696" s="249">
        <f t="shared" si="84"/>
        <v>0</v>
      </c>
      <c r="AG2696" s="246">
        <f t="shared" si="87"/>
        <v>0</v>
      </c>
      <c r="AH2696" s="246">
        <f t="shared" si="87"/>
        <v>0</v>
      </c>
      <c r="AI2696" s="170"/>
      <c r="AJ2696" s="170"/>
      <c r="AK2696" s="170"/>
      <c r="AL2696" s="170"/>
      <c r="AM2696" s="170"/>
      <c r="AN2696" s="170"/>
      <c r="AO2696" s="170"/>
      <c r="AP2696" s="170"/>
      <c r="AQ2696" s="170"/>
      <c r="AR2696" s="170"/>
      <c r="AS2696" s="170"/>
      <c r="AT2696" s="170"/>
      <c r="AU2696" s="170"/>
      <c r="AV2696" s="170"/>
      <c r="AW2696" s="170"/>
      <c r="AX2696" s="170"/>
      <c r="AY2696" s="170"/>
      <c r="AZ2696" s="170"/>
      <c r="BA2696" s="170"/>
      <c r="BB2696" s="170"/>
      <c r="BC2696" s="170"/>
      <c r="BD2696" s="170"/>
      <c r="BE2696" s="170"/>
      <c r="BF2696" s="170"/>
      <c r="BG2696" s="170"/>
      <c r="BH2696" s="170"/>
      <c r="BI2696" s="170"/>
      <c r="BJ2696" s="170"/>
      <c r="BK2696" s="170"/>
      <c r="BL2696" s="170"/>
      <c r="BM2696" s="170"/>
      <c r="BN2696" s="170"/>
      <c r="BO2696" s="170"/>
      <c r="BP2696" s="170"/>
      <c r="BQ2696" s="170"/>
      <c r="BR2696" s="170"/>
      <c r="BS2696" s="170"/>
      <c r="BT2696" s="170"/>
      <c r="BU2696" s="170"/>
      <c r="BV2696" s="170"/>
      <c r="BW2696" s="170"/>
      <c r="BX2696" s="170"/>
      <c r="BY2696" s="170"/>
      <c r="BZ2696" s="170"/>
      <c r="CA2696" s="170"/>
    </row>
    <row r="2697" spans="12:79" customFormat="1" ht="11.25" customHeight="1">
      <c r="L2697" s="20"/>
      <c r="M2697" s="539" t="s">
        <v>1056</v>
      </c>
      <c r="N2697" s="557" t="s">
        <v>1041</v>
      </c>
      <c r="O2697" s="422" t="s">
        <v>195</v>
      </c>
      <c r="AC2697" s="253"/>
      <c r="AD2697" s="253"/>
      <c r="AE2697" s="253"/>
      <c r="AF2697" s="249">
        <f t="shared" si="84"/>
        <v>0</v>
      </c>
      <c r="AG2697" s="246">
        <f t="shared" si="87"/>
        <v>0</v>
      </c>
      <c r="AH2697" s="246">
        <f t="shared" si="87"/>
        <v>0</v>
      </c>
      <c r="AI2697" s="170"/>
      <c r="AJ2697" s="170"/>
      <c r="AK2697" s="170"/>
      <c r="AL2697" s="170"/>
      <c r="AM2697" s="170"/>
      <c r="AN2697" s="170"/>
      <c r="AO2697" s="170"/>
      <c r="AP2697" s="170"/>
      <c r="AQ2697" s="170"/>
      <c r="AR2697" s="170"/>
      <c r="AS2697" s="170"/>
      <c r="AT2697" s="170"/>
      <c r="AU2697" s="170"/>
      <c r="AV2697" s="170"/>
      <c r="AW2697" s="170"/>
      <c r="AX2697" s="170"/>
      <c r="AY2697" s="170"/>
      <c r="AZ2697" s="170"/>
      <c r="BA2697" s="170"/>
      <c r="BB2697" s="170"/>
      <c r="BC2697" s="170"/>
      <c r="BD2697" s="170"/>
      <c r="BE2697" s="170"/>
      <c r="BF2697" s="170"/>
      <c r="BG2697" s="170"/>
      <c r="BH2697" s="170"/>
      <c r="BI2697" s="170"/>
      <c r="BJ2697" s="170"/>
      <c r="BK2697" s="170"/>
      <c r="BL2697" s="170"/>
      <c r="BM2697" s="170"/>
      <c r="BN2697" s="170"/>
      <c r="BO2697" s="170"/>
      <c r="BP2697" s="170"/>
      <c r="BQ2697" s="170"/>
      <c r="BR2697" s="170"/>
      <c r="BS2697" s="170"/>
      <c r="BT2697" s="170"/>
      <c r="BU2697" s="170"/>
      <c r="BV2697" s="170"/>
      <c r="BW2697" s="170"/>
      <c r="BX2697" s="170"/>
      <c r="BY2697" s="170"/>
      <c r="BZ2697" s="170"/>
      <c r="CA2697" s="170"/>
    </row>
    <row r="2698" spans="12:79" customFormat="1" ht="11.25" customHeight="1">
      <c r="L2698" s="20"/>
      <c r="M2698" s="538" t="s">
        <v>703</v>
      </c>
      <c r="N2698" s="555" t="s">
        <v>909</v>
      </c>
      <c r="O2698" s="422" t="s">
        <v>195</v>
      </c>
      <c r="AC2698" s="253"/>
      <c r="AD2698" s="253"/>
      <c r="AE2698" s="253"/>
      <c r="AF2698" s="249">
        <f t="shared" si="84"/>
        <v>0</v>
      </c>
      <c r="AG2698" s="223"/>
      <c r="AH2698" s="223"/>
      <c r="AI2698" s="170"/>
      <c r="AJ2698" s="170"/>
      <c r="AK2698" s="170"/>
      <c r="AL2698" s="170"/>
      <c r="AM2698" s="170"/>
      <c r="AN2698" s="170"/>
      <c r="AO2698" s="170"/>
      <c r="AP2698" s="170"/>
      <c r="AQ2698" s="170"/>
      <c r="AR2698" s="170"/>
      <c r="AS2698" s="170"/>
      <c r="AT2698" s="170"/>
      <c r="AU2698" s="170"/>
      <c r="AV2698" s="170"/>
      <c r="AW2698" s="170"/>
      <c r="AX2698" s="170"/>
      <c r="AY2698" s="170"/>
      <c r="AZ2698" s="170"/>
      <c r="BA2698" s="170"/>
      <c r="BB2698" s="170"/>
      <c r="BC2698" s="170"/>
      <c r="BD2698" s="170"/>
      <c r="BE2698" s="170"/>
      <c r="BF2698" s="170"/>
      <c r="BG2698" s="170"/>
      <c r="BH2698" s="170"/>
      <c r="BI2698" s="170"/>
      <c r="BJ2698" s="170"/>
      <c r="BK2698" s="170"/>
      <c r="BL2698" s="170"/>
      <c r="BM2698" s="170"/>
      <c r="BN2698" s="170"/>
      <c r="BO2698" s="170"/>
      <c r="BP2698" s="170"/>
      <c r="BQ2698" s="170"/>
      <c r="BR2698" s="170"/>
      <c r="BS2698" s="170"/>
      <c r="BT2698" s="170"/>
      <c r="BU2698" s="170"/>
      <c r="BV2698" s="170"/>
      <c r="BW2698" s="170"/>
      <c r="BX2698" s="170"/>
      <c r="BY2698" s="170"/>
      <c r="BZ2698" s="170"/>
      <c r="CA2698" s="170"/>
    </row>
    <row r="2699" spans="12:79" customFormat="1" ht="11.25" customHeight="1">
      <c r="L2699" s="20"/>
      <c r="M2699" s="538" t="s">
        <v>695</v>
      </c>
      <c r="N2699" s="555" t="s">
        <v>910</v>
      </c>
      <c r="O2699" s="422" t="s">
        <v>195</v>
      </c>
      <c r="AC2699" s="253"/>
      <c r="AD2699" s="253"/>
      <c r="AE2699" s="253"/>
      <c r="AF2699" s="249">
        <f t="shared" si="84"/>
        <v>0</v>
      </c>
      <c r="AG2699" s="223"/>
      <c r="AH2699" s="223"/>
      <c r="AI2699" s="170"/>
      <c r="AJ2699" s="170"/>
      <c r="AK2699" s="170"/>
      <c r="AL2699" s="170"/>
      <c r="AM2699" s="170"/>
      <c r="AN2699" s="170"/>
      <c r="AO2699" s="170"/>
      <c r="AP2699" s="170"/>
      <c r="AQ2699" s="170"/>
      <c r="AR2699" s="170"/>
      <c r="AS2699" s="170"/>
      <c r="AT2699" s="170"/>
      <c r="AU2699" s="170"/>
      <c r="AV2699" s="170"/>
      <c r="AW2699" s="170"/>
      <c r="AX2699" s="170"/>
      <c r="AY2699" s="170"/>
      <c r="AZ2699" s="170"/>
      <c r="BA2699" s="170"/>
      <c r="BB2699" s="170"/>
      <c r="BC2699" s="170"/>
      <c r="BD2699" s="170"/>
      <c r="BE2699" s="170"/>
      <c r="BF2699" s="170"/>
      <c r="BG2699" s="170"/>
      <c r="BH2699" s="170"/>
      <c r="BI2699" s="170"/>
      <c r="BJ2699" s="170"/>
      <c r="BK2699" s="170"/>
      <c r="BL2699" s="170"/>
      <c r="BM2699" s="170"/>
      <c r="BN2699" s="170"/>
      <c r="BO2699" s="170"/>
      <c r="BP2699" s="170"/>
      <c r="BQ2699" s="170"/>
      <c r="BR2699" s="170"/>
      <c r="BS2699" s="170"/>
      <c r="BT2699" s="170"/>
      <c r="BU2699" s="170"/>
      <c r="BV2699" s="170"/>
      <c r="BW2699" s="170"/>
      <c r="BX2699" s="170"/>
      <c r="BY2699" s="170"/>
      <c r="BZ2699" s="170"/>
      <c r="CA2699" s="170"/>
    </row>
    <row r="2700" spans="12:79" customFormat="1" ht="11.25" customHeight="1">
      <c r="L2700" s="20"/>
      <c r="M2700" s="538" t="s">
        <v>696</v>
      </c>
      <c r="N2700" s="555" t="s">
        <v>911</v>
      </c>
      <c r="O2700" s="422" t="s">
        <v>195</v>
      </c>
      <c r="AC2700" s="253"/>
      <c r="AD2700" s="253"/>
      <c r="AE2700" s="253"/>
      <c r="AF2700" s="249">
        <f t="shared" si="84"/>
        <v>0</v>
      </c>
      <c r="AG2700" s="223"/>
      <c r="AH2700" s="223"/>
      <c r="AI2700" s="170"/>
      <c r="AJ2700" s="170"/>
      <c r="AK2700" s="170"/>
      <c r="AL2700" s="170"/>
      <c r="AM2700" s="170"/>
      <c r="AN2700" s="170"/>
      <c r="AO2700" s="170"/>
      <c r="AP2700" s="170"/>
      <c r="AQ2700" s="170"/>
      <c r="AR2700" s="170"/>
      <c r="AS2700" s="170"/>
      <c r="AT2700" s="170"/>
      <c r="AU2700" s="170"/>
      <c r="AV2700" s="170"/>
      <c r="AW2700" s="170"/>
      <c r="AX2700" s="170"/>
      <c r="AY2700" s="170"/>
      <c r="AZ2700" s="170"/>
      <c r="BA2700" s="170"/>
      <c r="BB2700" s="170"/>
      <c r="BC2700" s="170"/>
      <c r="BD2700" s="170"/>
      <c r="BE2700" s="170"/>
      <c r="BF2700" s="170"/>
      <c r="BG2700" s="170"/>
      <c r="BH2700" s="170"/>
      <c r="BI2700" s="170"/>
      <c r="BJ2700" s="170"/>
      <c r="BK2700" s="170"/>
      <c r="BL2700" s="170"/>
      <c r="BM2700" s="170"/>
      <c r="BN2700" s="170"/>
      <c r="BO2700" s="170"/>
      <c r="BP2700" s="170"/>
      <c r="BQ2700" s="170"/>
      <c r="BR2700" s="170"/>
      <c r="BS2700" s="170"/>
      <c r="BT2700" s="170"/>
      <c r="BU2700" s="170"/>
      <c r="BV2700" s="170"/>
      <c r="BW2700" s="170"/>
      <c r="BX2700" s="170"/>
      <c r="BY2700" s="170"/>
      <c r="BZ2700" s="170"/>
      <c r="CA2700" s="170"/>
    </row>
    <row r="2701" spans="12:79" customFormat="1" ht="11.25" customHeight="1">
      <c r="L2701" s="20"/>
      <c r="M2701" s="561"/>
      <c r="N2701" s="562"/>
      <c r="O2701" s="424"/>
      <c r="AC2701" s="253"/>
      <c r="AD2701" s="253"/>
      <c r="AE2701" s="253"/>
      <c r="AF2701" s="263"/>
      <c r="AG2701" s="263"/>
      <c r="AH2701" s="263"/>
      <c r="AI2701" s="170"/>
      <c r="AJ2701" s="170"/>
      <c r="AK2701" s="170"/>
      <c r="AL2701" s="170"/>
      <c r="AM2701" s="170"/>
      <c r="AN2701" s="170"/>
      <c r="AO2701" s="170"/>
      <c r="AP2701" s="170"/>
      <c r="AQ2701" s="170"/>
      <c r="AR2701" s="170"/>
      <c r="AS2701" s="170"/>
      <c r="AT2701" s="170"/>
      <c r="AU2701" s="170"/>
      <c r="AV2701" s="170"/>
      <c r="AW2701" s="170"/>
      <c r="AX2701" s="170"/>
      <c r="AY2701" s="170"/>
      <c r="AZ2701" s="170"/>
      <c r="BA2701" s="170"/>
      <c r="BB2701" s="170"/>
      <c r="BC2701" s="170"/>
      <c r="BD2701" s="170"/>
      <c r="BE2701" s="170"/>
      <c r="BF2701" s="170"/>
      <c r="BG2701" s="170"/>
      <c r="BH2701" s="170"/>
      <c r="BI2701" s="170"/>
      <c r="BJ2701" s="170"/>
      <c r="BK2701" s="170"/>
      <c r="BL2701" s="170"/>
      <c r="BM2701" s="170"/>
      <c r="BN2701" s="170"/>
      <c r="BO2701" s="170"/>
      <c r="BP2701" s="170"/>
      <c r="BQ2701" s="170"/>
      <c r="BR2701" s="170"/>
      <c r="BS2701" s="170"/>
      <c r="BT2701" s="170"/>
      <c r="BU2701" s="170"/>
      <c r="BV2701" s="170"/>
      <c r="BW2701" s="170"/>
      <c r="BX2701" s="170"/>
      <c r="BY2701" s="170"/>
      <c r="BZ2701" s="170"/>
      <c r="CA2701" s="170"/>
    </row>
    <row r="2702" spans="12:79" customFormat="1" ht="11.25" customHeight="1">
      <c r="L2702" s="20"/>
      <c r="M2702" s="561"/>
      <c r="N2702" s="562"/>
      <c r="O2702" s="424"/>
      <c r="AC2702" s="253"/>
      <c r="AD2702" s="253"/>
      <c r="AE2702" s="253"/>
      <c r="AF2702" s="263"/>
      <c r="AG2702" s="263"/>
      <c r="AH2702" s="263"/>
      <c r="AI2702" s="170"/>
      <c r="AJ2702" s="170"/>
      <c r="AK2702" s="170"/>
      <c r="AL2702" s="170"/>
      <c r="AM2702" s="170"/>
      <c r="AN2702" s="170"/>
      <c r="AO2702" s="170"/>
      <c r="AP2702" s="170"/>
      <c r="AQ2702" s="170"/>
      <c r="AR2702" s="170"/>
      <c r="AS2702" s="170"/>
      <c r="AT2702" s="170"/>
      <c r="AU2702" s="170"/>
      <c r="AV2702" s="170"/>
      <c r="AW2702" s="170"/>
      <c r="AX2702" s="170"/>
      <c r="AY2702" s="170"/>
      <c r="AZ2702" s="170"/>
      <c r="BA2702" s="170"/>
      <c r="BB2702" s="170"/>
      <c r="BC2702" s="170"/>
      <c r="BD2702" s="170"/>
      <c r="BE2702" s="170"/>
      <c r="BF2702" s="170"/>
      <c r="BG2702" s="170"/>
      <c r="BH2702" s="170"/>
      <c r="BI2702" s="170"/>
      <c r="BJ2702" s="170"/>
      <c r="BK2702" s="170"/>
      <c r="BL2702" s="170"/>
      <c r="BM2702" s="170"/>
      <c r="BN2702" s="170"/>
      <c r="BO2702" s="170"/>
      <c r="BP2702" s="170"/>
      <c r="BQ2702" s="170"/>
      <c r="BR2702" s="170"/>
      <c r="BS2702" s="170"/>
      <c r="BT2702" s="170"/>
      <c r="BU2702" s="170"/>
      <c r="BV2702" s="170"/>
      <c r="BW2702" s="170"/>
      <c r="BX2702" s="170"/>
      <c r="BY2702" s="170"/>
      <c r="BZ2702" s="170"/>
      <c r="CA2702" s="170"/>
    </row>
    <row r="2703" spans="12:79" customFormat="1" ht="11.25" customHeight="1">
      <c r="L2703" s="20"/>
      <c r="M2703" s="561"/>
      <c r="N2703" s="562"/>
      <c r="O2703" s="424"/>
      <c r="AC2703" s="253"/>
      <c r="AD2703" s="253"/>
      <c r="AE2703" s="253"/>
      <c r="AF2703" s="263"/>
      <c r="AG2703" s="263"/>
      <c r="AH2703" s="263"/>
      <c r="AI2703" s="170"/>
      <c r="AJ2703" s="170"/>
      <c r="AK2703" s="170"/>
      <c r="AL2703" s="170"/>
      <c r="AM2703" s="170"/>
      <c r="AN2703" s="170"/>
      <c r="AO2703" s="170"/>
      <c r="AP2703" s="170"/>
      <c r="AQ2703" s="170"/>
      <c r="AR2703" s="170"/>
      <c r="AS2703" s="170"/>
      <c r="AT2703" s="170"/>
      <c r="AU2703" s="170"/>
      <c r="AV2703" s="170"/>
      <c r="AW2703" s="170"/>
      <c r="AX2703" s="170"/>
      <c r="AY2703" s="170"/>
      <c r="AZ2703" s="170"/>
      <c r="BA2703" s="170"/>
      <c r="BB2703" s="170"/>
      <c r="BC2703" s="170"/>
      <c r="BD2703" s="170"/>
      <c r="BE2703" s="170"/>
      <c r="BF2703" s="170"/>
      <c r="BG2703" s="170"/>
      <c r="BH2703" s="170"/>
      <c r="BI2703" s="170"/>
      <c r="BJ2703" s="170"/>
      <c r="BK2703" s="170"/>
      <c r="BL2703" s="170"/>
      <c r="BM2703" s="170"/>
      <c r="BN2703" s="170"/>
      <c r="BO2703" s="170"/>
      <c r="BP2703" s="170"/>
      <c r="BQ2703" s="170"/>
      <c r="BR2703" s="170"/>
      <c r="BS2703" s="170"/>
      <c r="BT2703" s="170"/>
      <c r="BU2703" s="170"/>
      <c r="BV2703" s="170"/>
      <c r="BW2703" s="170"/>
      <c r="BX2703" s="170"/>
      <c r="BY2703" s="170"/>
      <c r="BZ2703" s="170"/>
      <c r="CA2703" s="170"/>
    </row>
    <row r="2704" spans="12:79" customFormat="1" ht="11.25" customHeight="1">
      <c r="L2704" s="20"/>
      <c r="M2704" s="561"/>
      <c r="N2704" s="562"/>
      <c r="O2704" s="424"/>
      <c r="AC2704" s="253"/>
      <c r="AD2704" s="253"/>
      <c r="AE2704" s="253"/>
      <c r="AF2704" s="263"/>
      <c r="AG2704" s="263"/>
      <c r="AH2704" s="263"/>
      <c r="AI2704" s="170"/>
      <c r="AJ2704" s="170"/>
      <c r="AK2704" s="170"/>
      <c r="AL2704" s="170"/>
      <c r="AM2704" s="170"/>
      <c r="AN2704" s="170"/>
      <c r="AO2704" s="170"/>
      <c r="AP2704" s="170"/>
      <c r="AQ2704" s="170"/>
      <c r="AR2704" s="170"/>
      <c r="AS2704" s="170"/>
      <c r="AT2704" s="170"/>
      <c r="AU2704" s="170"/>
      <c r="AV2704" s="170"/>
      <c r="AW2704" s="170"/>
      <c r="AX2704" s="170"/>
      <c r="AY2704" s="170"/>
      <c r="AZ2704" s="170"/>
      <c r="BA2704" s="170"/>
      <c r="BB2704" s="170"/>
      <c r="BC2704" s="170"/>
      <c r="BD2704" s="170"/>
      <c r="BE2704" s="170"/>
      <c r="BF2704" s="170"/>
      <c r="BG2704" s="170"/>
      <c r="BH2704" s="170"/>
      <c r="BI2704" s="170"/>
      <c r="BJ2704" s="170"/>
      <c r="BK2704" s="170"/>
      <c r="BL2704" s="170"/>
      <c r="BM2704" s="170"/>
      <c r="BN2704" s="170"/>
      <c r="BO2704" s="170"/>
      <c r="BP2704" s="170"/>
      <c r="BQ2704" s="170"/>
      <c r="BR2704" s="170"/>
      <c r="BS2704" s="170"/>
      <c r="BT2704" s="170"/>
      <c r="BU2704" s="170"/>
      <c r="BV2704" s="170"/>
      <c r="BW2704" s="170"/>
      <c r="BX2704" s="170"/>
      <c r="BY2704" s="170"/>
      <c r="BZ2704" s="170"/>
      <c r="CA2704" s="170"/>
    </row>
    <row r="2705" spans="12:79" customFormat="1" ht="11.25" customHeight="1">
      <c r="L2705" s="20"/>
      <c r="M2705" s="538" t="s">
        <v>912</v>
      </c>
      <c r="N2705" s="555" t="s">
        <v>913</v>
      </c>
      <c r="O2705" s="422" t="s">
        <v>195</v>
      </c>
      <c r="AC2705" s="253"/>
      <c r="AD2705" s="253"/>
      <c r="AE2705" s="253"/>
      <c r="AF2705" s="249">
        <f>AG2705+AH2705</f>
        <v>0</v>
      </c>
      <c r="AG2705" s="246">
        <f>AG2706*AG2707</f>
        <v>0</v>
      </c>
      <c r="AH2705" s="246">
        <f>AH2706*AH2707</f>
        <v>0</v>
      </c>
      <c r="AI2705" s="170"/>
      <c r="AJ2705" s="170"/>
      <c r="AK2705" s="170"/>
      <c r="AL2705" s="170"/>
      <c r="AM2705" s="170"/>
      <c r="AN2705" s="170"/>
      <c r="AO2705" s="170"/>
      <c r="AP2705" s="170"/>
      <c r="AQ2705" s="170"/>
      <c r="AR2705" s="170"/>
      <c r="AS2705" s="170"/>
      <c r="AT2705" s="170"/>
      <c r="AU2705" s="170"/>
      <c r="AV2705" s="170"/>
      <c r="AW2705" s="170"/>
      <c r="AX2705" s="170"/>
      <c r="AY2705" s="170"/>
      <c r="AZ2705" s="170"/>
      <c r="BA2705" s="170"/>
      <c r="BB2705" s="170"/>
      <c r="BC2705" s="170"/>
      <c r="BD2705" s="170"/>
      <c r="BE2705" s="170"/>
      <c r="BF2705" s="170"/>
      <c r="BG2705" s="170"/>
      <c r="BH2705" s="170"/>
      <c r="BI2705" s="170"/>
      <c r="BJ2705" s="170"/>
      <c r="BK2705" s="170"/>
      <c r="BL2705" s="170"/>
      <c r="BM2705" s="170"/>
      <c r="BN2705" s="170"/>
      <c r="BO2705" s="170"/>
      <c r="BP2705" s="170"/>
      <c r="BQ2705" s="170"/>
      <c r="BR2705" s="170"/>
      <c r="BS2705" s="170"/>
      <c r="BT2705" s="170"/>
      <c r="BU2705" s="170"/>
      <c r="BV2705" s="170"/>
      <c r="BW2705" s="170"/>
      <c r="BX2705" s="170"/>
      <c r="BY2705" s="170"/>
      <c r="BZ2705" s="170"/>
      <c r="CA2705" s="170"/>
    </row>
    <row r="2706" spans="12:79" customFormat="1" ht="11.25" customHeight="1">
      <c r="L2706" s="20"/>
      <c r="M2706" s="538" t="s">
        <v>914</v>
      </c>
      <c r="N2706" s="560" t="s">
        <v>915</v>
      </c>
      <c r="O2706" s="422" t="s">
        <v>397</v>
      </c>
      <c r="AC2706" s="253"/>
      <c r="AD2706" s="253"/>
      <c r="AE2706" s="253"/>
      <c r="AF2706" s="246">
        <f>IF(AF2707=0,0,AF2705/AF2707)</f>
        <v>0</v>
      </c>
      <c r="AG2706" s="223"/>
      <c r="AH2706" s="223"/>
      <c r="AI2706" s="170"/>
      <c r="AJ2706" s="170"/>
      <c r="AK2706" s="170"/>
      <c r="AL2706" s="170"/>
      <c r="AM2706" s="170"/>
      <c r="AN2706" s="170"/>
      <c r="AO2706" s="170"/>
      <c r="AP2706" s="170"/>
      <c r="AQ2706" s="170"/>
      <c r="AR2706" s="170"/>
      <c r="AS2706" s="170"/>
      <c r="AT2706" s="170"/>
      <c r="AU2706" s="170"/>
      <c r="AV2706" s="170"/>
      <c r="AW2706" s="170"/>
      <c r="AX2706" s="170"/>
      <c r="AY2706" s="170"/>
      <c r="AZ2706" s="170"/>
      <c r="BA2706" s="170"/>
      <c r="BB2706" s="170"/>
      <c r="BC2706" s="170"/>
      <c r="BD2706" s="170"/>
      <c r="BE2706" s="170"/>
      <c r="BF2706" s="170"/>
      <c r="BG2706" s="170"/>
      <c r="BH2706" s="170"/>
      <c r="BI2706" s="170"/>
      <c r="BJ2706" s="170"/>
      <c r="BK2706" s="170"/>
      <c r="BL2706" s="170"/>
      <c r="BM2706" s="170"/>
      <c r="BN2706" s="170"/>
      <c r="BO2706" s="170"/>
      <c r="BP2706" s="170"/>
      <c r="BQ2706" s="170"/>
      <c r="BR2706" s="170"/>
      <c r="BS2706" s="170"/>
      <c r="BT2706" s="170"/>
      <c r="BU2706" s="170"/>
      <c r="BV2706" s="170"/>
      <c r="BW2706" s="170"/>
      <c r="BX2706" s="170"/>
      <c r="BY2706" s="170"/>
      <c r="BZ2706" s="170"/>
      <c r="CA2706" s="170"/>
    </row>
    <row r="2707" spans="12:79" customFormat="1" ht="11.25" customHeight="1">
      <c r="L2707" s="20"/>
      <c r="M2707" s="538" t="s">
        <v>916</v>
      </c>
      <c r="N2707" s="560" t="s">
        <v>283</v>
      </c>
      <c r="O2707" s="419" t="s">
        <v>1027</v>
      </c>
      <c r="AC2707" s="253"/>
      <c r="AD2707" s="253"/>
      <c r="AE2707" s="253"/>
      <c r="AF2707" s="249">
        <f>AG2707+AH2707</f>
        <v>0</v>
      </c>
      <c r="AG2707" s="223"/>
      <c r="AH2707" s="223"/>
      <c r="AI2707" s="170"/>
      <c r="AJ2707" s="170"/>
      <c r="AK2707" s="170"/>
      <c r="AL2707" s="170"/>
      <c r="AM2707" s="170"/>
      <c r="AN2707" s="170"/>
      <c r="AO2707" s="170"/>
      <c r="AP2707" s="170"/>
      <c r="AQ2707" s="170"/>
      <c r="AR2707" s="170"/>
      <c r="AS2707" s="170"/>
      <c r="AT2707" s="170"/>
      <c r="AU2707" s="170"/>
      <c r="AV2707" s="170"/>
      <c r="AW2707" s="170"/>
      <c r="AX2707" s="170"/>
      <c r="AY2707" s="170"/>
      <c r="AZ2707" s="170"/>
      <c r="BA2707" s="170"/>
      <c r="BB2707" s="170"/>
      <c r="BC2707" s="170"/>
      <c r="BD2707" s="170"/>
      <c r="BE2707" s="170"/>
      <c r="BF2707" s="170"/>
      <c r="BG2707" s="170"/>
      <c r="BH2707" s="170"/>
      <c r="BI2707" s="170"/>
      <c r="BJ2707" s="170"/>
      <c r="BK2707" s="170"/>
      <c r="BL2707" s="170"/>
      <c r="BM2707" s="170"/>
      <c r="BN2707" s="170"/>
      <c r="BO2707" s="170"/>
      <c r="BP2707" s="170"/>
      <c r="BQ2707" s="170"/>
      <c r="BR2707" s="170"/>
      <c r="BS2707" s="170"/>
      <c r="BT2707" s="170"/>
      <c r="BU2707" s="170"/>
      <c r="BV2707" s="170"/>
      <c r="BW2707" s="170"/>
      <c r="BX2707" s="170"/>
      <c r="BY2707" s="170"/>
      <c r="BZ2707" s="170"/>
      <c r="CA2707" s="170"/>
    </row>
    <row r="2708" spans="12:79" customFormat="1" ht="11.25" customHeight="1">
      <c r="L2708" s="20"/>
      <c r="M2708" s="561"/>
      <c r="N2708" s="562"/>
      <c r="O2708" s="424"/>
      <c r="AC2708" s="253"/>
      <c r="AD2708" s="253"/>
      <c r="AE2708" s="253"/>
      <c r="AF2708" s="263"/>
      <c r="AG2708" s="263"/>
      <c r="AH2708" s="263"/>
      <c r="AI2708" s="170"/>
      <c r="AJ2708" s="170"/>
      <c r="AK2708" s="170"/>
      <c r="AL2708" s="170"/>
      <c r="AM2708" s="170"/>
      <c r="AN2708" s="170"/>
      <c r="AO2708" s="170"/>
      <c r="AP2708" s="170"/>
      <c r="AQ2708" s="170"/>
      <c r="AR2708" s="170"/>
      <c r="AS2708" s="170"/>
      <c r="AT2708" s="170"/>
      <c r="AU2708" s="170"/>
      <c r="AV2708" s="170"/>
      <c r="AW2708" s="170"/>
      <c r="AX2708" s="170"/>
      <c r="AY2708" s="170"/>
      <c r="AZ2708" s="170"/>
      <c r="BA2708" s="170"/>
      <c r="BB2708" s="170"/>
      <c r="BC2708" s="170"/>
      <c r="BD2708" s="170"/>
      <c r="BE2708" s="170"/>
      <c r="BF2708" s="170"/>
      <c r="BG2708" s="170"/>
      <c r="BH2708" s="170"/>
      <c r="BI2708" s="170"/>
      <c r="BJ2708" s="170"/>
      <c r="BK2708" s="170"/>
      <c r="BL2708" s="170"/>
      <c r="BM2708" s="170"/>
      <c r="BN2708" s="170"/>
      <c r="BO2708" s="170"/>
      <c r="BP2708" s="170"/>
      <c r="BQ2708" s="170"/>
      <c r="BR2708" s="170"/>
      <c r="BS2708" s="170"/>
      <c r="BT2708" s="170"/>
      <c r="BU2708" s="170"/>
      <c r="BV2708" s="170"/>
      <c r="BW2708" s="170"/>
      <c r="BX2708" s="170"/>
      <c r="BY2708" s="170"/>
      <c r="BZ2708" s="170"/>
      <c r="CA2708" s="170"/>
    </row>
    <row r="2709" spans="12:79" customFormat="1" ht="11.25" customHeight="1">
      <c r="L2709" s="20"/>
      <c r="M2709" s="561"/>
      <c r="N2709" s="562"/>
      <c r="O2709" s="424"/>
      <c r="AC2709" s="253"/>
      <c r="AD2709" s="253"/>
      <c r="AE2709" s="253"/>
      <c r="AF2709" s="263"/>
      <c r="AG2709" s="263"/>
      <c r="AH2709" s="263"/>
      <c r="AI2709" s="170"/>
      <c r="AJ2709" s="170"/>
      <c r="AK2709" s="170"/>
      <c r="AL2709" s="170"/>
      <c r="AM2709" s="170"/>
      <c r="AN2709" s="170"/>
      <c r="AO2709" s="170"/>
      <c r="AP2709" s="170"/>
      <c r="AQ2709" s="170"/>
      <c r="AR2709" s="170"/>
      <c r="AS2709" s="170"/>
      <c r="AT2709" s="170"/>
      <c r="AU2709" s="170"/>
      <c r="AV2709" s="170"/>
      <c r="AW2709" s="170"/>
      <c r="AX2709" s="170"/>
      <c r="AY2709" s="170"/>
      <c r="AZ2709" s="170"/>
      <c r="BA2709" s="170"/>
      <c r="BB2709" s="170"/>
      <c r="BC2709" s="170"/>
      <c r="BD2709" s="170"/>
      <c r="BE2709" s="170"/>
      <c r="BF2709" s="170"/>
      <c r="BG2709" s="170"/>
      <c r="BH2709" s="170"/>
      <c r="BI2709" s="170"/>
      <c r="BJ2709" s="170"/>
      <c r="BK2709" s="170"/>
      <c r="BL2709" s="170"/>
      <c r="BM2709" s="170"/>
      <c r="BN2709" s="170"/>
      <c r="BO2709" s="170"/>
      <c r="BP2709" s="170"/>
      <c r="BQ2709" s="170"/>
      <c r="BR2709" s="170"/>
      <c r="BS2709" s="170"/>
      <c r="BT2709" s="170"/>
      <c r="BU2709" s="170"/>
      <c r="BV2709" s="170"/>
      <c r="BW2709" s="170"/>
      <c r="BX2709" s="170"/>
      <c r="BY2709" s="170"/>
      <c r="BZ2709" s="170"/>
      <c r="CA2709" s="170"/>
    </row>
    <row r="2710" spans="12:79" customFormat="1" ht="11.25" customHeight="1">
      <c r="L2710" s="20"/>
      <c r="M2710" s="561"/>
      <c r="N2710" s="562"/>
      <c r="O2710" s="424"/>
      <c r="AC2710" s="253"/>
      <c r="AD2710" s="253"/>
      <c r="AE2710" s="253"/>
      <c r="AF2710" s="263"/>
      <c r="AG2710" s="263"/>
      <c r="AH2710" s="263"/>
      <c r="AI2710" s="170"/>
      <c r="AJ2710" s="170"/>
      <c r="AK2710" s="170"/>
      <c r="AL2710" s="170"/>
      <c r="AM2710" s="170"/>
      <c r="AN2710" s="170"/>
      <c r="AO2710" s="170"/>
      <c r="AP2710" s="170"/>
      <c r="AQ2710" s="170"/>
      <c r="AR2710" s="170"/>
      <c r="AS2710" s="170"/>
      <c r="AT2710" s="170"/>
      <c r="AU2710" s="170"/>
      <c r="AV2710" s="170"/>
      <c r="AW2710" s="170"/>
      <c r="AX2710" s="170"/>
      <c r="AY2710" s="170"/>
      <c r="AZ2710" s="170"/>
      <c r="BA2710" s="170"/>
      <c r="BB2710" s="170"/>
      <c r="BC2710" s="170"/>
      <c r="BD2710" s="170"/>
      <c r="BE2710" s="170"/>
      <c r="BF2710" s="170"/>
      <c r="BG2710" s="170"/>
      <c r="BH2710" s="170"/>
      <c r="BI2710" s="170"/>
      <c r="BJ2710" s="170"/>
      <c r="BK2710" s="170"/>
      <c r="BL2710" s="170"/>
      <c r="BM2710" s="170"/>
      <c r="BN2710" s="170"/>
      <c r="BO2710" s="170"/>
      <c r="BP2710" s="170"/>
      <c r="BQ2710" s="170"/>
      <c r="BR2710" s="170"/>
      <c r="BS2710" s="170"/>
      <c r="BT2710" s="170"/>
      <c r="BU2710" s="170"/>
      <c r="BV2710" s="170"/>
      <c r="BW2710" s="170"/>
      <c r="BX2710" s="170"/>
      <c r="BY2710" s="170"/>
      <c r="BZ2710" s="170"/>
      <c r="CA2710" s="170"/>
    </row>
    <row r="2711" spans="12:79" customFormat="1" ht="11.25" customHeight="1">
      <c r="L2711" s="20"/>
      <c r="M2711" s="561"/>
      <c r="N2711" s="562"/>
      <c r="O2711" s="424"/>
      <c r="AC2711" s="253"/>
      <c r="AD2711" s="253"/>
      <c r="AE2711" s="253"/>
      <c r="AF2711" s="263"/>
      <c r="AG2711" s="263"/>
      <c r="AH2711" s="263"/>
      <c r="AI2711" s="170"/>
      <c r="AJ2711" s="170"/>
      <c r="AK2711" s="170"/>
      <c r="AL2711" s="170"/>
      <c r="AM2711" s="170"/>
      <c r="AN2711" s="170"/>
      <c r="AO2711" s="170"/>
      <c r="AP2711" s="170"/>
      <c r="AQ2711" s="170"/>
      <c r="AR2711" s="170"/>
      <c r="AS2711" s="170"/>
      <c r="AT2711" s="170"/>
      <c r="AU2711" s="170"/>
      <c r="AV2711" s="170"/>
      <c r="AW2711" s="170"/>
      <c r="AX2711" s="170"/>
      <c r="AY2711" s="170"/>
      <c r="AZ2711" s="170"/>
      <c r="BA2711" s="170"/>
      <c r="BB2711" s="170"/>
      <c r="BC2711" s="170"/>
      <c r="BD2711" s="170"/>
      <c r="BE2711" s="170"/>
      <c r="BF2711" s="170"/>
      <c r="BG2711" s="170"/>
      <c r="BH2711" s="170"/>
      <c r="BI2711" s="170"/>
      <c r="BJ2711" s="170"/>
      <c r="BK2711" s="170"/>
      <c r="BL2711" s="170"/>
      <c r="BM2711" s="170"/>
      <c r="BN2711" s="170"/>
      <c r="BO2711" s="170"/>
      <c r="BP2711" s="170"/>
      <c r="BQ2711" s="170"/>
      <c r="BR2711" s="170"/>
      <c r="BS2711" s="170"/>
      <c r="BT2711" s="170"/>
      <c r="BU2711" s="170"/>
      <c r="BV2711" s="170"/>
      <c r="BW2711" s="170"/>
      <c r="BX2711" s="170"/>
      <c r="BY2711" s="170"/>
      <c r="BZ2711" s="170"/>
      <c r="CA2711" s="170"/>
    </row>
    <row r="2712" spans="12:79" customFormat="1" ht="11.25" customHeight="1">
      <c r="L2712" s="20"/>
      <c r="M2712" s="561"/>
      <c r="N2712" s="562"/>
      <c r="O2712" s="424"/>
      <c r="AC2712" s="253"/>
      <c r="AD2712" s="253"/>
      <c r="AE2712" s="253"/>
      <c r="AF2712" s="263"/>
      <c r="AG2712" s="263"/>
      <c r="AH2712" s="263"/>
      <c r="AI2712" s="170"/>
      <c r="AJ2712" s="170"/>
      <c r="AK2712" s="170"/>
      <c r="AL2712" s="170"/>
      <c r="AM2712" s="170"/>
      <c r="AN2712" s="170"/>
      <c r="AO2712" s="170"/>
      <c r="AP2712" s="170"/>
      <c r="AQ2712" s="170"/>
      <c r="AR2712" s="170"/>
      <c r="AS2712" s="170"/>
      <c r="AT2712" s="170"/>
      <c r="AU2712" s="170"/>
      <c r="AV2712" s="170"/>
      <c r="AW2712" s="170"/>
      <c r="AX2712" s="170"/>
      <c r="AY2712" s="170"/>
      <c r="AZ2712" s="170"/>
      <c r="BA2712" s="170"/>
      <c r="BB2712" s="170"/>
      <c r="BC2712" s="170"/>
      <c r="BD2712" s="170"/>
      <c r="BE2712" s="170"/>
      <c r="BF2712" s="170"/>
      <c r="BG2712" s="170"/>
      <c r="BH2712" s="170"/>
      <c r="BI2712" s="170"/>
      <c r="BJ2712" s="170"/>
      <c r="BK2712" s="170"/>
      <c r="BL2712" s="170"/>
      <c r="BM2712" s="170"/>
      <c r="BN2712" s="170"/>
      <c r="BO2712" s="170"/>
      <c r="BP2712" s="170"/>
      <c r="BQ2712" s="170"/>
      <c r="BR2712" s="170"/>
      <c r="BS2712" s="170"/>
      <c r="BT2712" s="170"/>
      <c r="BU2712" s="170"/>
      <c r="BV2712" s="170"/>
      <c r="BW2712" s="170"/>
      <c r="BX2712" s="170"/>
      <c r="BY2712" s="170"/>
      <c r="BZ2712" s="170"/>
      <c r="CA2712" s="170"/>
    </row>
    <row r="2713" spans="12:79" customFormat="1" ht="11.25" customHeight="1">
      <c r="L2713" s="20"/>
      <c r="M2713" s="561"/>
      <c r="N2713" s="562"/>
      <c r="O2713" s="424"/>
      <c r="AC2713" s="253"/>
      <c r="AD2713" s="253"/>
      <c r="AE2713" s="253"/>
      <c r="AF2713" s="263"/>
      <c r="AG2713" s="263"/>
      <c r="AH2713" s="263"/>
      <c r="AI2713" s="170"/>
      <c r="AJ2713" s="170"/>
      <c r="AK2713" s="170"/>
      <c r="AL2713" s="170"/>
      <c r="AM2713" s="170"/>
      <c r="AN2713" s="170"/>
      <c r="AO2713" s="170"/>
      <c r="AP2713" s="170"/>
      <c r="AQ2713" s="170"/>
      <c r="AR2713" s="170"/>
      <c r="AS2713" s="170"/>
      <c r="AT2713" s="170"/>
      <c r="AU2713" s="170"/>
      <c r="AV2713" s="170"/>
      <c r="AW2713" s="170"/>
      <c r="AX2713" s="170"/>
      <c r="AY2713" s="170"/>
      <c r="AZ2713" s="170"/>
      <c r="BA2713" s="170"/>
      <c r="BB2713" s="170"/>
      <c r="BC2713" s="170"/>
      <c r="BD2713" s="170"/>
      <c r="BE2713" s="170"/>
      <c r="BF2713" s="170"/>
      <c r="BG2713" s="170"/>
      <c r="BH2713" s="170"/>
      <c r="BI2713" s="170"/>
      <c r="BJ2713" s="170"/>
      <c r="BK2713" s="170"/>
      <c r="BL2713" s="170"/>
      <c r="BM2713" s="170"/>
      <c r="BN2713" s="170"/>
      <c r="BO2713" s="170"/>
      <c r="BP2713" s="170"/>
      <c r="BQ2713" s="170"/>
      <c r="BR2713" s="170"/>
      <c r="BS2713" s="170"/>
      <c r="BT2713" s="170"/>
      <c r="BU2713" s="170"/>
      <c r="BV2713" s="170"/>
      <c r="BW2713" s="170"/>
      <c r="BX2713" s="170"/>
      <c r="BY2713" s="170"/>
      <c r="BZ2713" s="170"/>
      <c r="CA2713" s="170"/>
    </row>
    <row r="2714" spans="12:79" customFormat="1" ht="11.25" customHeight="1">
      <c r="L2714" s="20"/>
      <c r="M2714" s="561"/>
      <c r="N2714" s="562"/>
      <c r="O2714" s="424"/>
      <c r="AC2714" s="253"/>
      <c r="AD2714" s="253"/>
      <c r="AE2714" s="253"/>
      <c r="AF2714" s="263"/>
      <c r="AG2714" s="263"/>
      <c r="AH2714" s="263"/>
      <c r="AI2714" s="170"/>
      <c r="AJ2714" s="170"/>
      <c r="AK2714" s="170"/>
      <c r="AL2714" s="170"/>
      <c r="AM2714" s="170"/>
      <c r="AN2714" s="170"/>
      <c r="AO2714" s="170"/>
      <c r="AP2714" s="170"/>
      <c r="AQ2714" s="170"/>
      <c r="AR2714" s="170"/>
      <c r="AS2714" s="170"/>
      <c r="AT2714" s="170"/>
      <c r="AU2714" s="170"/>
      <c r="AV2714" s="170"/>
      <c r="AW2714" s="170"/>
      <c r="AX2714" s="170"/>
      <c r="AY2714" s="170"/>
      <c r="AZ2714" s="170"/>
      <c r="BA2714" s="170"/>
      <c r="BB2714" s="170"/>
      <c r="BC2714" s="170"/>
      <c r="BD2714" s="170"/>
      <c r="BE2714" s="170"/>
      <c r="BF2714" s="170"/>
      <c r="BG2714" s="170"/>
      <c r="BH2714" s="170"/>
      <c r="BI2714" s="170"/>
      <c r="BJ2714" s="170"/>
      <c r="BK2714" s="170"/>
      <c r="BL2714" s="170"/>
      <c r="BM2714" s="170"/>
      <c r="BN2714" s="170"/>
      <c r="BO2714" s="170"/>
      <c r="BP2714" s="170"/>
      <c r="BQ2714" s="170"/>
      <c r="BR2714" s="170"/>
      <c r="BS2714" s="170"/>
      <c r="BT2714" s="170"/>
      <c r="BU2714" s="170"/>
      <c r="BV2714" s="170"/>
      <c r="BW2714" s="170"/>
      <c r="BX2714" s="170"/>
      <c r="BY2714" s="170"/>
      <c r="BZ2714" s="170"/>
      <c r="CA2714" s="170"/>
    </row>
    <row r="2715" spans="12:79" customFormat="1" ht="11.25" customHeight="1">
      <c r="L2715" s="20"/>
      <c r="M2715" s="538" t="s">
        <v>705</v>
      </c>
      <c r="N2715" s="554" t="s">
        <v>917</v>
      </c>
      <c r="O2715" s="422" t="s">
        <v>195</v>
      </c>
      <c r="AC2715" s="253"/>
      <c r="AD2715" s="253"/>
      <c r="AE2715" s="253"/>
      <c r="AF2715" s="249">
        <f>AG2715+AH2715</f>
        <v>0</v>
      </c>
      <c r="AG2715" s="223"/>
      <c r="AH2715" s="223"/>
      <c r="AI2715" s="170"/>
      <c r="AJ2715" s="170"/>
      <c r="AK2715" s="170"/>
      <c r="AL2715" s="170"/>
      <c r="AM2715" s="170"/>
      <c r="AN2715" s="170"/>
      <c r="AO2715" s="170"/>
      <c r="AP2715" s="170"/>
      <c r="AQ2715" s="170"/>
      <c r="AR2715" s="170"/>
      <c r="AS2715" s="170"/>
      <c r="AT2715" s="170"/>
      <c r="AU2715" s="170"/>
      <c r="AV2715" s="170"/>
      <c r="AW2715" s="170"/>
      <c r="AX2715" s="170"/>
      <c r="AY2715" s="170"/>
      <c r="AZ2715" s="170"/>
      <c r="BA2715" s="170"/>
      <c r="BB2715" s="170"/>
      <c r="BC2715" s="170"/>
      <c r="BD2715" s="170"/>
      <c r="BE2715" s="170"/>
      <c r="BF2715" s="170"/>
      <c r="BG2715" s="170"/>
      <c r="BH2715" s="170"/>
      <c r="BI2715" s="170"/>
      <c r="BJ2715" s="170"/>
      <c r="BK2715" s="170"/>
      <c r="BL2715" s="170"/>
      <c r="BM2715" s="170"/>
      <c r="BN2715" s="170"/>
      <c r="BO2715" s="170"/>
      <c r="BP2715" s="170"/>
      <c r="BQ2715" s="170"/>
      <c r="BR2715" s="170"/>
      <c r="BS2715" s="170"/>
      <c r="BT2715" s="170"/>
      <c r="BU2715" s="170"/>
      <c r="BV2715" s="170"/>
      <c r="BW2715" s="170"/>
      <c r="BX2715" s="170"/>
      <c r="BY2715" s="170"/>
      <c r="BZ2715" s="170"/>
      <c r="CA2715" s="170"/>
    </row>
    <row r="2716" spans="12:79" customFormat="1" ht="11.25" customHeight="1">
      <c r="L2716" s="20"/>
      <c r="M2716" s="538" t="s">
        <v>918</v>
      </c>
      <c r="N2716" s="554" t="s">
        <v>919</v>
      </c>
      <c r="O2716" s="422" t="s">
        <v>195</v>
      </c>
      <c r="AC2716" s="253"/>
      <c r="AD2716" s="253"/>
      <c r="AE2716" s="253"/>
      <c r="AF2716" s="249">
        <f>AG2716+AH2716</f>
        <v>0</v>
      </c>
      <c r="AG2716" s="246">
        <f>SUM(AG2717,AG2728)</f>
        <v>0</v>
      </c>
      <c r="AH2716" s="246">
        <f>SUM(AH2717,AH2728)</f>
        <v>0</v>
      </c>
      <c r="AI2716" s="170"/>
      <c r="AJ2716" s="170"/>
      <c r="AK2716" s="170"/>
      <c r="AL2716" s="170"/>
      <c r="AM2716" s="170"/>
      <c r="AN2716" s="170"/>
      <c r="AO2716" s="170"/>
      <c r="AP2716" s="170"/>
      <c r="AQ2716" s="170"/>
      <c r="AR2716" s="170"/>
      <c r="AS2716" s="170"/>
      <c r="AT2716" s="170"/>
      <c r="AU2716" s="170"/>
      <c r="AV2716" s="170"/>
      <c r="AW2716" s="170"/>
      <c r="AX2716" s="170"/>
      <c r="AY2716" s="170"/>
      <c r="AZ2716" s="170"/>
      <c r="BA2716" s="170"/>
      <c r="BB2716" s="170"/>
      <c r="BC2716" s="170"/>
      <c r="BD2716" s="170"/>
      <c r="BE2716" s="170"/>
      <c r="BF2716" s="170"/>
      <c r="BG2716" s="170"/>
      <c r="BH2716" s="170"/>
      <c r="BI2716" s="170"/>
      <c r="BJ2716" s="170"/>
      <c r="BK2716" s="170"/>
      <c r="BL2716" s="170"/>
      <c r="BM2716" s="170"/>
      <c r="BN2716" s="170"/>
      <c r="BO2716" s="170"/>
      <c r="BP2716" s="170"/>
      <c r="BQ2716" s="170"/>
      <c r="BR2716" s="170"/>
      <c r="BS2716" s="170"/>
      <c r="BT2716" s="170"/>
      <c r="BU2716" s="170"/>
      <c r="BV2716" s="170"/>
      <c r="BW2716" s="170"/>
      <c r="BX2716" s="170"/>
      <c r="BY2716" s="170"/>
      <c r="BZ2716" s="170"/>
      <c r="CA2716" s="170"/>
    </row>
    <row r="2717" spans="12:79" customFormat="1" ht="11.25" customHeight="1">
      <c r="L2717" s="20"/>
      <c r="M2717" s="538" t="s">
        <v>521</v>
      </c>
      <c r="N2717" s="555" t="s">
        <v>920</v>
      </c>
      <c r="O2717" s="422" t="s">
        <v>195</v>
      </c>
      <c r="AC2717" s="253"/>
      <c r="AD2717" s="253"/>
      <c r="AE2717" s="253"/>
      <c r="AF2717" s="249">
        <f>AG2717+AH2717</f>
        <v>0</v>
      </c>
      <c r="AG2717" s="223"/>
      <c r="AH2717" s="223"/>
      <c r="AI2717" s="170"/>
      <c r="AJ2717" s="170"/>
      <c r="AK2717" s="170"/>
      <c r="AL2717" s="170"/>
      <c r="AM2717" s="170"/>
      <c r="AN2717" s="170"/>
      <c r="AO2717" s="170"/>
      <c r="AP2717" s="170"/>
      <c r="AQ2717" s="170"/>
      <c r="AR2717" s="170"/>
      <c r="AS2717" s="170"/>
      <c r="AT2717" s="170"/>
      <c r="AU2717" s="170"/>
      <c r="AV2717" s="170"/>
      <c r="AW2717" s="170"/>
      <c r="AX2717" s="170"/>
      <c r="AY2717" s="170"/>
      <c r="AZ2717" s="170"/>
      <c r="BA2717" s="170"/>
      <c r="BB2717" s="170"/>
      <c r="BC2717" s="170"/>
      <c r="BD2717" s="170"/>
      <c r="BE2717" s="170"/>
      <c r="BF2717" s="170"/>
      <c r="BG2717" s="170"/>
      <c r="BH2717" s="170"/>
      <c r="BI2717" s="170"/>
      <c r="BJ2717" s="170"/>
      <c r="BK2717" s="170"/>
      <c r="BL2717" s="170"/>
      <c r="BM2717" s="170"/>
      <c r="BN2717" s="170"/>
      <c r="BO2717" s="170"/>
      <c r="BP2717" s="170"/>
      <c r="BQ2717" s="170"/>
      <c r="BR2717" s="170"/>
      <c r="BS2717" s="170"/>
      <c r="BT2717" s="170"/>
      <c r="BU2717" s="170"/>
      <c r="BV2717" s="170"/>
      <c r="BW2717" s="170"/>
      <c r="BX2717" s="170"/>
      <c r="BY2717" s="170"/>
      <c r="BZ2717" s="170"/>
      <c r="CA2717" s="170"/>
    </row>
    <row r="2718" spans="12:79" customFormat="1" ht="11.25" customHeight="1">
      <c r="L2718" s="20"/>
      <c r="M2718" s="539" t="s">
        <v>921</v>
      </c>
      <c r="N2718" s="563" t="s">
        <v>922</v>
      </c>
      <c r="O2718" s="422" t="s">
        <v>289</v>
      </c>
      <c r="AC2718" s="253"/>
      <c r="AD2718" s="253"/>
      <c r="AE2718" s="253"/>
      <c r="AF2718" s="223"/>
      <c r="AG2718" s="223"/>
      <c r="AH2718" s="223"/>
      <c r="AI2718" s="170"/>
      <c r="AJ2718" s="170"/>
      <c r="AK2718" s="170"/>
      <c r="AL2718" s="170"/>
      <c r="AM2718" s="170"/>
      <c r="AN2718" s="170"/>
      <c r="AO2718" s="170"/>
      <c r="AP2718" s="170"/>
      <c r="AQ2718" s="170"/>
      <c r="AR2718" s="170"/>
      <c r="AS2718" s="170"/>
      <c r="AT2718" s="170"/>
      <c r="AU2718" s="170"/>
      <c r="AV2718" s="170"/>
      <c r="AW2718" s="170"/>
      <c r="AX2718" s="170"/>
      <c r="AY2718" s="170"/>
      <c r="AZ2718" s="170"/>
      <c r="BA2718" s="170"/>
      <c r="BB2718" s="170"/>
      <c r="BC2718" s="170"/>
      <c r="BD2718" s="170"/>
      <c r="BE2718" s="170"/>
      <c r="BF2718" s="170"/>
      <c r="BG2718" s="170"/>
      <c r="BH2718" s="170"/>
      <c r="BI2718" s="170"/>
      <c r="BJ2718" s="170"/>
      <c r="BK2718" s="170"/>
      <c r="BL2718" s="170"/>
      <c r="BM2718" s="170"/>
      <c r="BN2718" s="170"/>
      <c r="BO2718" s="170"/>
      <c r="BP2718" s="170"/>
      <c r="BQ2718" s="170"/>
      <c r="BR2718" s="170"/>
      <c r="BS2718" s="170"/>
      <c r="BT2718" s="170"/>
      <c r="BU2718" s="170"/>
      <c r="BV2718" s="170"/>
      <c r="BW2718" s="170"/>
      <c r="BX2718" s="170"/>
      <c r="BY2718" s="170"/>
      <c r="BZ2718" s="170"/>
      <c r="CA2718" s="170"/>
    </row>
    <row r="2719" spans="12:79" customFormat="1" ht="11.25" customHeight="1">
      <c r="L2719" s="20"/>
      <c r="M2719" s="539" t="s">
        <v>923</v>
      </c>
      <c r="N2719" s="564" t="s">
        <v>1032</v>
      </c>
      <c r="O2719" s="422" t="s">
        <v>29</v>
      </c>
      <c r="AC2719" s="253"/>
      <c r="AD2719" s="253"/>
      <c r="AE2719" s="253"/>
      <c r="AF2719" s="246">
        <f>IF(AF2718=0,0,AF2717/AF2718*1000/AF$6)</f>
        <v>0</v>
      </c>
      <c r="AG2719" s="246">
        <f>IF(AG2718=0,0,AG2717/AG2718*1000/AG$6)</f>
        <v>0</v>
      </c>
      <c r="AH2719" s="246">
        <f>IF(AH2718=0,0,AH2717/AH2718*1000/AH$6)</f>
        <v>0</v>
      </c>
      <c r="AI2719" s="170"/>
      <c r="AJ2719" s="170"/>
      <c r="AK2719" s="170"/>
      <c r="AL2719" s="170"/>
      <c r="AM2719" s="170"/>
      <c r="AN2719" s="170"/>
      <c r="AO2719" s="170"/>
      <c r="AP2719" s="170"/>
      <c r="AQ2719" s="170"/>
      <c r="AR2719" s="170"/>
      <c r="AS2719" s="170"/>
      <c r="AT2719" s="170"/>
      <c r="AU2719" s="170"/>
      <c r="AV2719" s="170"/>
      <c r="AW2719" s="170"/>
      <c r="AX2719" s="170"/>
      <c r="AY2719" s="170"/>
      <c r="AZ2719" s="170"/>
      <c r="BA2719" s="170"/>
      <c r="BB2719" s="170"/>
      <c r="BC2719" s="170"/>
      <c r="BD2719" s="170"/>
      <c r="BE2719" s="170"/>
      <c r="BF2719" s="170"/>
      <c r="BG2719" s="170"/>
      <c r="BH2719" s="170"/>
      <c r="BI2719" s="170"/>
      <c r="BJ2719" s="170"/>
      <c r="BK2719" s="170"/>
      <c r="BL2719" s="170"/>
      <c r="BM2719" s="170"/>
      <c r="BN2719" s="170"/>
      <c r="BO2719" s="170"/>
      <c r="BP2719" s="170"/>
      <c r="BQ2719" s="170"/>
      <c r="BR2719" s="170"/>
      <c r="BS2719" s="170"/>
      <c r="BT2719" s="170"/>
      <c r="BU2719" s="170"/>
      <c r="BV2719" s="170"/>
      <c r="BW2719" s="170"/>
      <c r="BX2719" s="170"/>
      <c r="BY2719" s="170"/>
      <c r="BZ2719" s="170"/>
      <c r="CA2719" s="170"/>
    </row>
    <row r="2720" spans="12:79" customFormat="1" ht="11.25" customHeight="1">
      <c r="L2720" s="20"/>
      <c r="M2720" s="539" t="s">
        <v>924</v>
      </c>
      <c r="N2720" s="565" t="s">
        <v>1034</v>
      </c>
      <c r="O2720" s="422" t="s">
        <v>289</v>
      </c>
      <c r="AC2720" s="253"/>
      <c r="AD2720" s="253"/>
      <c r="AE2720" s="253"/>
      <c r="AF2720" s="223"/>
      <c r="AG2720" s="223"/>
      <c r="AH2720" s="223"/>
      <c r="AI2720" s="170"/>
      <c r="AJ2720" s="170"/>
      <c r="AK2720" s="170"/>
      <c r="AL2720" s="170"/>
      <c r="AM2720" s="170"/>
      <c r="AN2720" s="170"/>
      <c r="AO2720" s="170"/>
      <c r="AP2720" s="170"/>
      <c r="AQ2720" s="170"/>
      <c r="AR2720" s="170"/>
      <c r="AS2720" s="170"/>
      <c r="AT2720" s="170"/>
      <c r="AU2720" s="170"/>
      <c r="AV2720" s="170"/>
      <c r="AW2720" s="170"/>
      <c r="AX2720" s="170"/>
      <c r="AY2720" s="170"/>
      <c r="AZ2720" s="170"/>
      <c r="BA2720" s="170"/>
      <c r="BB2720" s="170"/>
      <c r="BC2720" s="170"/>
      <c r="BD2720" s="170"/>
      <c r="BE2720" s="170"/>
      <c r="BF2720" s="170"/>
      <c r="BG2720" s="170"/>
      <c r="BH2720" s="170"/>
      <c r="BI2720" s="170"/>
      <c r="BJ2720" s="170"/>
      <c r="BK2720" s="170"/>
      <c r="BL2720" s="170"/>
      <c r="BM2720" s="170"/>
      <c r="BN2720" s="170"/>
      <c r="BO2720" s="170"/>
      <c r="BP2720" s="170"/>
      <c r="BQ2720" s="170"/>
      <c r="BR2720" s="170"/>
      <c r="BS2720" s="170"/>
      <c r="BT2720" s="170"/>
      <c r="BU2720" s="170"/>
      <c r="BV2720" s="170"/>
      <c r="BW2720" s="170"/>
      <c r="BX2720" s="170"/>
      <c r="BY2720" s="170"/>
      <c r="BZ2720" s="170"/>
      <c r="CA2720" s="170"/>
    </row>
    <row r="2721" spans="12:79" customFormat="1" ht="11.25" customHeight="1">
      <c r="L2721" s="20"/>
      <c r="M2721" s="539" t="s">
        <v>925</v>
      </c>
      <c r="N2721" s="566" t="s">
        <v>1033</v>
      </c>
      <c r="O2721" s="422" t="s">
        <v>289</v>
      </c>
      <c r="AC2721" s="253"/>
      <c r="AD2721" s="253"/>
      <c r="AE2721" s="253"/>
      <c r="AF2721" s="223"/>
      <c r="AG2721" s="223"/>
      <c r="AH2721" s="223"/>
      <c r="AI2721" s="170"/>
      <c r="AJ2721" s="170"/>
      <c r="AK2721" s="170"/>
      <c r="AL2721" s="170"/>
      <c r="AM2721" s="170"/>
      <c r="AN2721" s="170"/>
      <c r="AO2721" s="170"/>
      <c r="AP2721" s="170"/>
      <c r="AQ2721" s="170"/>
      <c r="AR2721" s="170"/>
      <c r="AS2721" s="170"/>
      <c r="AT2721" s="170"/>
      <c r="AU2721" s="170"/>
      <c r="AV2721" s="170"/>
      <c r="AW2721" s="170"/>
      <c r="AX2721" s="170"/>
      <c r="AY2721" s="170"/>
      <c r="AZ2721" s="170"/>
      <c r="BA2721" s="170"/>
      <c r="BB2721" s="170"/>
      <c r="BC2721" s="170"/>
      <c r="BD2721" s="170"/>
      <c r="BE2721" s="170"/>
      <c r="BF2721" s="170"/>
      <c r="BG2721" s="170"/>
      <c r="BH2721" s="170"/>
      <c r="BI2721" s="170"/>
      <c r="BJ2721" s="170"/>
      <c r="BK2721" s="170"/>
      <c r="BL2721" s="170"/>
      <c r="BM2721" s="170"/>
      <c r="BN2721" s="170"/>
      <c r="BO2721" s="170"/>
      <c r="BP2721" s="170"/>
      <c r="BQ2721" s="170"/>
      <c r="BR2721" s="170"/>
      <c r="BS2721" s="170"/>
      <c r="BT2721" s="170"/>
      <c r="BU2721" s="170"/>
      <c r="BV2721" s="170"/>
      <c r="BW2721" s="170"/>
      <c r="BX2721" s="170"/>
      <c r="BY2721" s="170"/>
      <c r="BZ2721" s="170"/>
      <c r="CA2721" s="170"/>
    </row>
    <row r="2722" spans="12:79" customFormat="1" ht="11.25" customHeight="1">
      <c r="L2722" s="20"/>
      <c r="M2722" s="539" t="s">
        <v>926</v>
      </c>
      <c r="N2722" s="556" t="s">
        <v>33</v>
      </c>
      <c r="O2722" s="422" t="s">
        <v>29</v>
      </c>
      <c r="AC2722" s="253"/>
      <c r="AD2722" s="253"/>
      <c r="AE2722" s="253"/>
      <c r="AF2722" s="143"/>
      <c r="AG2722" s="223"/>
      <c r="AH2722" s="223"/>
      <c r="AI2722" s="170"/>
      <c r="AJ2722" s="170"/>
      <c r="AK2722" s="170"/>
      <c r="AL2722" s="170"/>
      <c r="AM2722" s="170"/>
      <c r="AN2722" s="170"/>
      <c r="AO2722" s="170"/>
      <c r="AP2722" s="170"/>
      <c r="AQ2722" s="170"/>
      <c r="AR2722" s="170"/>
      <c r="AS2722" s="170"/>
      <c r="AT2722" s="170"/>
      <c r="AU2722" s="170"/>
      <c r="AV2722" s="170"/>
      <c r="AW2722" s="170"/>
      <c r="AX2722" s="170"/>
      <c r="AY2722" s="170"/>
      <c r="AZ2722" s="170"/>
      <c r="BA2722" s="170"/>
      <c r="BB2722" s="170"/>
      <c r="BC2722" s="170"/>
      <c r="BD2722" s="170"/>
      <c r="BE2722" s="170"/>
      <c r="BF2722" s="170"/>
      <c r="BG2722" s="170"/>
      <c r="BH2722" s="170"/>
      <c r="BI2722" s="170"/>
      <c r="BJ2722" s="170"/>
      <c r="BK2722" s="170"/>
      <c r="BL2722" s="170"/>
      <c r="BM2722" s="170"/>
      <c r="BN2722" s="170"/>
      <c r="BO2722" s="170"/>
      <c r="BP2722" s="170"/>
      <c r="BQ2722" s="170"/>
      <c r="BR2722" s="170"/>
      <c r="BS2722" s="170"/>
      <c r="BT2722" s="170"/>
      <c r="BU2722" s="170"/>
      <c r="BV2722" s="170"/>
      <c r="BW2722" s="170"/>
      <c r="BX2722" s="170"/>
      <c r="BY2722" s="170"/>
      <c r="BZ2722" s="170"/>
      <c r="CA2722" s="170"/>
    </row>
    <row r="2723" spans="12:79" customFormat="1" ht="11.25" customHeight="1">
      <c r="L2723" s="20"/>
      <c r="M2723" s="539" t="s">
        <v>927</v>
      </c>
      <c r="N2723" s="567" t="s">
        <v>928</v>
      </c>
      <c r="O2723" s="422"/>
      <c r="AC2723" s="253"/>
      <c r="AD2723" s="253"/>
      <c r="AE2723" s="253"/>
      <c r="AF2723" s="143"/>
      <c r="AG2723" s="223"/>
      <c r="AH2723" s="223"/>
      <c r="AI2723" s="170"/>
      <c r="AJ2723" s="170"/>
      <c r="AK2723" s="170"/>
      <c r="AL2723" s="170"/>
      <c r="AM2723" s="170"/>
      <c r="AN2723" s="170"/>
      <c r="AO2723" s="170"/>
      <c r="AP2723" s="170"/>
      <c r="AQ2723" s="170"/>
      <c r="AR2723" s="170"/>
      <c r="AS2723" s="170"/>
      <c r="AT2723" s="170"/>
      <c r="AU2723" s="170"/>
      <c r="AV2723" s="170"/>
      <c r="AW2723" s="170"/>
      <c r="AX2723" s="170"/>
      <c r="AY2723" s="170"/>
      <c r="AZ2723" s="170"/>
      <c r="BA2723" s="170"/>
      <c r="BB2723" s="170"/>
      <c r="BC2723" s="170"/>
      <c r="BD2723" s="170"/>
      <c r="BE2723" s="170"/>
      <c r="BF2723" s="170"/>
      <c r="BG2723" s="170"/>
      <c r="BH2723" s="170"/>
      <c r="BI2723" s="170"/>
      <c r="BJ2723" s="170"/>
      <c r="BK2723" s="170"/>
      <c r="BL2723" s="170"/>
      <c r="BM2723" s="170"/>
      <c r="BN2723" s="170"/>
      <c r="BO2723" s="170"/>
      <c r="BP2723" s="170"/>
      <c r="BQ2723" s="170"/>
      <c r="BR2723" s="170"/>
      <c r="BS2723" s="170"/>
      <c r="BT2723" s="170"/>
      <c r="BU2723" s="170"/>
      <c r="BV2723" s="170"/>
      <c r="BW2723" s="170"/>
      <c r="BX2723" s="170"/>
      <c r="BY2723" s="170"/>
      <c r="BZ2723" s="170"/>
      <c r="CA2723" s="170"/>
    </row>
    <row r="2724" spans="12:79" customFormat="1" ht="11.25" customHeight="1">
      <c r="L2724" s="20"/>
      <c r="M2724" s="539" t="s">
        <v>929</v>
      </c>
      <c r="N2724" s="556" t="s">
        <v>930</v>
      </c>
      <c r="O2724" s="422" t="s">
        <v>29</v>
      </c>
      <c r="AC2724" s="253"/>
      <c r="AD2724" s="253"/>
      <c r="AE2724" s="253"/>
      <c r="AF2724" s="143"/>
      <c r="AG2724" s="223"/>
      <c r="AH2724" s="223"/>
      <c r="AI2724" s="170"/>
      <c r="AJ2724" s="170"/>
      <c r="AK2724" s="170"/>
      <c r="AL2724" s="170"/>
      <c r="AM2724" s="170"/>
      <c r="AN2724" s="170"/>
      <c r="AO2724" s="170"/>
      <c r="AP2724" s="170"/>
      <c r="AQ2724" s="170"/>
      <c r="AR2724" s="170"/>
      <c r="AS2724" s="170"/>
      <c r="AT2724" s="170"/>
      <c r="AU2724" s="170"/>
      <c r="AV2724" s="170"/>
      <c r="AW2724" s="170"/>
      <c r="AX2724" s="170"/>
      <c r="AY2724" s="170"/>
      <c r="AZ2724" s="170"/>
      <c r="BA2724" s="170"/>
      <c r="BB2724" s="170"/>
      <c r="BC2724" s="170"/>
      <c r="BD2724" s="170"/>
      <c r="BE2724" s="170"/>
      <c r="BF2724" s="170"/>
      <c r="BG2724" s="170"/>
      <c r="BH2724" s="170"/>
      <c r="BI2724" s="170"/>
      <c r="BJ2724" s="170"/>
      <c r="BK2724" s="170"/>
      <c r="BL2724" s="170"/>
      <c r="BM2724" s="170"/>
      <c r="BN2724" s="170"/>
      <c r="BO2724" s="170"/>
      <c r="BP2724" s="170"/>
      <c r="BQ2724" s="170"/>
      <c r="BR2724" s="170"/>
      <c r="BS2724" s="170"/>
      <c r="BT2724" s="170"/>
      <c r="BU2724" s="170"/>
      <c r="BV2724" s="170"/>
      <c r="BW2724" s="170"/>
      <c r="BX2724" s="170"/>
      <c r="BY2724" s="170"/>
      <c r="BZ2724" s="170"/>
      <c r="CA2724" s="170"/>
    </row>
    <row r="2725" spans="12:79" customFormat="1" ht="11.25" customHeight="1">
      <c r="L2725" s="20"/>
      <c r="M2725" s="539" t="s">
        <v>931</v>
      </c>
      <c r="N2725" s="568" t="s">
        <v>932</v>
      </c>
      <c r="O2725" s="422"/>
      <c r="AC2725" s="253"/>
      <c r="AD2725" s="253"/>
      <c r="AE2725" s="253"/>
      <c r="AF2725" s="143"/>
      <c r="AG2725" s="223"/>
      <c r="AH2725" s="223"/>
      <c r="AI2725" s="170"/>
      <c r="AJ2725" s="170"/>
      <c r="AK2725" s="170"/>
      <c r="AL2725" s="170"/>
      <c r="AM2725" s="170"/>
      <c r="AN2725" s="170"/>
      <c r="AO2725" s="170"/>
      <c r="AP2725" s="170"/>
      <c r="AQ2725" s="170"/>
      <c r="AR2725" s="170"/>
      <c r="AS2725" s="170"/>
      <c r="AT2725" s="170"/>
      <c r="AU2725" s="170"/>
      <c r="AV2725" s="170"/>
      <c r="AW2725" s="170"/>
      <c r="AX2725" s="170"/>
      <c r="AY2725" s="170"/>
      <c r="AZ2725" s="170"/>
      <c r="BA2725" s="170"/>
      <c r="BB2725" s="170"/>
      <c r="BC2725" s="170"/>
      <c r="BD2725" s="170"/>
      <c r="BE2725" s="170"/>
      <c r="BF2725" s="170"/>
      <c r="BG2725" s="170"/>
      <c r="BH2725" s="170"/>
      <c r="BI2725" s="170"/>
      <c r="BJ2725" s="170"/>
      <c r="BK2725" s="170"/>
      <c r="BL2725" s="170"/>
      <c r="BM2725" s="170"/>
      <c r="BN2725" s="170"/>
      <c r="BO2725" s="170"/>
      <c r="BP2725" s="170"/>
      <c r="BQ2725" s="170"/>
      <c r="BR2725" s="170"/>
      <c r="BS2725" s="170"/>
      <c r="BT2725" s="170"/>
      <c r="BU2725" s="170"/>
      <c r="BV2725" s="170"/>
      <c r="BW2725" s="170"/>
      <c r="BX2725" s="170"/>
      <c r="BY2725" s="170"/>
      <c r="BZ2725" s="170"/>
      <c r="CA2725" s="170"/>
    </row>
    <row r="2726" spans="12:79" customFormat="1" ht="11.25" customHeight="1">
      <c r="L2726" s="20"/>
      <c r="M2726" s="539" t="s">
        <v>933</v>
      </c>
      <c r="N2726" s="569" t="s">
        <v>934</v>
      </c>
      <c r="O2726" s="422" t="s">
        <v>29</v>
      </c>
      <c r="AC2726" s="253"/>
      <c r="AD2726" s="253"/>
      <c r="AE2726" s="253"/>
      <c r="AF2726" s="143"/>
      <c r="AG2726" s="223"/>
      <c r="AH2726" s="223"/>
      <c r="AI2726" s="170"/>
      <c r="AJ2726" s="170"/>
      <c r="AK2726" s="170"/>
      <c r="AL2726" s="170"/>
      <c r="AM2726" s="170"/>
      <c r="AN2726" s="170"/>
      <c r="AO2726" s="170"/>
      <c r="AP2726" s="170"/>
      <c r="AQ2726" s="170"/>
      <c r="AR2726" s="170"/>
      <c r="AS2726" s="170"/>
      <c r="AT2726" s="170"/>
      <c r="AU2726" s="170"/>
      <c r="AV2726" s="170"/>
      <c r="AW2726" s="170"/>
      <c r="AX2726" s="170"/>
      <c r="AY2726" s="170"/>
      <c r="AZ2726" s="170"/>
      <c r="BA2726" s="170"/>
      <c r="BB2726" s="170"/>
      <c r="BC2726" s="170"/>
      <c r="BD2726" s="170"/>
      <c r="BE2726" s="170"/>
      <c r="BF2726" s="170"/>
      <c r="BG2726" s="170"/>
      <c r="BH2726" s="170"/>
      <c r="BI2726" s="170"/>
      <c r="BJ2726" s="170"/>
      <c r="BK2726" s="170"/>
      <c r="BL2726" s="170"/>
      <c r="BM2726" s="170"/>
      <c r="BN2726" s="170"/>
      <c r="BO2726" s="170"/>
      <c r="BP2726" s="170"/>
      <c r="BQ2726" s="170"/>
      <c r="BR2726" s="170"/>
      <c r="BS2726" s="170"/>
      <c r="BT2726" s="170"/>
      <c r="BU2726" s="170"/>
      <c r="BV2726" s="170"/>
      <c r="BW2726" s="170"/>
      <c r="BX2726" s="170"/>
      <c r="BY2726" s="170"/>
      <c r="BZ2726" s="170"/>
      <c r="CA2726" s="170"/>
    </row>
    <row r="2727" spans="12:79" customFormat="1" ht="11.25" customHeight="1">
      <c r="L2727" s="20"/>
      <c r="M2727" s="539" t="s">
        <v>935</v>
      </c>
      <c r="N2727" s="570" t="s">
        <v>936</v>
      </c>
      <c r="O2727" s="422" t="s">
        <v>29</v>
      </c>
      <c r="AC2727" s="253"/>
      <c r="AD2727" s="253"/>
      <c r="AE2727" s="253"/>
      <c r="AF2727" s="143"/>
      <c r="AG2727" s="223"/>
      <c r="AH2727" s="223"/>
      <c r="AI2727" s="170"/>
      <c r="AJ2727" s="170"/>
      <c r="AK2727" s="170"/>
      <c r="AL2727" s="170"/>
      <c r="AM2727" s="170"/>
      <c r="AN2727" s="170"/>
      <c r="AO2727" s="170"/>
      <c r="AP2727" s="170"/>
      <c r="AQ2727" s="170"/>
      <c r="AR2727" s="170"/>
      <c r="AS2727" s="170"/>
      <c r="AT2727" s="170"/>
      <c r="AU2727" s="170"/>
      <c r="AV2727" s="170"/>
      <c r="AW2727" s="170"/>
      <c r="AX2727" s="170"/>
      <c r="AY2727" s="170"/>
      <c r="AZ2727" s="170"/>
      <c r="BA2727" s="170"/>
      <c r="BB2727" s="170"/>
      <c r="BC2727" s="170"/>
      <c r="BD2727" s="170"/>
      <c r="BE2727" s="170"/>
      <c r="BF2727" s="170"/>
      <c r="BG2727" s="170"/>
      <c r="BH2727" s="170"/>
      <c r="BI2727" s="170"/>
      <c r="BJ2727" s="170"/>
      <c r="BK2727" s="170"/>
      <c r="BL2727" s="170"/>
      <c r="BM2727" s="170"/>
      <c r="BN2727" s="170"/>
      <c r="BO2727" s="170"/>
      <c r="BP2727" s="170"/>
      <c r="BQ2727" s="170"/>
      <c r="BR2727" s="170"/>
      <c r="BS2727" s="170"/>
      <c r="BT2727" s="170"/>
      <c r="BU2727" s="170"/>
      <c r="BV2727" s="170"/>
      <c r="BW2727" s="170"/>
      <c r="BX2727" s="170"/>
      <c r="BY2727" s="170"/>
      <c r="BZ2727" s="170"/>
      <c r="CA2727" s="170"/>
    </row>
    <row r="2728" spans="12:79" customFormat="1" ht="11.25" customHeight="1">
      <c r="L2728" s="20"/>
      <c r="M2728" s="538" t="s">
        <v>522</v>
      </c>
      <c r="N2728" s="571" t="s">
        <v>937</v>
      </c>
      <c r="O2728" s="422" t="s">
        <v>195</v>
      </c>
      <c r="AC2728" s="253"/>
      <c r="AD2728" s="253"/>
      <c r="AE2728" s="253"/>
      <c r="AF2728" s="249">
        <f t="shared" ref="AF2728:AF2734" si="88">AG2728+AH2728</f>
        <v>0</v>
      </c>
      <c r="AG2728" s="223"/>
      <c r="AH2728" s="223"/>
      <c r="AI2728" s="170"/>
      <c r="AJ2728" s="170"/>
      <c r="AK2728" s="170"/>
      <c r="AL2728" s="170"/>
      <c r="AM2728" s="170"/>
      <c r="AN2728" s="170"/>
      <c r="AO2728" s="170"/>
      <c r="AP2728" s="170"/>
      <c r="AQ2728" s="170"/>
      <c r="AR2728" s="170"/>
      <c r="AS2728" s="170"/>
      <c r="AT2728" s="170"/>
      <c r="AU2728" s="170"/>
      <c r="AV2728" s="170"/>
      <c r="AW2728" s="170"/>
      <c r="AX2728" s="170"/>
      <c r="AY2728" s="170"/>
      <c r="AZ2728" s="170"/>
      <c r="BA2728" s="170"/>
      <c r="BB2728" s="170"/>
      <c r="BC2728" s="170"/>
      <c r="BD2728" s="170"/>
      <c r="BE2728" s="170"/>
      <c r="BF2728" s="170"/>
      <c r="BG2728" s="170"/>
      <c r="BH2728" s="170"/>
      <c r="BI2728" s="170"/>
      <c r="BJ2728" s="170"/>
      <c r="BK2728" s="170"/>
      <c r="BL2728" s="170"/>
      <c r="BM2728" s="170"/>
      <c r="BN2728" s="170"/>
      <c r="BO2728" s="170"/>
      <c r="BP2728" s="170"/>
      <c r="BQ2728" s="170"/>
      <c r="BR2728" s="170"/>
      <c r="BS2728" s="170"/>
      <c r="BT2728" s="170"/>
      <c r="BU2728" s="170"/>
      <c r="BV2728" s="170"/>
      <c r="BW2728" s="170"/>
      <c r="BX2728" s="170"/>
      <c r="BY2728" s="170"/>
      <c r="BZ2728" s="170"/>
      <c r="CA2728" s="170"/>
    </row>
    <row r="2729" spans="12:79" customFormat="1" ht="11.25" customHeight="1">
      <c r="L2729" s="20"/>
      <c r="M2729" s="538" t="s">
        <v>938</v>
      </c>
      <c r="N2729" s="572" t="s">
        <v>2079</v>
      </c>
      <c r="O2729" s="422" t="s">
        <v>195</v>
      </c>
      <c r="AC2729" s="253"/>
      <c r="AD2729" s="253"/>
      <c r="AE2729" s="253"/>
      <c r="AF2729" s="249">
        <f t="shared" si="88"/>
        <v>0</v>
      </c>
      <c r="AG2729" s="223"/>
      <c r="AH2729" s="223"/>
      <c r="AI2729" s="170"/>
      <c r="AJ2729" s="170"/>
      <c r="AK2729" s="170"/>
      <c r="AL2729" s="170"/>
      <c r="AM2729" s="170"/>
      <c r="AN2729" s="170"/>
      <c r="AO2729" s="170"/>
      <c r="AP2729" s="170"/>
      <c r="AQ2729" s="170"/>
      <c r="AR2729" s="170"/>
      <c r="AS2729" s="170"/>
      <c r="AT2729" s="170"/>
      <c r="AU2729" s="170"/>
      <c r="AV2729" s="170"/>
      <c r="AW2729" s="170"/>
      <c r="AX2729" s="170"/>
      <c r="AY2729" s="170"/>
      <c r="AZ2729" s="170"/>
      <c r="BA2729" s="170"/>
      <c r="BB2729" s="170"/>
      <c r="BC2729" s="170"/>
      <c r="BD2729" s="170"/>
      <c r="BE2729" s="170"/>
      <c r="BF2729" s="170"/>
      <c r="BG2729" s="170"/>
      <c r="BH2729" s="170"/>
      <c r="BI2729" s="170"/>
      <c r="BJ2729" s="170"/>
      <c r="BK2729" s="170"/>
      <c r="BL2729" s="170"/>
      <c r="BM2729" s="170"/>
      <c r="BN2729" s="170"/>
      <c r="BO2729" s="170"/>
      <c r="BP2729" s="170"/>
      <c r="BQ2729" s="170"/>
      <c r="BR2729" s="170"/>
      <c r="BS2729" s="170"/>
      <c r="BT2729" s="170"/>
      <c r="BU2729" s="170"/>
      <c r="BV2729" s="170"/>
      <c r="BW2729" s="170"/>
      <c r="BX2729" s="170"/>
      <c r="BY2729" s="170"/>
      <c r="BZ2729" s="170"/>
      <c r="CA2729" s="170"/>
    </row>
    <row r="2730" spans="12:79" customFormat="1" ht="11.25" customHeight="1">
      <c r="L2730" s="20"/>
      <c r="M2730" s="538" t="s">
        <v>939</v>
      </c>
      <c r="N2730" s="552" t="s">
        <v>940</v>
      </c>
      <c r="O2730" s="422" t="s">
        <v>195</v>
      </c>
      <c r="AC2730" s="253"/>
      <c r="AD2730" s="253"/>
      <c r="AE2730" s="253"/>
      <c r="AF2730" s="249">
        <f t="shared" si="88"/>
        <v>0</v>
      </c>
      <c r="AG2730" s="223"/>
      <c r="AH2730" s="223"/>
      <c r="AI2730" s="170"/>
      <c r="AJ2730" s="170"/>
      <c r="AK2730" s="170"/>
      <c r="AL2730" s="170"/>
      <c r="AM2730" s="170"/>
      <c r="AN2730" s="170"/>
      <c r="AO2730" s="170"/>
      <c r="AP2730" s="170"/>
      <c r="AQ2730" s="170"/>
      <c r="AR2730" s="170"/>
      <c r="AS2730" s="170"/>
      <c r="AT2730" s="170"/>
      <c r="AU2730" s="170"/>
      <c r="AV2730" s="170"/>
      <c r="AW2730" s="170"/>
      <c r="AX2730" s="170"/>
      <c r="AY2730" s="170"/>
      <c r="AZ2730" s="170"/>
      <c r="BA2730" s="170"/>
      <c r="BB2730" s="170"/>
      <c r="BC2730" s="170"/>
      <c r="BD2730" s="170"/>
      <c r="BE2730" s="170"/>
      <c r="BF2730" s="170"/>
      <c r="BG2730" s="170"/>
      <c r="BH2730" s="170"/>
      <c r="BI2730" s="170"/>
      <c r="BJ2730" s="170"/>
      <c r="BK2730" s="170"/>
      <c r="BL2730" s="170"/>
      <c r="BM2730" s="170"/>
      <c r="BN2730" s="170"/>
      <c r="BO2730" s="170"/>
      <c r="BP2730" s="170"/>
      <c r="BQ2730" s="170"/>
      <c r="BR2730" s="170"/>
      <c r="BS2730" s="170"/>
      <c r="BT2730" s="170"/>
      <c r="BU2730" s="170"/>
      <c r="BV2730" s="170"/>
      <c r="BW2730" s="170"/>
      <c r="BX2730" s="170"/>
      <c r="BY2730" s="170"/>
      <c r="BZ2730" s="170"/>
      <c r="CA2730" s="170"/>
    </row>
    <row r="2731" spans="12:79" customFormat="1" ht="11.25" customHeight="1">
      <c r="L2731" s="20"/>
      <c r="M2731" s="538" t="s">
        <v>941</v>
      </c>
      <c r="N2731" s="552" t="s">
        <v>942</v>
      </c>
      <c r="O2731" s="422" t="s">
        <v>195</v>
      </c>
      <c r="AC2731" s="253"/>
      <c r="AD2731" s="253"/>
      <c r="AE2731" s="253"/>
      <c r="AF2731" s="249">
        <f t="shared" si="88"/>
        <v>0</v>
      </c>
      <c r="AG2731" s="246">
        <f>SUM(AG2732:AG2735)</f>
        <v>0</v>
      </c>
      <c r="AH2731" s="246">
        <f>SUM(AH2732:AH2735)</f>
        <v>0</v>
      </c>
      <c r="AI2731" s="170"/>
      <c r="AJ2731" s="170"/>
      <c r="AK2731" s="170"/>
      <c r="AL2731" s="170"/>
      <c r="AM2731" s="170"/>
      <c r="AN2731" s="170"/>
      <c r="AO2731" s="170"/>
      <c r="AP2731" s="170"/>
      <c r="AQ2731" s="170"/>
      <c r="AR2731" s="170"/>
      <c r="AS2731" s="170"/>
      <c r="AT2731" s="170"/>
      <c r="AU2731" s="170"/>
      <c r="AV2731" s="170"/>
      <c r="AW2731" s="170"/>
      <c r="AX2731" s="170"/>
      <c r="AY2731" s="170"/>
      <c r="AZ2731" s="170"/>
      <c r="BA2731" s="170"/>
      <c r="BB2731" s="170"/>
      <c r="BC2731" s="170"/>
      <c r="BD2731" s="170"/>
      <c r="BE2731" s="170"/>
      <c r="BF2731" s="170"/>
      <c r="BG2731" s="170"/>
      <c r="BH2731" s="170"/>
      <c r="BI2731" s="170"/>
      <c r="BJ2731" s="170"/>
      <c r="BK2731" s="170"/>
      <c r="BL2731" s="170"/>
      <c r="BM2731" s="170"/>
      <c r="BN2731" s="170"/>
      <c r="BO2731" s="170"/>
      <c r="BP2731" s="170"/>
      <c r="BQ2731" s="170"/>
      <c r="BR2731" s="170"/>
      <c r="BS2731" s="170"/>
      <c r="BT2731" s="170"/>
      <c r="BU2731" s="170"/>
      <c r="BV2731" s="170"/>
      <c r="BW2731" s="170"/>
      <c r="BX2731" s="170"/>
      <c r="BY2731" s="170"/>
      <c r="BZ2731" s="170"/>
      <c r="CA2731" s="170"/>
    </row>
    <row r="2732" spans="12:79" customFormat="1" ht="11.25" customHeight="1">
      <c r="L2732" s="20"/>
      <c r="M2732" s="538" t="s">
        <v>943</v>
      </c>
      <c r="N2732" s="573" t="s">
        <v>944</v>
      </c>
      <c r="O2732" s="422" t="s">
        <v>195</v>
      </c>
      <c r="AC2732" s="253"/>
      <c r="AD2732" s="253"/>
      <c r="AE2732" s="253"/>
      <c r="AF2732" s="249">
        <f t="shared" si="88"/>
        <v>0</v>
      </c>
      <c r="AG2732" s="223"/>
      <c r="AH2732" s="223"/>
      <c r="AI2732" s="170"/>
      <c r="AJ2732" s="170"/>
      <c r="AK2732" s="170"/>
      <c r="AL2732" s="170"/>
      <c r="AM2732" s="170"/>
      <c r="AN2732" s="170"/>
      <c r="AO2732" s="170"/>
      <c r="AP2732" s="170"/>
      <c r="AQ2732" s="170"/>
      <c r="AR2732" s="170"/>
      <c r="AS2732" s="170"/>
      <c r="AT2732" s="170"/>
      <c r="AU2732" s="170"/>
      <c r="AV2732" s="170"/>
      <c r="AW2732" s="170"/>
      <c r="AX2732" s="170"/>
      <c r="AY2732" s="170"/>
      <c r="AZ2732" s="170"/>
      <c r="BA2732" s="170"/>
      <c r="BB2732" s="170"/>
      <c r="BC2732" s="170"/>
      <c r="BD2732" s="170"/>
      <c r="BE2732" s="170"/>
      <c r="BF2732" s="170"/>
      <c r="BG2732" s="170"/>
      <c r="BH2732" s="170"/>
      <c r="BI2732" s="170"/>
      <c r="BJ2732" s="170"/>
      <c r="BK2732" s="170"/>
      <c r="BL2732" s="170"/>
      <c r="BM2732" s="170"/>
      <c r="BN2732" s="170"/>
      <c r="BO2732" s="170"/>
      <c r="BP2732" s="170"/>
      <c r="BQ2732" s="170"/>
      <c r="BR2732" s="170"/>
      <c r="BS2732" s="170"/>
      <c r="BT2732" s="170"/>
      <c r="BU2732" s="170"/>
      <c r="BV2732" s="170"/>
      <c r="BW2732" s="170"/>
      <c r="BX2732" s="170"/>
      <c r="BY2732" s="170"/>
      <c r="BZ2732" s="170"/>
      <c r="CA2732" s="170"/>
    </row>
    <row r="2733" spans="12:79" customFormat="1" ht="11.25" customHeight="1">
      <c r="L2733" s="20"/>
      <c r="M2733" s="539" t="str">
        <f>IF(TEMPLATE_SPHERE_CODE="COLDVSNA","1.7.2",IF(TEMPLATE_SPHERE_CODE="VOTV","1.7.2",""))</f>
        <v/>
      </c>
      <c r="N2733" s="574" t="str">
        <f>IF(TEMPLATE_SPHERE_CODE="COLDVSNA","Контроль качества воды",IF(TEMPLATE_SPHERE_CODE="VOTV","Контроль сточных вод",""))</f>
        <v/>
      </c>
      <c r="O2733" s="422" t="s">
        <v>195</v>
      </c>
      <c r="AC2733" s="253"/>
      <c r="AD2733" s="253"/>
      <c r="AE2733" s="253"/>
      <c r="AF2733" s="249">
        <f t="shared" si="88"/>
        <v>0</v>
      </c>
      <c r="AG2733" s="223"/>
      <c r="AH2733" s="223"/>
      <c r="AI2733" s="170"/>
      <c r="AJ2733" s="170"/>
      <c r="AK2733" s="170"/>
      <c r="AL2733" s="170"/>
      <c r="AM2733" s="170"/>
      <c r="AN2733" s="170"/>
      <c r="AO2733" s="170"/>
      <c r="AP2733" s="170"/>
      <c r="AQ2733" s="170"/>
      <c r="AR2733" s="170"/>
      <c r="AS2733" s="170"/>
      <c r="AT2733" s="170"/>
      <c r="AU2733" s="170"/>
      <c r="AV2733" s="170"/>
      <c r="AW2733" s="170"/>
      <c r="AX2733" s="170"/>
      <c r="AY2733" s="170"/>
      <c r="AZ2733" s="170"/>
      <c r="BA2733" s="170"/>
      <c r="BB2733" s="170"/>
      <c r="BC2733" s="170"/>
      <c r="BD2733" s="170"/>
      <c r="BE2733" s="170"/>
      <c r="BF2733" s="170"/>
      <c r="BG2733" s="170"/>
      <c r="BH2733" s="170"/>
      <c r="BI2733" s="170"/>
      <c r="BJ2733" s="170"/>
      <c r="BK2733" s="170"/>
      <c r="BL2733" s="170"/>
      <c r="BM2733" s="170"/>
      <c r="BN2733" s="170"/>
      <c r="BO2733" s="170"/>
      <c r="BP2733" s="170"/>
      <c r="BQ2733" s="170"/>
      <c r="BR2733" s="170"/>
      <c r="BS2733" s="170"/>
      <c r="BT2733" s="170"/>
      <c r="BU2733" s="170"/>
      <c r="BV2733" s="170"/>
      <c r="BW2733" s="170"/>
      <c r="BX2733" s="170"/>
      <c r="BY2733" s="170"/>
      <c r="BZ2733" s="170"/>
      <c r="CA2733" s="170"/>
    </row>
    <row r="2734" spans="12:79" customFormat="1" ht="11.25" customHeight="1">
      <c r="L2734" s="20"/>
      <c r="M2734" s="538" t="s">
        <v>945</v>
      </c>
      <c r="N2734" s="573" t="s">
        <v>946</v>
      </c>
      <c r="O2734" s="422" t="s">
        <v>195</v>
      </c>
      <c r="AC2734" s="253"/>
      <c r="AD2734" s="253"/>
      <c r="AE2734" s="253"/>
      <c r="AF2734" s="249">
        <f t="shared" si="88"/>
        <v>0</v>
      </c>
      <c r="AG2734" s="223"/>
      <c r="AH2734" s="223"/>
      <c r="AI2734" s="170"/>
      <c r="AJ2734" s="170"/>
      <c r="AK2734" s="170"/>
      <c r="AL2734" s="170"/>
      <c r="AM2734" s="170"/>
      <c r="AN2734" s="170"/>
      <c r="AO2734" s="170"/>
      <c r="AP2734" s="170"/>
      <c r="AQ2734" s="170"/>
      <c r="AR2734" s="170"/>
      <c r="AS2734" s="170"/>
      <c r="AT2734" s="170"/>
      <c r="AU2734" s="170"/>
      <c r="AV2734" s="170"/>
      <c r="AW2734" s="170"/>
      <c r="AX2734" s="170"/>
      <c r="AY2734" s="170"/>
      <c r="AZ2734" s="170"/>
      <c r="BA2734" s="170"/>
      <c r="BB2734" s="170"/>
      <c r="BC2734" s="170"/>
      <c r="BD2734" s="170"/>
      <c r="BE2734" s="170"/>
      <c r="BF2734" s="170"/>
      <c r="BG2734" s="170"/>
      <c r="BH2734" s="170"/>
      <c r="BI2734" s="170"/>
      <c r="BJ2734" s="170"/>
      <c r="BK2734" s="170"/>
      <c r="BL2734" s="170"/>
      <c r="BM2734" s="170"/>
      <c r="BN2734" s="170"/>
      <c r="BO2734" s="170"/>
      <c r="BP2734" s="170"/>
      <c r="BQ2734" s="170"/>
      <c r="BR2734" s="170"/>
      <c r="BS2734" s="170"/>
      <c r="BT2734" s="170"/>
      <c r="BU2734" s="170"/>
      <c r="BV2734" s="170"/>
      <c r="BW2734" s="170"/>
      <c r="BX2734" s="170"/>
      <c r="BY2734" s="170"/>
      <c r="BZ2734" s="170"/>
      <c r="CA2734" s="170"/>
    </row>
    <row r="2735" spans="12:79" customFormat="1" ht="11.25" customHeight="1">
      <c r="L2735" s="20"/>
      <c r="M2735" s="539" t="str">
        <f>IF(TEMPLATE_SPHERE_CODE="COLDVSNA","",IF(TEMPLATE_SPHERE_CODE="VOTV","1.7.4",""))</f>
        <v/>
      </c>
      <c r="N2735" s="574" t="str">
        <f>IF(TEMPLATE_SPHERE_CODE="COLDVSNA","",IF(TEMPLATE_SPHERE_CODE="VOTV","Услуги по обращению с осадком сточных вод",""))</f>
        <v/>
      </c>
      <c r="O2735" s="163" t="str">
        <f>IF(TEMPLATE_SPHERE_CODE="COLDVSNA","",IF(TEMPLATE_SPHERE_CODE="VOTV","тыс.руб.",""))</f>
        <v/>
      </c>
      <c r="AC2735" s="253"/>
      <c r="AD2735" s="253"/>
      <c r="AE2735" s="253"/>
      <c r="AF2735" s="263"/>
      <c r="AG2735" s="263"/>
      <c r="AH2735" s="263"/>
      <c r="AI2735" s="170"/>
      <c r="AJ2735" s="170"/>
      <c r="AK2735" s="170"/>
      <c r="AL2735" s="170"/>
      <c r="AM2735" s="170"/>
      <c r="AN2735" s="170"/>
      <c r="AO2735" s="170"/>
      <c r="AP2735" s="170"/>
      <c r="AQ2735" s="170"/>
      <c r="AR2735" s="170"/>
      <c r="AS2735" s="170"/>
      <c r="AT2735" s="170"/>
      <c r="AU2735" s="170"/>
      <c r="AV2735" s="170"/>
      <c r="AW2735" s="170"/>
      <c r="AX2735" s="170"/>
      <c r="AY2735" s="170"/>
      <c r="AZ2735" s="170"/>
      <c r="BA2735" s="170"/>
      <c r="BB2735" s="170"/>
      <c r="BC2735" s="170"/>
      <c r="BD2735" s="170"/>
      <c r="BE2735" s="170"/>
      <c r="BF2735" s="170"/>
      <c r="BG2735" s="170"/>
      <c r="BH2735" s="170"/>
      <c r="BI2735" s="170"/>
      <c r="BJ2735" s="170"/>
      <c r="BK2735" s="170"/>
      <c r="BL2735" s="170"/>
      <c r="BM2735" s="170"/>
      <c r="BN2735" s="170"/>
      <c r="BO2735" s="170"/>
      <c r="BP2735" s="170"/>
      <c r="BQ2735" s="170"/>
      <c r="BR2735" s="170"/>
      <c r="BS2735" s="170"/>
      <c r="BT2735" s="170"/>
      <c r="BU2735" s="170"/>
      <c r="BV2735" s="170"/>
      <c r="BW2735" s="170"/>
      <c r="BX2735" s="170"/>
      <c r="BY2735" s="170"/>
      <c r="BZ2735" s="170"/>
      <c r="CA2735" s="170"/>
    </row>
    <row r="2736" spans="12:79" customFormat="1" ht="11.25" customHeight="1">
      <c r="L2736" s="20"/>
      <c r="M2736" s="538" t="s">
        <v>947</v>
      </c>
      <c r="N2736" s="575" t="s">
        <v>948</v>
      </c>
      <c r="O2736" s="422" t="s">
        <v>195</v>
      </c>
      <c r="AC2736" s="253"/>
      <c r="AD2736" s="253"/>
      <c r="AE2736" s="253"/>
      <c r="AF2736" s="249">
        <f t="shared" ref="AF2736:AF2747" si="89">AG2736+AH2736</f>
        <v>0</v>
      </c>
      <c r="AG2736" s="246">
        <f>SUM(AG2737:AG2740)</f>
        <v>0</v>
      </c>
      <c r="AH2736" s="246">
        <f>SUM(AH2737:AH2740)</f>
        <v>0</v>
      </c>
      <c r="AI2736" s="170"/>
      <c r="AJ2736" s="170"/>
      <c r="AK2736" s="170"/>
      <c r="AL2736" s="170"/>
      <c r="AM2736" s="170"/>
      <c r="AN2736" s="170"/>
      <c r="AO2736" s="170"/>
      <c r="AP2736" s="170"/>
      <c r="AQ2736" s="170"/>
      <c r="AR2736" s="170"/>
      <c r="AS2736" s="170"/>
      <c r="AT2736" s="170"/>
      <c r="AU2736" s="170"/>
      <c r="AV2736" s="170"/>
      <c r="AW2736" s="170"/>
      <c r="AX2736" s="170"/>
      <c r="AY2736" s="170"/>
      <c r="AZ2736" s="170"/>
      <c r="BA2736" s="170"/>
      <c r="BB2736" s="170"/>
      <c r="BC2736" s="170"/>
      <c r="BD2736" s="170"/>
      <c r="BE2736" s="170"/>
      <c r="BF2736" s="170"/>
      <c r="BG2736" s="170"/>
      <c r="BH2736" s="170"/>
      <c r="BI2736" s="170"/>
      <c r="BJ2736" s="170"/>
      <c r="BK2736" s="170"/>
      <c r="BL2736" s="170"/>
      <c r="BM2736" s="170"/>
      <c r="BN2736" s="170"/>
      <c r="BO2736" s="170"/>
      <c r="BP2736" s="170"/>
      <c r="BQ2736" s="170"/>
      <c r="BR2736" s="170"/>
      <c r="BS2736" s="170"/>
      <c r="BT2736" s="170"/>
      <c r="BU2736" s="170"/>
      <c r="BV2736" s="170"/>
      <c r="BW2736" s="170"/>
      <c r="BX2736" s="170"/>
      <c r="BY2736" s="170"/>
      <c r="BZ2736" s="170"/>
      <c r="CA2736" s="170"/>
    </row>
    <row r="2737" spans="12:79" customFormat="1" ht="11.25" customHeight="1">
      <c r="L2737" s="20"/>
      <c r="M2737" s="538" t="s">
        <v>949</v>
      </c>
      <c r="N2737" s="555" t="s">
        <v>950</v>
      </c>
      <c r="O2737" s="422" t="s">
        <v>195</v>
      </c>
      <c r="AC2737" s="253"/>
      <c r="AD2737" s="253"/>
      <c r="AE2737" s="253"/>
      <c r="AF2737" s="249">
        <f t="shared" si="89"/>
        <v>0</v>
      </c>
      <c r="AG2737" s="223"/>
      <c r="AH2737" s="223"/>
      <c r="AI2737" s="170"/>
      <c r="AJ2737" s="170"/>
      <c r="AK2737" s="170"/>
      <c r="AL2737" s="170"/>
      <c r="AM2737" s="170"/>
      <c r="AN2737" s="170"/>
      <c r="AO2737" s="170"/>
      <c r="AP2737" s="170"/>
      <c r="AQ2737" s="170"/>
      <c r="AR2737" s="170"/>
      <c r="AS2737" s="170"/>
      <c r="AT2737" s="170"/>
      <c r="AU2737" s="170"/>
      <c r="AV2737" s="170"/>
      <c r="AW2737" s="170"/>
      <c r="AX2737" s="170"/>
      <c r="AY2737" s="170"/>
      <c r="AZ2737" s="170"/>
      <c r="BA2737" s="170"/>
      <c r="BB2737" s="170"/>
      <c r="BC2737" s="170"/>
      <c r="BD2737" s="170"/>
      <c r="BE2737" s="170"/>
      <c r="BF2737" s="170"/>
      <c r="BG2737" s="170"/>
      <c r="BH2737" s="170"/>
      <c r="BI2737" s="170"/>
      <c r="BJ2737" s="170"/>
      <c r="BK2737" s="170"/>
      <c r="BL2737" s="170"/>
      <c r="BM2737" s="170"/>
      <c r="BN2737" s="170"/>
      <c r="BO2737" s="170"/>
      <c r="BP2737" s="170"/>
      <c r="BQ2737" s="170"/>
      <c r="BR2737" s="170"/>
      <c r="BS2737" s="170"/>
      <c r="BT2737" s="170"/>
      <c r="BU2737" s="170"/>
      <c r="BV2737" s="170"/>
      <c r="BW2737" s="170"/>
      <c r="BX2737" s="170"/>
      <c r="BY2737" s="170"/>
      <c r="BZ2737" s="170"/>
      <c r="CA2737" s="170"/>
    </row>
    <row r="2738" spans="12:79" customFormat="1" ht="11.25" customHeight="1">
      <c r="L2738" s="20"/>
      <c r="M2738" s="538" t="s">
        <v>951</v>
      </c>
      <c r="N2738" s="571" t="s">
        <v>952</v>
      </c>
      <c r="O2738" s="422" t="s">
        <v>195</v>
      </c>
      <c r="AC2738" s="253"/>
      <c r="AD2738" s="253"/>
      <c r="AE2738" s="253"/>
      <c r="AF2738" s="249">
        <f t="shared" si="89"/>
        <v>0</v>
      </c>
      <c r="AG2738" s="223"/>
      <c r="AH2738" s="223"/>
      <c r="AI2738" s="170"/>
      <c r="AJ2738" s="170"/>
      <c r="AK2738" s="170"/>
      <c r="AL2738" s="170"/>
      <c r="AM2738" s="170"/>
      <c r="AN2738" s="170"/>
      <c r="AO2738" s="170"/>
      <c r="AP2738" s="170"/>
      <c r="AQ2738" s="170"/>
      <c r="AR2738" s="170"/>
      <c r="AS2738" s="170"/>
      <c r="AT2738" s="170"/>
      <c r="AU2738" s="170"/>
      <c r="AV2738" s="170"/>
      <c r="AW2738" s="170"/>
      <c r="AX2738" s="170"/>
      <c r="AY2738" s="170"/>
      <c r="AZ2738" s="170"/>
      <c r="BA2738" s="170"/>
      <c r="BB2738" s="170"/>
      <c r="BC2738" s="170"/>
      <c r="BD2738" s="170"/>
      <c r="BE2738" s="170"/>
      <c r="BF2738" s="170"/>
      <c r="BG2738" s="170"/>
      <c r="BH2738" s="170"/>
      <c r="BI2738" s="170"/>
      <c r="BJ2738" s="170"/>
      <c r="BK2738" s="170"/>
      <c r="BL2738" s="170"/>
      <c r="BM2738" s="170"/>
      <c r="BN2738" s="170"/>
      <c r="BO2738" s="170"/>
      <c r="BP2738" s="170"/>
      <c r="BQ2738" s="170"/>
      <c r="BR2738" s="170"/>
      <c r="BS2738" s="170"/>
      <c r="BT2738" s="170"/>
      <c r="BU2738" s="170"/>
      <c r="BV2738" s="170"/>
      <c r="BW2738" s="170"/>
      <c r="BX2738" s="170"/>
      <c r="BY2738" s="170"/>
      <c r="BZ2738" s="170"/>
      <c r="CA2738" s="170"/>
    </row>
    <row r="2739" spans="12:79" customFormat="1" ht="11.25" customHeight="1">
      <c r="L2739" s="20"/>
      <c r="M2739" s="538" t="s">
        <v>953</v>
      </c>
      <c r="N2739" s="573" t="s">
        <v>954</v>
      </c>
      <c r="O2739" s="422" t="s">
        <v>195</v>
      </c>
      <c r="AC2739" s="253"/>
      <c r="AD2739" s="253"/>
      <c r="AE2739" s="253"/>
      <c r="AF2739" s="249">
        <f t="shared" si="89"/>
        <v>0</v>
      </c>
      <c r="AG2739" s="223"/>
      <c r="AH2739" s="223"/>
      <c r="AI2739" s="170"/>
      <c r="AJ2739" s="170"/>
      <c r="AK2739" s="170"/>
      <c r="AL2739" s="170"/>
      <c r="AM2739" s="170"/>
      <c r="AN2739" s="170"/>
      <c r="AO2739" s="170"/>
      <c r="AP2739" s="170"/>
      <c r="AQ2739" s="170"/>
      <c r="AR2739" s="170"/>
      <c r="AS2739" s="170"/>
      <c r="AT2739" s="170"/>
      <c r="AU2739" s="170"/>
      <c r="AV2739" s="170"/>
      <c r="AW2739" s="170"/>
      <c r="AX2739" s="170"/>
      <c r="AY2739" s="170"/>
      <c r="AZ2739" s="170"/>
      <c r="BA2739" s="170"/>
      <c r="BB2739" s="170"/>
      <c r="BC2739" s="170"/>
      <c r="BD2739" s="170"/>
      <c r="BE2739" s="170"/>
      <c r="BF2739" s="170"/>
      <c r="BG2739" s="170"/>
      <c r="BH2739" s="170"/>
      <c r="BI2739" s="170"/>
      <c r="BJ2739" s="170"/>
      <c r="BK2739" s="170"/>
      <c r="BL2739" s="170"/>
      <c r="BM2739" s="170"/>
      <c r="BN2739" s="170"/>
      <c r="BO2739" s="170"/>
      <c r="BP2739" s="170"/>
      <c r="BQ2739" s="170"/>
      <c r="BR2739" s="170"/>
      <c r="BS2739" s="170"/>
      <c r="BT2739" s="170"/>
      <c r="BU2739" s="170"/>
      <c r="BV2739" s="170"/>
      <c r="BW2739" s="170"/>
      <c r="BX2739" s="170"/>
      <c r="BY2739" s="170"/>
      <c r="BZ2739" s="170"/>
      <c r="CA2739" s="170"/>
    </row>
    <row r="2740" spans="12:79" customFormat="1" ht="11.25" customHeight="1">
      <c r="L2740" s="20"/>
      <c r="M2740" s="538" t="s">
        <v>955</v>
      </c>
      <c r="N2740" s="573" t="s">
        <v>169</v>
      </c>
      <c r="O2740" s="422" t="s">
        <v>195</v>
      </c>
      <c r="AC2740" s="253"/>
      <c r="AD2740" s="253"/>
      <c r="AE2740" s="253"/>
      <c r="AF2740" s="249">
        <f t="shared" si="89"/>
        <v>0</v>
      </c>
      <c r="AG2740" s="223"/>
      <c r="AH2740" s="223"/>
      <c r="AI2740" s="170"/>
      <c r="AJ2740" s="170"/>
      <c r="AK2740" s="170"/>
      <c r="AL2740" s="170"/>
      <c r="AM2740" s="170"/>
      <c r="AN2740" s="170"/>
      <c r="AO2740" s="170"/>
      <c r="AP2740" s="170"/>
      <c r="AQ2740" s="170"/>
      <c r="AR2740" s="170"/>
      <c r="AS2740" s="170"/>
      <c r="AT2740" s="170"/>
      <c r="AU2740" s="170"/>
      <c r="AV2740" s="170"/>
      <c r="AW2740" s="170"/>
      <c r="AX2740" s="170"/>
      <c r="AY2740" s="170"/>
      <c r="AZ2740" s="170"/>
      <c r="BA2740" s="170"/>
      <c r="BB2740" s="170"/>
      <c r="BC2740" s="170"/>
      <c r="BD2740" s="170"/>
      <c r="BE2740" s="170"/>
      <c r="BF2740" s="170"/>
      <c r="BG2740" s="170"/>
      <c r="BH2740" s="170"/>
      <c r="BI2740" s="170"/>
      <c r="BJ2740" s="170"/>
      <c r="BK2740" s="170"/>
      <c r="BL2740" s="170"/>
      <c r="BM2740" s="170"/>
      <c r="BN2740" s="170"/>
      <c r="BO2740" s="170"/>
      <c r="BP2740" s="170"/>
      <c r="BQ2740" s="170"/>
      <c r="BR2740" s="170"/>
      <c r="BS2740" s="170"/>
      <c r="BT2740" s="170"/>
      <c r="BU2740" s="170"/>
      <c r="BV2740" s="170"/>
      <c r="BW2740" s="170"/>
      <c r="BX2740" s="170"/>
      <c r="BY2740" s="170"/>
      <c r="BZ2740" s="170"/>
      <c r="CA2740" s="170"/>
    </row>
    <row r="2741" spans="12:79" customFormat="1" ht="11.25" customHeight="1">
      <c r="L2741" s="20"/>
      <c r="M2741" s="514" t="s">
        <v>164</v>
      </c>
      <c r="N2741" s="514" t="s">
        <v>956</v>
      </c>
      <c r="O2741" s="422" t="s">
        <v>195</v>
      </c>
      <c r="AC2741" s="253"/>
      <c r="AD2741" s="253"/>
      <c r="AE2741" s="253"/>
      <c r="AF2741" s="249">
        <f t="shared" si="89"/>
        <v>0</v>
      </c>
      <c r="AG2741" s="246">
        <f>SUM(AG2742,AG2744,AG2746)</f>
        <v>0</v>
      </c>
      <c r="AH2741" s="246">
        <f>SUM(AH2742,AH2744,AH2746)</f>
        <v>0</v>
      </c>
      <c r="AI2741" s="170"/>
      <c r="AJ2741" s="170"/>
      <c r="AK2741" s="170"/>
      <c r="AL2741" s="170"/>
      <c r="AM2741" s="170"/>
      <c r="AN2741" s="170"/>
      <c r="AO2741" s="170"/>
      <c r="AP2741" s="170"/>
      <c r="AQ2741" s="170"/>
      <c r="AR2741" s="170"/>
      <c r="AS2741" s="170"/>
      <c r="AT2741" s="170"/>
      <c r="AU2741" s="170"/>
      <c r="AV2741" s="170"/>
      <c r="AW2741" s="170"/>
      <c r="AX2741" s="170"/>
      <c r="AY2741" s="170"/>
      <c r="AZ2741" s="170"/>
      <c r="BA2741" s="170"/>
      <c r="BB2741" s="170"/>
      <c r="BC2741" s="170"/>
      <c r="BD2741" s="170"/>
      <c r="BE2741" s="170"/>
      <c r="BF2741" s="170"/>
      <c r="BG2741" s="170"/>
      <c r="BH2741" s="170"/>
      <c r="BI2741" s="170"/>
      <c r="BJ2741" s="170"/>
      <c r="BK2741" s="170"/>
      <c r="BL2741" s="170"/>
      <c r="BM2741" s="170"/>
      <c r="BN2741" s="170"/>
      <c r="BO2741" s="170"/>
      <c r="BP2741" s="170"/>
      <c r="BQ2741" s="170"/>
      <c r="BR2741" s="170"/>
      <c r="BS2741" s="170"/>
      <c r="BT2741" s="170"/>
      <c r="BU2741" s="170"/>
      <c r="BV2741" s="170"/>
      <c r="BW2741" s="170"/>
      <c r="BX2741" s="170"/>
      <c r="BY2741" s="170"/>
      <c r="BZ2741" s="170"/>
      <c r="CA2741" s="170"/>
    </row>
    <row r="2742" spans="12:79" customFormat="1" ht="11.25" customHeight="1">
      <c r="L2742" s="20"/>
      <c r="M2742" s="538" t="s">
        <v>706</v>
      </c>
      <c r="N2742" s="575" t="s">
        <v>957</v>
      </c>
      <c r="O2742" s="422" t="s">
        <v>195</v>
      </c>
      <c r="AC2742" s="253"/>
      <c r="AD2742" s="253"/>
      <c r="AE2742" s="253"/>
      <c r="AF2742" s="249">
        <f t="shared" si="89"/>
        <v>0</v>
      </c>
      <c r="AG2742" s="223"/>
      <c r="AH2742" s="223"/>
      <c r="AI2742" s="170"/>
      <c r="AJ2742" s="170"/>
      <c r="AK2742" s="170"/>
      <c r="AL2742" s="170"/>
      <c r="AM2742" s="170"/>
      <c r="AN2742" s="170"/>
      <c r="AO2742" s="170"/>
      <c r="AP2742" s="170"/>
      <c r="AQ2742" s="170"/>
      <c r="AR2742" s="170"/>
      <c r="AS2742" s="170"/>
      <c r="AT2742" s="170"/>
      <c r="AU2742" s="170"/>
      <c r="AV2742" s="170"/>
      <c r="AW2742" s="170"/>
      <c r="AX2742" s="170"/>
      <c r="AY2742" s="170"/>
      <c r="AZ2742" s="170"/>
      <c r="BA2742" s="170"/>
      <c r="BB2742" s="170"/>
      <c r="BC2742" s="170"/>
      <c r="BD2742" s="170"/>
      <c r="BE2742" s="170"/>
      <c r="BF2742" s="170"/>
      <c r="BG2742" s="170"/>
      <c r="BH2742" s="170"/>
      <c r="BI2742" s="170"/>
      <c r="BJ2742" s="170"/>
      <c r="BK2742" s="170"/>
      <c r="BL2742" s="170"/>
      <c r="BM2742" s="170"/>
      <c r="BN2742" s="170"/>
      <c r="BO2742" s="170"/>
      <c r="BP2742" s="170"/>
      <c r="BQ2742" s="170"/>
      <c r="BR2742" s="170"/>
      <c r="BS2742" s="170"/>
      <c r="BT2742" s="170"/>
      <c r="BU2742" s="170"/>
      <c r="BV2742" s="170"/>
      <c r="BW2742" s="170"/>
      <c r="BX2742" s="170"/>
      <c r="BY2742" s="170"/>
      <c r="BZ2742" s="170"/>
      <c r="CA2742" s="170"/>
    </row>
    <row r="2743" spans="12:79" customFormat="1" ht="11.25" customHeight="1">
      <c r="L2743" s="20"/>
      <c r="M2743" s="538" t="s">
        <v>102</v>
      </c>
      <c r="N2743" s="576" t="s">
        <v>2082</v>
      </c>
      <c r="O2743" s="422" t="s">
        <v>195</v>
      </c>
      <c r="AC2743" s="253"/>
      <c r="AD2743" s="253"/>
      <c r="AE2743" s="253"/>
      <c r="AF2743" s="249">
        <f t="shared" si="89"/>
        <v>0</v>
      </c>
      <c r="AG2743" s="223"/>
      <c r="AH2743" s="223"/>
      <c r="AI2743" s="170"/>
      <c r="AJ2743" s="170"/>
      <c r="AK2743" s="170"/>
      <c r="AL2743" s="170"/>
      <c r="AM2743" s="170"/>
      <c r="AN2743" s="170"/>
      <c r="AO2743" s="170"/>
      <c r="AP2743" s="170"/>
      <c r="AQ2743" s="170"/>
      <c r="AR2743" s="170"/>
      <c r="AS2743" s="170"/>
      <c r="AT2743" s="170"/>
      <c r="AU2743" s="170"/>
      <c r="AV2743" s="170"/>
      <c r="AW2743" s="170"/>
      <c r="AX2743" s="170"/>
      <c r="AY2743" s="170"/>
      <c r="AZ2743" s="170"/>
      <c r="BA2743" s="170"/>
      <c r="BB2743" s="170"/>
      <c r="BC2743" s="170"/>
      <c r="BD2743" s="170"/>
      <c r="BE2743" s="170"/>
      <c r="BF2743" s="170"/>
      <c r="BG2743" s="170"/>
      <c r="BH2743" s="170"/>
      <c r="BI2743" s="170"/>
      <c r="BJ2743" s="170"/>
      <c r="BK2743" s="170"/>
      <c r="BL2743" s="170"/>
      <c r="BM2743" s="170"/>
      <c r="BN2743" s="170"/>
      <c r="BO2743" s="170"/>
      <c r="BP2743" s="170"/>
      <c r="BQ2743" s="170"/>
      <c r="BR2743" s="170"/>
      <c r="BS2743" s="170"/>
      <c r="BT2743" s="170"/>
      <c r="BU2743" s="170"/>
      <c r="BV2743" s="170"/>
      <c r="BW2743" s="170"/>
      <c r="BX2743" s="170"/>
      <c r="BY2743" s="170"/>
      <c r="BZ2743" s="170"/>
      <c r="CA2743" s="170"/>
    </row>
    <row r="2744" spans="12:79" customFormat="1" ht="11.25" customHeight="1">
      <c r="L2744" s="20"/>
      <c r="M2744" s="538" t="s">
        <v>708</v>
      </c>
      <c r="N2744" s="575" t="s">
        <v>958</v>
      </c>
      <c r="O2744" s="422" t="s">
        <v>195</v>
      </c>
      <c r="AC2744" s="253"/>
      <c r="AD2744" s="253"/>
      <c r="AE2744" s="253"/>
      <c r="AF2744" s="249">
        <f t="shared" si="89"/>
        <v>0</v>
      </c>
      <c r="AG2744" s="223"/>
      <c r="AH2744" s="223"/>
      <c r="AI2744" s="170"/>
      <c r="AJ2744" s="170"/>
      <c r="AK2744" s="170"/>
      <c r="AL2744" s="170"/>
      <c r="AM2744" s="170"/>
      <c r="AN2744" s="170"/>
      <c r="AO2744" s="170"/>
      <c r="AP2744" s="170"/>
      <c r="AQ2744" s="170"/>
      <c r="AR2744" s="170"/>
      <c r="AS2744" s="170"/>
      <c r="AT2744" s="170"/>
      <c r="AU2744" s="170"/>
      <c r="AV2744" s="170"/>
      <c r="AW2744" s="170"/>
      <c r="AX2744" s="170"/>
      <c r="AY2744" s="170"/>
      <c r="AZ2744" s="170"/>
      <c r="BA2744" s="170"/>
      <c r="BB2744" s="170"/>
      <c r="BC2744" s="170"/>
      <c r="BD2744" s="170"/>
      <c r="BE2744" s="170"/>
      <c r="BF2744" s="170"/>
      <c r="BG2744" s="170"/>
      <c r="BH2744" s="170"/>
      <c r="BI2744" s="170"/>
      <c r="BJ2744" s="170"/>
      <c r="BK2744" s="170"/>
      <c r="BL2744" s="170"/>
      <c r="BM2744" s="170"/>
      <c r="BN2744" s="170"/>
      <c r="BO2744" s="170"/>
      <c r="BP2744" s="170"/>
      <c r="BQ2744" s="170"/>
      <c r="BR2744" s="170"/>
      <c r="BS2744" s="170"/>
      <c r="BT2744" s="170"/>
      <c r="BU2744" s="170"/>
      <c r="BV2744" s="170"/>
      <c r="BW2744" s="170"/>
      <c r="BX2744" s="170"/>
      <c r="BY2744" s="170"/>
      <c r="BZ2744" s="170"/>
      <c r="CA2744" s="170"/>
    </row>
    <row r="2745" spans="12:79" customFormat="1" ht="11.25" customHeight="1">
      <c r="L2745" s="20"/>
      <c r="M2745" s="538" t="s">
        <v>103</v>
      </c>
      <c r="N2745" s="576" t="s">
        <v>2083</v>
      </c>
      <c r="O2745" s="422" t="s">
        <v>195</v>
      </c>
      <c r="AC2745" s="253"/>
      <c r="AD2745" s="253"/>
      <c r="AE2745" s="253"/>
      <c r="AF2745" s="249">
        <f t="shared" si="89"/>
        <v>0</v>
      </c>
      <c r="AG2745" s="223"/>
      <c r="AH2745" s="223"/>
      <c r="AI2745" s="170"/>
      <c r="AJ2745" s="170"/>
      <c r="AK2745" s="170"/>
      <c r="AL2745" s="170"/>
      <c r="AM2745" s="170"/>
      <c r="AN2745" s="170"/>
      <c r="AO2745" s="170"/>
      <c r="AP2745" s="170"/>
      <c r="AQ2745" s="170"/>
      <c r="AR2745" s="170"/>
      <c r="AS2745" s="170"/>
      <c r="AT2745" s="170"/>
      <c r="AU2745" s="170"/>
      <c r="AV2745" s="170"/>
      <c r="AW2745" s="170"/>
      <c r="AX2745" s="170"/>
      <c r="AY2745" s="170"/>
      <c r="AZ2745" s="170"/>
      <c r="BA2745" s="170"/>
      <c r="BB2745" s="170"/>
      <c r="BC2745" s="170"/>
      <c r="BD2745" s="170"/>
      <c r="BE2745" s="170"/>
      <c r="BF2745" s="170"/>
      <c r="BG2745" s="170"/>
      <c r="BH2745" s="170"/>
      <c r="BI2745" s="170"/>
      <c r="BJ2745" s="170"/>
      <c r="BK2745" s="170"/>
      <c r="BL2745" s="170"/>
      <c r="BM2745" s="170"/>
      <c r="BN2745" s="170"/>
      <c r="BO2745" s="170"/>
      <c r="BP2745" s="170"/>
      <c r="BQ2745" s="170"/>
      <c r="BR2745" s="170"/>
      <c r="BS2745" s="170"/>
      <c r="BT2745" s="170"/>
      <c r="BU2745" s="170"/>
      <c r="BV2745" s="170"/>
      <c r="BW2745" s="170"/>
      <c r="BX2745" s="170"/>
      <c r="BY2745" s="170"/>
      <c r="BZ2745" s="170"/>
      <c r="CA2745" s="170"/>
    </row>
    <row r="2746" spans="12:79" customFormat="1" ht="11.25" customHeight="1">
      <c r="L2746" s="20"/>
      <c r="M2746" s="538" t="s">
        <v>710</v>
      </c>
      <c r="N2746" s="575" t="s">
        <v>959</v>
      </c>
      <c r="O2746" s="422" t="s">
        <v>195</v>
      </c>
      <c r="AC2746" s="253"/>
      <c r="AD2746" s="253"/>
      <c r="AE2746" s="253"/>
      <c r="AF2746" s="249">
        <f t="shared" si="89"/>
        <v>0</v>
      </c>
      <c r="AG2746" s="246">
        <f>SUM(AG2747,AG2758)</f>
        <v>0</v>
      </c>
      <c r="AH2746" s="246">
        <f>SUM(AH2747,AH2758)</f>
        <v>0</v>
      </c>
      <c r="AI2746" s="170"/>
      <c r="AJ2746" s="170"/>
      <c r="AK2746" s="170"/>
      <c r="AL2746" s="170"/>
      <c r="AM2746" s="170"/>
      <c r="AN2746" s="170"/>
      <c r="AO2746" s="170"/>
      <c r="AP2746" s="170"/>
      <c r="AQ2746" s="170"/>
      <c r="AR2746" s="170"/>
      <c r="AS2746" s="170"/>
      <c r="AT2746" s="170"/>
      <c r="AU2746" s="170"/>
      <c r="AV2746" s="170"/>
      <c r="AW2746" s="170"/>
      <c r="AX2746" s="170"/>
      <c r="AY2746" s="170"/>
      <c r="AZ2746" s="170"/>
      <c r="BA2746" s="170"/>
      <c r="BB2746" s="170"/>
      <c r="BC2746" s="170"/>
      <c r="BD2746" s="170"/>
      <c r="BE2746" s="170"/>
      <c r="BF2746" s="170"/>
      <c r="BG2746" s="170"/>
      <c r="BH2746" s="170"/>
      <c r="BI2746" s="170"/>
      <c r="BJ2746" s="170"/>
      <c r="BK2746" s="170"/>
      <c r="BL2746" s="170"/>
      <c r="BM2746" s="170"/>
      <c r="BN2746" s="170"/>
      <c r="BO2746" s="170"/>
      <c r="BP2746" s="170"/>
      <c r="BQ2746" s="170"/>
      <c r="BR2746" s="170"/>
      <c r="BS2746" s="170"/>
      <c r="BT2746" s="170"/>
      <c r="BU2746" s="170"/>
      <c r="BV2746" s="170"/>
      <c r="BW2746" s="170"/>
      <c r="BX2746" s="170"/>
      <c r="BY2746" s="170"/>
      <c r="BZ2746" s="170"/>
      <c r="CA2746" s="170"/>
    </row>
    <row r="2747" spans="12:79" customFormat="1" ht="11.25" customHeight="1">
      <c r="L2747" s="20"/>
      <c r="M2747" s="538" t="s">
        <v>554</v>
      </c>
      <c r="N2747" s="573" t="s">
        <v>960</v>
      </c>
      <c r="O2747" s="422" t="s">
        <v>195</v>
      </c>
      <c r="AC2747" s="253"/>
      <c r="AD2747" s="253"/>
      <c r="AE2747" s="253"/>
      <c r="AF2747" s="249">
        <f t="shared" si="89"/>
        <v>0</v>
      </c>
      <c r="AG2747" s="223"/>
      <c r="AH2747" s="223"/>
      <c r="AI2747" s="170"/>
      <c r="AJ2747" s="170"/>
      <c r="AK2747" s="170"/>
      <c r="AL2747" s="170"/>
      <c r="AM2747" s="170"/>
      <c r="AN2747" s="170"/>
      <c r="AO2747" s="170"/>
      <c r="AP2747" s="170"/>
      <c r="AQ2747" s="170"/>
      <c r="AR2747" s="170"/>
      <c r="AS2747" s="170"/>
      <c r="AT2747" s="170"/>
      <c r="AU2747" s="170"/>
      <c r="AV2747" s="170"/>
      <c r="AW2747" s="170"/>
      <c r="AX2747" s="170"/>
      <c r="AY2747" s="170"/>
      <c r="AZ2747" s="170"/>
      <c r="BA2747" s="170"/>
      <c r="BB2747" s="170"/>
      <c r="BC2747" s="170"/>
      <c r="BD2747" s="170"/>
      <c r="BE2747" s="170"/>
      <c r="BF2747" s="170"/>
      <c r="BG2747" s="170"/>
      <c r="BH2747" s="170"/>
      <c r="BI2747" s="170"/>
      <c r="BJ2747" s="170"/>
      <c r="BK2747" s="170"/>
      <c r="BL2747" s="170"/>
      <c r="BM2747" s="170"/>
      <c r="BN2747" s="170"/>
      <c r="BO2747" s="170"/>
      <c r="BP2747" s="170"/>
      <c r="BQ2747" s="170"/>
      <c r="BR2747" s="170"/>
      <c r="BS2747" s="170"/>
      <c r="BT2747" s="170"/>
      <c r="BU2747" s="170"/>
      <c r="BV2747" s="170"/>
      <c r="BW2747" s="170"/>
      <c r="BX2747" s="170"/>
      <c r="BY2747" s="170"/>
      <c r="BZ2747" s="170"/>
      <c r="CA2747" s="170"/>
    </row>
    <row r="2748" spans="12:79" customFormat="1" ht="11.25" customHeight="1">
      <c r="L2748" s="20"/>
      <c r="M2748" s="539" t="s">
        <v>961</v>
      </c>
      <c r="N2748" s="563" t="s">
        <v>922</v>
      </c>
      <c r="O2748" s="422" t="s">
        <v>289</v>
      </c>
      <c r="AC2748" s="253"/>
      <c r="AD2748" s="253"/>
      <c r="AE2748" s="253"/>
      <c r="AF2748" s="223"/>
      <c r="AG2748" s="223"/>
      <c r="AH2748" s="223"/>
      <c r="AI2748" s="170"/>
      <c r="AJ2748" s="170"/>
      <c r="AK2748" s="170"/>
      <c r="AL2748" s="170"/>
      <c r="AM2748" s="170"/>
      <c r="AN2748" s="170"/>
      <c r="AO2748" s="170"/>
      <c r="AP2748" s="170"/>
      <c r="AQ2748" s="170"/>
      <c r="AR2748" s="170"/>
      <c r="AS2748" s="170"/>
      <c r="AT2748" s="170"/>
      <c r="AU2748" s="170"/>
      <c r="AV2748" s="170"/>
      <c r="AW2748" s="170"/>
      <c r="AX2748" s="170"/>
      <c r="AY2748" s="170"/>
      <c r="AZ2748" s="170"/>
      <c r="BA2748" s="170"/>
      <c r="BB2748" s="170"/>
      <c r="BC2748" s="170"/>
      <c r="BD2748" s="170"/>
      <c r="BE2748" s="170"/>
      <c r="BF2748" s="170"/>
      <c r="BG2748" s="170"/>
      <c r="BH2748" s="170"/>
      <c r="BI2748" s="170"/>
      <c r="BJ2748" s="170"/>
      <c r="BK2748" s="170"/>
      <c r="BL2748" s="170"/>
      <c r="BM2748" s="170"/>
      <c r="BN2748" s="170"/>
      <c r="BO2748" s="170"/>
      <c r="BP2748" s="170"/>
      <c r="BQ2748" s="170"/>
      <c r="BR2748" s="170"/>
      <c r="BS2748" s="170"/>
      <c r="BT2748" s="170"/>
      <c r="BU2748" s="170"/>
      <c r="BV2748" s="170"/>
      <c r="BW2748" s="170"/>
      <c r="BX2748" s="170"/>
      <c r="BY2748" s="170"/>
      <c r="BZ2748" s="170"/>
      <c r="CA2748" s="170"/>
    </row>
    <row r="2749" spans="12:79" customFormat="1" ht="11.25" customHeight="1">
      <c r="L2749" s="20"/>
      <c r="M2749" s="539" t="s">
        <v>962</v>
      </c>
      <c r="N2749" s="577" t="s">
        <v>1036</v>
      </c>
      <c r="O2749" s="422" t="s">
        <v>29</v>
      </c>
      <c r="AC2749" s="253"/>
      <c r="AD2749" s="253"/>
      <c r="AE2749" s="253"/>
      <c r="AF2749" s="246">
        <f>IF(AF2748=0,0,AF2747/AF2748*1000/AF$6)</f>
        <v>0</v>
      </c>
      <c r="AG2749" s="246">
        <f>IF(AG2748=0,0,AG2747/AG2748*1000/AG$6)</f>
        <v>0</v>
      </c>
      <c r="AH2749" s="246">
        <f>IF(AH2748=0,0,AH2747/AH2748*1000/AH$6)</f>
        <v>0</v>
      </c>
      <c r="AI2749" s="170"/>
      <c r="AJ2749" s="170"/>
      <c r="AK2749" s="170"/>
      <c r="AL2749" s="170"/>
      <c r="AM2749" s="170"/>
      <c r="AN2749" s="170"/>
      <c r="AO2749" s="170"/>
      <c r="AP2749" s="170"/>
      <c r="AQ2749" s="170"/>
      <c r="AR2749" s="170"/>
      <c r="AS2749" s="170"/>
      <c r="AT2749" s="170"/>
      <c r="AU2749" s="170"/>
      <c r="AV2749" s="170"/>
      <c r="AW2749" s="170"/>
      <c r="AX2749" s="170"/>
      <c r="AY2749" s="170"/>
      <c r="AZ2749" s="170"/>
      <c r="BA2749" s="170"/>
      <c r="BB2749" s="170"/>
      <c r="BC2749" s="170"/>
      <c r="BD2749" s="170"/>
      <c r="BE2749" s="170"/>
      <c r="BF2749" s="170"/>
      <c r="BG2749" s="170"/>
      <c r="BH2749" s="170"/>
      <c r="BI2749" s="170"/>
      <c r="BJ2749" s="170"/>
      <c r="BK2749" s="170"/>
      <c r="BL2749" s="170"/>
      <c r="BM2749" s="170"/>
      <c r="BN2749" s="170"/>
      <c r="BO2749" s="170"/>
      <c r="BP2749" s="170"/>
      <c r="BQ2749" s="170"/>
      <c r="BR2749" s="170"/>
      <c r="BS2749" s="170"/>
      <c r="BT2749" s="170"/>
      <c r="BU2749" s="170"/>
      <c r="BV2749" s="170"/>
      <c r="BW2749" s="170"/>
      <c r="BX2749" s="170"/>
      <c r="BY2749" s="170"/>
      <c r="BZ2749" s="170"/>
      <c r="CA2749" s="170"/>
    </row>
    <row r="2750" spans="12:79" customFormat="1" ht="11.25" customHeight="1">
      <c r="L2750" s="20"/>
      <c r="M2750" s="539" t="s">
        <v>963</v>
      </c>
      <c r="N2750" s="578" t="s">
        <v>1035</v>
      </c>
      <c r="O2750" s="422" t="s">
        <v>289</v>
      </c>
      <c r="AC2750" s="253"/>
      <c r="AD2750" s="253"/>
      <c r="AE2750" s="253"/>
      <c r="AF2750" s="223"/>
      <c r="AG2750" s="223"/>
      <c r="AH2750" s="223"/>
      <c r="AI2750" s="170"/>
      <c r="AJ2750" s="170"/>
      <c r="AK2750" s="170"/>
      <c r="AL2750" s="170"/>
      <c r="AM2750" s="170"/>
      <c r="AN2750" s="170"/>
      <c r="AO2750" s="170"/>
      <c r="AP2750" s="170"/>
      <c r="AQ2750" s="170"/>
      <c r="AR2750" s="170"/>
      <c r="AS2750" s="170"/>
      <c r="AT2750" s="170"/>
      <c r="AU2750" s="170"/>
      <c r="AV2750" s="170"/>
      <c r="AW2750" s="170"/>
      <c r="AX2750" s="170"/>
      <c r="AY2750" s="170"/>
      <c r="AZ2750" s="170"/>
      <c r="BA2750" s="170"/>
      <c r="BB2750" s="170"/>
      <c r="BC2750" s="170"/>
      <c r="BD2750" s="170"/>
      <c r="BE2750" s="170"/>
      <c r="BF2750" s="170"/>
      <c r="BG2750" s="170"/>
      <c r="BH2750" s="170"/>
      <c r="BI2750" s="170"/>
      <c r="BJ2750" s="170"/>
      <c r="BK2750" s="170"/>
      <c r="BL2750" s="170"/>
      <c r="BM2750" s="170"/>
      <c r="BN2750" s="170"/>
      <c r="BO2750" s="170"/>
      <c r="BP2750" s="170"/>
      <c r="BQ2750" s="170"/>
      <c r="BR2750" s="170"/>
      <c r="BS2750" s="170"/>
      <c r="BT2750" s="170"/>
      <c r="BU2750" s="170"/>
      <c r="BV2750" s="170"/>
      <c r="BW2750" s="170"/>
      <c r="BX2750" s="170"/>
      <c r="BY2750" s="170"/>
      <c r="BZ2750" s="170"/>
      <c r="CA2750" s="170"/>
    </row>
    <row r="2751" spans="12:79" customFormat="1" ht="11.25" customHeight="1">
      <c r="L2751" s="20"/>
      <c r="M2751" s="539" t="s">
        <v>964</v>
      </c>
      <c r="N2751" s="566" t="s">
        <v>1037</v>
      </c>
      <c r="O2751" s="422" t="s">
        <v>289</v>
      </c>
      <c r="AC2751" s="253"/>
      <c r="AD2751" s="253"/>
      <c r="AE2751" s="253"/>
      <c r="AF2751" s="223"/>
      <c r="AG2751" s="223"/>
      <c r="AH2751" s="223"/>
      <c r="AI2751" s="170"/>
      <c r="AJ2751" s="170"/>
      <c r="AK2751" s="170"/>
      <c r="AL2751" s="170"/>
      <c r="AM2751" s="170"/>
      <c r="AN2751" s="170"/>
      <c r="AO2751" s="170"/>
      <c r="AP2751" s="170"/>
      <c r="AQ2751" s="170"/>
      <c r="AR2751" s="170"/>
      <c r="AS2751" s="170"/>
      <c r="AT2751" s="170"/>
      <c r="AU2751" s="170"/>
      <c r="AV2751" s="170"/>
      <c r="AW2751" s="170"/>
      <c r="AX2751" s="170"/>
      <c r="AY2751" s="170"/>
      <c r="AZ2751" s="170"/>
      <c r="BA2751" s="170"/>
      <c r="BB2751" s="170"/>
      <c r="BC2751" s="170"/>
      <c r="BD2751" s="170"/>
      <c r="BE2751" s="170"/>
      <c r="BF2751" s="170"/>
      <c r="BG2751" s="170"/>
      <c r="BH2751" s="170"/>
      <c r="BI2751" s="170"/>
      <c r="BJ2751" s="170"/>
      <c r="BK2751" s="170"/>
      <c r="BL2751" s="170"/>
      <c r="BM2751" s="170"/>
      <c r="BN2751" s="170"/>
      <c r="BO2751" s="170"/>
      <c r="BP2751" s="170"/>
      <c r="BQ2751" s="170"/>
      <c r="BR2751" s="170"/>
      <c r="BS2751" s="170"/>
      <c r="BT2751" s="170"/>
      <c r="BU2751" s="170"/>
      <c r="BV2751" s="170"/>
      <c r="BW2751" s="170"/>
      <c r="BX2751" s="170"/>
      <c r="BY2751" s="170"/>
      <c r="BZ2751" s="170"/>
      <c r="CA2751" s="170"/>
    </row>
    <row r="2752" spans="12:79" customFormat="1" ht="11.25" customHeight="1">
      <c r="L2752" s="20"/>
      <c r="M2752" s="539" t="s">
        <v>965</v>
      </c>
      <c r="N2752" s="556" t="s">
        <v>33</v>
      </c>
      <c r="O2752" s="422" t="s">
        <v>29</v>
      </c>
      <c r="AC2752" s="253"/>
      <c r="AD2752" s="253"/>
      <c r="AE2752" s="253"/>
      <c r="AF2752" s="143"/>
      <c r="AG2752" s="223"/>
      <c r="AH2752" s="223"/>
      <c r="AI2752" s="170"/>
      <c r="AJ2752" s="170"/>
      <c r="AK2752" s="170"/>
      <c r="AL2752" s="170"/>
      <c r="AM2752" s="170"/>
      <c r="AN2752" s="170"/>
      <c r="AO2752" s="170"/>
      <c r="AP2752" s="170"/>
      <c r="AQ2752" s="170"/>
      <c r="AR2752" s="170"/>
      <c r="AS2752" s="170"/>
      <c r="AT2752" s="170"/>
      <c r="AU2752" s="170"/>
      <c r="AV2752" s="170"/>
      <c r="AW2752" s="170"/>
      <c r="AX2752" s="170"/>
      <c r="AY2752" s="170"/>
      <c r="AZ2752" s="170"/>
      <c r="BA2752" s="170"/>
      <c r="BB2752" s="170"/>
      <c r="BC2752" s="170"/>
      <c r="BD2752" s="170"/>
      <c r="BE2752" s="170"/>
      <c r="BF2752" s="170"/>
      <c r="BG2752" s="170"/>
      <c r="BH2752" s="170"/>
      <c r="BI2752" s="170"/>
      <c r="BJ2752" s="170"/>
      <c r="BK2752" s="170"/>
      <c r="BL2752" s="170"/>
      <c r="BM2752" s="170"/>
      <c r="BN2752" s="170"/>
      <c r="BO2752" s="170"/>
      <c r="BP2752" s="170"/>
      <c r="BQ2752" s="170"/>
      <c r="BR2752" s="170"/>
      <c r="BS2752" s="170"/>
      <c r="BT2752" s="170"/>
      <c r="BU2752" s="170"/>
      <c r="BV2752" s="170"/>
      <c r="BW2752" s="170"/>
      <c r="BX2752" s="170"/>
      <c r="BY2752" s="170"/>
      <c r="BZ2752" s="170"/>
      <c r="CA2752" s="170"/>
    </row>
    <row r="2753" spans="12:79" customFormat="1" ht="11.25" customHeight="1">
      <c r="L2753" s="20"/>
      <c r="M2753" s="539" t="s">
        <v>966</v>
      </c>
      <c r="N2753" s="579" t="s">
        <v>928</v>
      </c>
      <c r="O2753" s="422"/>
      <c r="AC2753" s="253"/>
      <c r="AD2753" s="253"/>
      <c r="AE2753" s="253"/>
      <c r="AF2753" s="143"/>
      <c r="AG2753" s="223"/>
      <c r="AH2753" s="223"/>
      <c r="AI2753" s="170"/>
      <c r="AJ2753" s="170"/>
      <c r="AK2753" s="170"/>
      <c r="AL2753" s="170"/>
      <c r="AM2753" s="170"/>
      <c r="AN2753" s="170"/>
      <c r="AO2753" s="170"/>
      <c r="AP2753" s="170"/>
      <c r="AQ2753" s="170"/>
      <c r="AR2753" s="170"/>
      <c r="AS2753" s="170"/>
      <c r="AT2753" s="170"/>
      <c r="AU2753" s="170"/>
      <c r="AV2753" s="170"/>
      <c r="AW2753" s="170"/>
      <c r="AX2753" s="170"/>
      <c r="AY2753" s="170"/>
      <c r="AZ2753" s="170"/>
      <c r="BA2753" s="170"/>
      <c r="BB2753" s="170"/>
      <c r="BC2753" s="170"/>
      <c r="BD2753" s="170"/>
      <c r="BE2753" s="170"/>
      <c r="BF2753" s="170"/>
      <c r="BG2753" s="170"/>
      <c r="BH2753" s="170"/>
      <c r="BI2753" s="170"/>
      <c r="BJ2753" s="170"/>
      <c r="BK2753" s="170"/>
      <c r="BL2753" s="170"/>
      <c r="BM2753" s="170"/>
      <c r="BN2753" s="170"/>
      <c r="BO2753" s="170"/>
      <c r="BP2753" s="170"/>
      <c r="BQ2753" s="170"/>
      <c r="BR2753" s="170"/>
      <c r="BS2753" s="170"/>
      <c r="BT2753" s="170"/>
      <c r="BU2753" s="170"/>
      <c r="BV2753" s="170"/>
      <c r="BW2753" s="170"/>
      <c r="BX2753" s="170"/>
      <c r="BY2753" s="170"/>
      <c r="BZ2753" s="170"/>
      <c r="CA2753" s="170"/>
    </row>
    <row r="2754" spans="12:79" customFormat="1" ht="11.25" customHeight="1">
      <c r="L2754" s="20"/>
      <c r="M2754" s="539" t="s">
        <v>967</v>
      </c>
      <c r="N2754" s="556" t="s">
        <v>930</v>
      </c>
      <c r="O2754" s="422" t="s">
        <v>29</v>
      </c>
      <c r="AC2754" s="253"/>
      <c r="AD2754" s="253"/>
      <c r="AE2754" s="253"/>
      <c r="AF2754" s="143"/>
      <c r="AG2754" s="223"/>
      <c r="AH2754" s="223"/>
      <c r="AI2754" s="170"/>
      <c r="AJ2754" s="170"/>
      <c r="AK2754" s="170"/>
      <c r="AL2754" s="170"/>
      <c r="AM2754" s="170"/>
      <c r="AN2754" s="170"/>
      <c r="AO2754" s="170"/>
      <c r="AP2754" s="170"/>
      <c r="AQ2754" s="170"/>
      <c r="AR2754" s="170"/>
      <c r="AS2754" s="170"/>
      <c r="AT2754" s="170"/>
      <c r="AU2754" s="170"/>
      <c r="AV2754" s="170"/>
      <c r="AW2754" s="170"/>
      <c r="AX2754" s="170"/>
      <c r="AY2754" s="170"/>
      <c r="AZ2754" s="170"/>
      <c r="BA2754" s="170"/>
      <c r="BB2754" s="170"/>
      <c r="BC2754" s="170"/>
      <c r="BD2754" s="170"/>
      <c r="BE2754" s="170"/>
      <c r="BF2754" s="170"/>
      <c r="BG2754" s="170"/>
      <c r="BH2754" s="170"/>
      <c r="BI2754" s="170"/>
      <c r="BJ2754" s="170"/>
      <c r="BK2754" s="170"/>
      <c r="BL2754" s="170"/>
      <c r="BM2754" s="170"/>
      <c r="BN2754" s="170"/>
      <c r="BO2754" s="170"/>
      <c r="BP2754" s="170"/>
      <c r="BQ2754" s="170"/>
      <c r="BR2754" s="170"/>
      <c r="BS2754" s="170"/>
      <c r="BT2754" s="170"/>
      <c r="BU2754" s="170"/>
      <c r="BV2754" s="170"/>
      <c r="BW2754" s="170"/>
      <c r="BX2754" s="170"/>
      <c r="BY2754" s="170"/>
      <c r="BZ2754" s="170"/>
      <c r="CA2754" s="170"/>
    </row>
    <row r="2755" spans="12:79" customFormat="1" ht="11.25" customHeight="1">
      <c r="L2755" s="20"/>
      <c r="M2755" s="539" t="s">
        <v>968</v>
      </c>
      <c r="N2755" s="580" t="s">
        <v>932</v>
      </c>
      <c r="O2755" s="422"/>
      <c r="AC2755" s="253"/>
      <c r="AD2755" s="253"/>
      <c r="AE2755" s="253"/>
      <c r="AF2755" s="143"/>
      <c r="AG2755" s="223"/>
      <c r="AH2755" s="223"/>
      <c r="AI2755" s="170"/>
      <c r="AJ2755" s="170"/>
      <c r="AK2755" s="170"/>
      <c r="AL2755" s="170"/>
      <c r="AM2755" s="170"/>
      <c r="AN2755" s="170"/>
      <c r="AO2755" s="170"/>
      <c r="AP2755" s="170"/>
      <c r="AQ2755" s="170"/>
      <c r="AR2755" s="170"/>
      <c r="AS2755" s="170"/>
      <c r="AT2755" s="170"/>
      <c r="AU2755" s="170"/>
      <c r="AV2755" s="170"/>
      <c r="AW2755" s="170"/>
      <c r="AX2755" s="170"/>
      <c r="AY2755" s="170"/>
      <c r="AZ2755" s="170"/>
      <c r="BA2755" s="170"/>
      <c r="BB2755" s="170"/>
      <c r="BC2755" s="170"/>
      <c r="BD2755" s="170"/>
      <c r="BE2755" s="170"/>
      <c r="BF2755" s="170"/>
      <c r="BG2755" s="170"/>
      <c r="BH2755" s="170"/>
      <c r="BI2755" s="170"/>
      <c r="BJ2755" s="170"/>
      <c r="BK2755" s="170"/>
      <c r="BL2755" s="170"/>
      <c r="BM2755" s="170"/>
      <c r="BN2755" s="170"/>
      <c r="BO2755" s="170"/>
      <c r="BP2755" s="170"/>
      <c r="BQ2755" s="170"/>
      <c r="BR2755" s="170"/>
      <c r="BS2755" s="170"/>
      <c r="BT2755" s="170"/>
      <c r="BU2755" s="170"/>
      <c r="BV2755" s="170"/>
      <c r="BW2755" s="170"/>
      <c r="BX2755" s="170"/>
      <c r="BY2755" s="170"/>
      <c r="BZ2755" s="170"/>
      <c r="CA2755" s="170"/>
    </row>
    <row r="2756" spans="12:79" customFormat="1" ht="11.25" customHeight="1">
      <c r="L2756" s="20"/>
      <c r="M2756" s="539" t="s">
        <v>969</v>
      </c>
      <c r="N2756" s="581" t="s">
        <v>934</v>
      </c>
      <c r="O2756" s="422" t="s">
        <v>29</v>
      </c>
      <c r="AC2756" s="253"/>
      <c r="AD2756" s="253"/>
      <c r="AE2756" s="253"/>
      <c r="AF2756" s="143"/>
      <c r="AG2756" s="223"/>
      <c r="AH2756" s="223"/>
      <c r="AI2756" s="170"/>
      <c r="AJ2756" s="170"/>
      <c r="AK2756" s="170"/>
      <c r="AL2756" s="170"/>
      <c r="AM2756" s="170"/>
      <c r="AN2756" s="170"/>
      <c r="AO2756" s="170"/>
      <c r="AP2756" s="170"/>
      <c r="AQ2756" s="170"/>
      <c r="AR2756" s="170"/>
      <c r="AS2756" s="170"/>
      <c r="AT2756" s="170"/>
      <c r="AU2756" s="170"/>
      <c r="AV2756" s="170"/>
      <c r="AW2756" s="170"/>
      <c r="AX2756" s="170"/>
      <c r="AY2756" s="170"/>
      <c r="AZ2756" s="170"/>
      <c r="BA2756" s="170"/>
      <c r="BB2756" s="170"/>
      <c r="BC2756" s="170"/>
      <c r="BD2756" s="170"/>
      <c r="BE2756" s="170"/>
      <c r="BF2756" s="170"/>
      <c r="BG2756" s="170"/>
      <c r="BH2756" s="170"/>
      <c r="BI2756" s="170"/>
      <c r="BJ2756" s="170"/>
      <c r="BK2756" s="170"/>
      <c r="BL2756" s="170"/>
      <c r="BM2756" s="170"/>
      <c r="BN2756" s="170"/>
      <c r="BO2756" s="170"/>
      <c r="BP2756" s="170"/>
      <c r="BQ2756" s="170"/>
      <c r="BR2756" s="170"/>
      <c r="BS2756" s="170"/>
      <c r="BT2756" s="170"/>
      <c r="BU2756" s="170"/>
      <c r="BV2756" s="170"/>
      <c r="BW2756" s="170"/>
      <c r="BX2756" s="170"/>
      <c r="BY2756" s="170"/>
      <c r="BZ2756" s="170"/>
      <c r="CA2756" s="170"/>
    </row>
    <row r="2757" spans="12:79" customFormat="1" ht="11.25" customHeight="1">
      <c r="L2757" s="20"/>
      <c r="M2757" s="539" t="s">
        <v>970</v>
      </c>
      <c r="N2757" s="582" t="s">
        <v>936</v>
      </c>
      <c r="O2757" s="422" t="s">
        <v>29</v>
      </c>
      <c r="AC2757" s="253"/>
      <c r="AD2757" s="253"/>
      <c r="AE2757" s="253"/>
      <c r="AF2757" s="143"/>
      <c r="AG2757" s="223"/>
      <c r="AH2757" s="223"/>
      <c r="AI2757" s="170"/>
      <c r="AJ2757" s="170"/>
      <c r="AK2757" s="170"/>
      <c r="AL2757" s="170"/>
      <c r="AM2757" s="170"/>
      <c r="AN2757" s="170"/>
      <c r="AO2757" s="170"/>
      <c r="AP2757" s="170"/>
      <c r="AQ2757" s="170"/>
      <c r="AR2757" s="170"/>
      <c r="AS2757" s="170"/>
      <c r="AT2757" s="170"/>
      <c r="AU2757" s="170"/>
      <c r="AV2757" s="170"/>
      <c r="AW2757" s="170"/>
      <c r="AX2757" s="170"/>
      <c r="AY2757" s="170"/>
      <c r="AZ2757" s="170"/>
      <c r="BA2757" s="170"/>
      <c r="BB2757" s="170"/>
      <c r="BC2757" s="170"/>
      <c r="BD2757" s="170"/>
      <c r="BE2757" s="170"/>
      <c r="BF2757" s="170"/>
      <c r="BG2757" s="170"/>
      <c r="BH2757" s="170"/>
      <c r="BI2757" s="170"/>
      <c r="BJ2757" s="170"/>
      <c r="BK2757" s="170"/>
      <c r="BL2757" s="170"/>
      <c r="BM2757" s="170"/>
      <c r="BN2757" s="170"/>
      <c r="BO2757" s="170"/>
      <c r="BP2757" s="170"/>
      <c r="BQ2757" s="170"/>
      <c r="BR2757" s="170"/>
      <c r="BS2757" s="170"/>
      <c r="BT2757" s="170"/>
      <c r="BU2757" s="170"/>
      <c r="BV2757" s="170"/>
      <c r="BW2757" s="170"/>
      <c r="BX2757" s="170"/>
      <c r="BY2757" s="170"/>
      <c r="BZ2757" s="170"/>
      <c r="CA2757" s="170"/>
    </row>
    <row r="2758" spans="12:79" customFormat="1" ht="11.25" customHeight="1">
      <c r="L2758" s="20"/>
      <c r="M2758" s="538" t="s">
        <v>555</v>
      </c>
      <c r="N2758" s="571" t="s">
        <v>971</v>
      </c>
      <c r="O2758" s="422" t="s">
        <v>195</v>
      </c>
      <c r="AC2758" s="253"/>
      <c r="AD2758" s="253"/>
      <c r="AE2758" s="253"/>
      <c r="AF2758" s="249">
        <f t="shared" ref="AF2758:AF2768" si="90">AG2758+AH2758</f>
        <v>0</v>
      </c>
      <c r="AG2758" s="223"/>
      <c r="AH2758" s="223"/>
      <c r="AI2758" s="170"/>
      <c r="AJ2758" s="170"/>
      <c r="AK2758" s="170"/>
      <c r="AL2758" s="170"/>
      <c r="AM2758" s="170"/>
      <c r="AN2758" s="170"/>
      <c r="AO2758" s="170"/>
      <c r="AP2758" s="170"/>
      <c r="AQ2758" s="170"/>
      <c r="AR2758" s="170"/>
      <c r="AS2758" s="170"/>
      <c r="AT2758" s="170"/>
      <c r="AU2758" s="170"/>
      <c r="AV2758" s="170"/>
      <c r="AW2758" s="170"/>
      <c r="AX2758" s="170"/>
      <c r="AY2758" s="170"/>
      <c r="AZ2758" s="170"/>
      <c r="BA2758" s="170"/>
      <c r="BB2758" s="170"/>
      <c r="BC2758" s="170"/>
      <c r="BD2758" s="170"/>
      <c r="BE2758" s="170"/>
      <c r="BF2758" s="170"/>
      <c r="BG2758" s="170"/>
      <c r="BH2758" s="170"/>
      <c r="BI2758" s="170"/>
      <c r="BJ2758" s="170"/>
      <c r="BK2758" s="170"/>
      <c r="BL2758" s="170"/>
      <c r="BM2758" s="170"/>
      <c r="BN2758" s="170"/>
      <c r="BO2758" s="170"/>
      <c r="BP2758" s="170"/>
      <c r="BQ2758" s="170"/>
      <c r="BR2758" s="170"/>
      <c r="BS2758" s="170"/>
      <c r="BT2758" s="170"/>
      <c r="BU2758" s="170"/>
      <c r="BV2758" s="170"/>
      <c r="BW2758" s="170"/>
      <c r="BX2758" s="170"/>
      <c r="BY2758" s="170"/>
      <c r="BZ2758" s="170"/>
      <c r="CA2758" s="170"/>
    </row>
    <row r="2759" spans="12:79" customFormat="1" ht="11.25" customHeight="1">
      <c r="L2759" s="20"/>
      <c r="M2759" s="514">
        <v>3</v>
      </c>
      <c r="N2759" s="514" t="s">
        <v>972</v>
      </c>
      <c r="O2759" s="422" t="s">
        <v>195</v>
      </c>
      <c r="AC2759" s="253"/>
      <c r="AD2759" s="253"/>
      <c r="AE2759" s="253"/>
      <c r="AF2759" s="249">
        <f t="shared" si="90"/>
        <v>0</v>
      </c>
      <c r="AG2759" s="246">
        <f>SUM(AG2760,AG2767,AG2780,AG2781,AG2782,AG2783,AG2784)</f>
        <v>0</v>
      </c>
      <c r="AH2759" s="246">
        <f>SUM(AH2760,AH2767,AH2780,AH2781,AH2782,AH2783,AH2784)</f>
        <v>0</v>
      </c>
      <c r="AI2759" s="170"/>
      <c r="AJ2759" s="170"/>
      <c r="AK2759" s="170"/>
      <c r="AL2759" s="170"/>
      <c r="AM2759" s="170"/>
      <c r="AN2759" s="170"/>
      <c r="AO2759" s="170"/>
      <c r="AP2759" s="170"/>
      <c r="AQ2759" s="170"/>
      <c r="AR2759" s="170"/>
      <c r="AS2759" s="170"/>
      <c r="AT2759" s="170"/>
      <c r="AU2759" s="170"/>
      <c r="AV2759" s="170"/>
      <c r="AW2759" s="170"/>
      <c r="AX2759" s="170"/>
      <c r="AY2759" s="170"/>
      <c r="AZ2759" s="170"/>
      <c r="BA2759" s="170"/>
      <c r="BB2759" s="170"/>
      <c r="BC2759" s="170"/>
      <c r="BD2759" s="170"/>
      <c r="BE2759" s="170"/>
      <c r="BF2759" s="170"/>
      <c r="BG2759" s="170"/>
      <c r="BH2759" s="170"/>
      <c r="BI2759" s="170"/>
      <c r="BJ2759" s="170"/>
      <c r="BK2759" s="170"/>
      <c r="BL2759" s="170"/>
      <c r="BM2759" s="170"/>
      <c r="BN2759" s="170"/>
      <c r="BO2759" s="170"/>
      <c r="BP2759" s="170"/>
      <c r="BQ2759" s="170"/>
      <c r="BR2759" s="170"/>
      <c r="BS2759" s="170"/>
      <c r="BT2759" s="170"/>
      <c r="BU2759" s="170"/>
      <c r="BV2759" s="170"/>
      <c r="BW2759" s="170"/>
      <c r="BX2759" s="170"/>
      <c r="BY2759" s="170"/>
      <c r="BZ2759" s="170"/>
      <c r="CA2759" s="170"/>
    </row>
    <row r="2760" spans="12:79" customFormat="1" ht="11.25" customHeight="1">
      <c r="L2760" s="20"/>
      <c r="M2760" s="538" t="s">
        <v>171</v>
      </c>
      <c r="N2760" s="575" t="s">
        <v>973</v>
      </c>
      <c r="O2760" s="422" t="s">
        <v>195</v>
      </c>
      <c r="AC2760" s="253"/>
      <c r="AD2760" s="253"/>
      <c r="AE2760" s="253"/>
      <c r="AF2760" s="249">
        <f t="shared" si="90"/>
        <v>0</v>
      </c>
      <c r="AG2760" s="246">
        <f>SUM(AG2761:AG2766)</f>
        <v>0</v>
      </c>
      <c r="AH2760" s="246">
        <f>SUM(AH2761:AH2766)</f>
        <v>0</v>
      </c>
      <c r="AI2760" s="170"/>
      <c r="AJ2760" s="170"/>
      <c r="AK2760" s="170"/>
      <c r="AL2760" s="170"/>
      <c r="AM2760" s="170"/>
      <c r="AN2760" s="170"/>
      <c r="AO2760" s="170"/>
      <c r="AP2760" s="170"/>
      <c r="AQ2760" s="170"/>
      <c r="AR2760" s="170"/>
      <c r="AS2760" s="170"/>
      <c r="AT2760" s="170"/>
      <c r="AU2760" s="170"/>
      <c r="AV2760" s="170"/>
      <c r="AW2760" s="170"/>
      <c r="AX2760" s="170"/>
      <c r="AY2760" s="170"/>
      <c r="AZ2760" s="170"/>
      <c r="BA2760" s="170"/>
      <c r="BB2760" s="170"/>
      <c r="BC2760" s="170"/>
      <c r="BD2760" s="170"/>
      <c r="BE2760" s="170"/>
      <c r="BF2760" s="170"/>
      <c r="BG2760" s="170"/>
      <c r="BH2760" s="170"/>
      <c r="BI2760" s="170"/>
      <c r="BJ2760" s="170"/>
      <c r="BK2760" s="170"/>
      <c r="BL2760" s="170"/>
      <c r="BM2760" s="170"/>
      <c r="BN2760" s="170"/>
      <c r="BO2760" s="170"/>
      <c r="BP2760" s="170"/>
      <c r="BQ2760" s="170"/>
      <c r="BR2760" s="170"/>
      <c r="BS2760" s="170"/>
      <c r="BT2760" s="170"/>
      <c r="BU2760" s="170"/>
      <c r="BV2760" s="170"/>
      <c r="BW2760" s="170"/>
      <c r="BX2760" s="170"/>
      <c r="BY2760" s="170"/>
      <c r="BZ2760" s="170"/>
      <c r="CA2760" s="170"/>
    </row>
    <row r="2761" spans="12:79" customFormat="1" ht="11.25" customHeight="1">
      <c r="L2761" s="20"/>
      <c r="M2761" s="538" t="s">
        <v>556</v>
      </c>
      <c r="N2761" s="573" t="s">
        <v>974</v>
      </c>
      <c r="O2761" s="422" t="s">
        <v>195</v>
      </c>
      <c r="AC2761" s="253"/>
      <c r="AD2761" s="253"/>
      <c r="AE2761" s="253"/>
      <c r="AF2761" s="249">
        <f t="shared" si="90"/>
        <v>0</v>
      </c>
      <c r="AG2761" s="223"/>
      <c r="AH2761" s="223"/>
      <c r="AI2761" s="170"/>
      <c r="AJ2761" s="170"/>
      <c r="AK2761" s="170"/>
      <c r="AL2761" s="170"/>
      <c r="AM2761" s="170"/>
      <c r="AN2761" s="170"/>
      <c r="AO2761" s="170"/>
      <c r="AP2761" s="170"/>
      <c r="AQ2761" s="170"/>
      <c r="AR2761" s="170"/>
      <c r="AS2761" s="170"/>
      <c r="AT2761" s="170"/>
      <c r="AU2761" s="170"/>
      <c r="AV2761" s="170"/>
      <c r="AW2761" s="170"/>
      <c r="AX2761" s="170"/>
      <c r="AY2761" s="170"/>
      <c r="AZ2761" s="170"/>
      <c r="BA2761" s="170"/>
      <c r="BB2761" s="170"/>
      <c r="BC2761" s="170"/>
      <c r="BD2761" s="170"/>
      <c r="BE2761" s="170"/>
      <c r="BF2761" s="170"/>
      <c r="BG2761" s="170"/>
      <c r="BH2761" s="170"/>
      <c r="BI2761" s="170"/>
      <c r="BJ2761" s="170"/>
      <c r="BK2761" s="170"/>
      <c r="BL2761" s="170"/>
      <c r="BM2761" s="170"/>
      <c r="BN2761" s="170"/>
      <c r="BO2761" s="170"/>
      <c r="BP2761" s="170"/>
      <c r="BQ2761" s="170"/>
      <c r="BR2761" s="170"/>
      <c r="BS2761" s="170"/>
      <c r="BT2761" s="170"/>
      <c r="BU2761" s="170"/>
      <c r="BV2761" s="170"/>
      <c r="BW2761" s="170"/>
      <c r="BX2761" s="170"/>
      <c r="BY2761" s="170"/>
      <c r="BZ2761" s="170"/>
      <c r="CA2761" s="170"/>
    </row>
    <row r="2762" spans="12:79" customFormat="1" ht="11.25" customHeight="1">
      <c r="L2762" s="20"/>
      <c r="M2762" s="538" t="s">
        <v>566</v>
      </c>
      <c r="N2762" s="573" t="s">
        <v>975</v>
      </c>
      <c r="O2762" s="422" t="s">
        <v>195</v>
      </c>
      <c r="AC2762" s="253"/>
      <c r="AD2762" s="253"/>
      <c r="AE2762" s="253"/>
      <c r="AF2762" s="249">
        <f t="shared" si="90"/>
        <v>0</v>
      </c>
      <c r="AG2762" s="223"/>
      <c r="AH2762" s="223"/>
      <c r="AI2762" s="170"/>
      <c r="AJ2762" s="170"/>
      <c r="AK2762" s="170"/>
      <c r="AL2762" s="170"/>
      <c r="AM2762" s="170"/>
      <c r="AN2762" s="170"/>
      <c r="AO2762" s="170"/>
      <c r="AP2762" s="170"/>
      <c r="AQ2762" s="170"/>
      <c r="AR2762" s="170"/>
      <c r="AS2762" s="170"/>
      <c r="AT2762" s="170"/>
      <c r="AU2762" s="170"/>
      <c r="AV2762" s="170"/>
      <c r="AW2762" s="170"/>
      <c r="AX2762" s="170"/>
      <c r="AY2762" s="170"/>
      <c r="AZ2762" s="170"/>
      <c r="BA2762" s="170"/>
      <c r="BB2762" s="170"/>
      <c r="BC2762" s="170"/>
      <c r="BD2762" s="170"/>
      <c r="BE2762" s="170"/>
      <c r="BF2762" s="170"/>
      <c r="BG2762" s="170"/>
      <c r="BH2762" s="170"/>
      <c r="BI2762" s="170"/>
      <c r="BJ2762" s="170"/>
      <c r="BK2762" s="170"/>
      <c r="BL2762" s="170"/>
      <c r="BM2762" s="170"/>
      <c r="BN2762" s="170"/>
      <c r="BO2762" s="170"/>
      <c r="BP2762" s="170"/>
      <c r="BQ2762" s="170"/>
      <c r="BR2762" s="170"/>
      <c r="BS2762" s="170"/>
      <c r="BT2762" s="170"/>
      <c r="BU2762" s="170"/>
      <c r="BV2762" s="170"/>
      <c r="BW2762" s="170"/>
      <c r="BX2762" s="170"/>
      <c r="BY2762" s="170"/>
      <c r="BZ2762" s="170"/>
      <c r="CA2762" s="170"/>
    </row>
    <row r="2763" spans="12:79" customFormat="1" ht="11.25" customHeight="1">
      <c r="L2763" s="20"/>
      <c r="M2763" s="538" t="s">
        <v>976</v>
      </c>
      <c r="N2763" s="573" t="s">
        <v>977</v>
      </c>
      <c r="O2763" s="422" t="s">
        <v>195</v>
      </c>
      <c r="AC2763" s="253"/>
      <c r="AD2763" s="253"/>
      <c r="AE2763" s="253"/>
      <c r="AF2763" s="249">
        <f t="shared" si="90"/>
        <v>0</v>
      </c>
      <c r="AG2763" s="223"/>
      <c r="AH2763" s="223"/>
      <c r="AI2763" s="170"/>
      <c r="AJ2763" s="170"/>
      <c r="AK2763" s="170"/>
      <c r="AL2763" s="170"/>
      <c r="AM2763" s="170"/>
      <c r="AN2763" s="170"/>
      <c r="AO2763" s="170"/>
      <c r="AP2763" s="170"/>
      <c r="AQ2763" s="170"/>
      <c r="AR2763" s="170"/>
      <c r="AS2763" s="170"/>
      <c r="AT2763" s="170"/>
      <c r="AU2763" s="170"/>
      <c r="AV2763" s="170"/>
      <c r="AW2763" s="170"/>
      <c r="AX2763" s="170"/>
      <c r="AY2763" s="170"/>
      <c r="AZ2763" s="170"/>
      <c r="BA2763" s="170"/>
      <c r="BB2763" s="170"/>
      <c r="BC2763" s="170"/>
      <c r="BD2763" s="170"/>
      <c r="BE2763" s="170"/>
      <c r="BF2763" s="170"/>
      <c r="BG2763" s="170"/>
      <c r="BH2763" s="170"/>
      <c r="BI2763" s="170"/>
      <c r="BJ2763" s="170"/>
      <c r="BK2763" s="170"/>
      <c r="BL2763" s="170"/>
      <c r="BM2763" s="170"/>
      <c r="BN2763" s="170"/>
      <c r="BO2763" s="170"/>
      <c r="BP2763" s="170"/>
      <c r="BQ2763" s="170"/>
      <c r="BR2763" s="170"/>
      <c r="BS2763" s="170"/>
      <c r="BT2763" s="170"/>
      <c r="BU2763" s="170"/>
      <c r="BV2763" s="170"/>
      <c r="BW2763" s="170"/>
      <c r="BX2763" s="170"/>
      <c r="BY2763" s="170"/>
      <c r="BZ2763" s="170"/>
      <c r="CA2763" s="170"/>
    </row>
    <row r="2764" spans="12:79" customFormat="1" ht="11.25" customHeight="1">
      <c r="L2764" s="20"/>
      <c r="M2764" s="538" t="s">
        <v>978</v>
      </c>
      <c r="N2764" s="573" t="s">
        <v>979</v>
      </c>
      <c r="O2764" s="422" t="s">
        <v>195</v>
      </c>
      <c r="AC2764" s="253"/>
      <c r="AD2764" s="253"/>
      <c r="AE2764" s="253"/>
      <c r="AF2764" s="249">
        <f t="shared" si="90"/>
        <v>0</v>
      </c>
      <c r="AG2764" s="223"/>
      <c r="AH2764" s="223"/>
      <c r="AI2764" s="170"/>
      <c r="AJ2764" s="170"/>
      <c r="AK2764" s="170"/>
      <c r="AL2764" s="170"/>
      <c r="AM2764" s="170"/>
      <c r="AN2764" s="170"/>
      <c r="AO2764" s="170"/>
      <c r="AP2764" s="170"/>
      <c r="AQ2764" s="170"/>
      <c r="AR2764" s="170"/>
      <c r="AS2764" s="170"/>
      <c r="AT2764" s="170"/>
      <c r="AU2764" s="170"/>
      <c r="AV2764" s="170"/>
      <c r="AW2764" s="170"/>
      <c r="AX2764" s="170"/>
      <c r="AY2764" s="170"/>
      <c r="AZ2764" s="170"/>
      <c r="BA2764" s="170"/>
      <c r="BB2764" s="170"/>
      <c r="BC2764" s="170"/>
      <c r="BD2764" s="170"/>
      <c r="BE2764" s="170"/>
      <c r="BF2764" s="170"/>
      <c r="BG2764" s="170"/>
      <c r="BH2764" s="170"/>
      <c r="BI2764" s="170"/>
      <c r="BJ2764" s="170"/>
      <c r="BK2764" s="170"/>
      <c r="BL2764" s="170"/>
      <c r="BM2764" s="170"/>
      <c r="BN2764" s="170"/>
      <c r="BO2764" s="170"/>
      <c r="BP2764" s="170"/>
      <c r="BQ2764" s="170"/>
      <c r="BR2764" s="170"/>
      <c r="BS2764" s="170"/>
      <c r="BT2764" s="170"/>
      <c r="BU2764" s="170"/>
      <c r="BV2764" s="170"/>
      <c r="BW2764" s="170"/>
      <c r="BX2764" s="170"/>
      <c r="BY2764" s="170"/>
      <c r="BZ2764" s="170"/>
      <c r="CA2764" s="170"/>
    </row>
    <row r="2765" spans="12:79" customFormat="1" ht="11.25" customHeight="1">
      <c r="L2765" s="20"/>
      <c r="M2765" s="538" t="s">
        <v>980</v>
      </c>
      <c r="N2765" s="573" t="s">
        <v>981</v>
      </c>
      <c r="O2765" s="422" t="s">
        <v>195</v>
      </c>
      <c r="AC2765" s="253"/>
      <c r="AD2765" s="253"/>
      <c r="AE2765" s="253"/>
      <c r="AF2765" s="249">
        <f t="shared" si="90"/>
        <v>0</v>
      </c>
      <c r="AG2765" s="223"/>
      <c r="AH2765" s="223"/>
      <c r="AI2765" s="170"/>
      <c r="AJ2765" s="170"/>
      <c r="AK2765" s="170"/>
      <c r="AL2765" s="170"/>
      <c r="AM2765" s="170"/>
      <c r="AN2765" s="170"/>
      <c r="AO2765" s="170"/>
      <c r="AP2765" s="170"/>
      <c r="AQ2765" s="170"/>
      <c r="AR2765" s="170"/>
      <c r="AS2765" s="170"/>
      <c r="AT2765" s="170"/>
      <c r="AU2765" s="170"/>
      <c r="AV2765" s="170"/>
      <c r="AW2765" s="170"/>
      <c r="AX2765" s="170"/>
      <c r="AY2765" s="170"/>
      <c r="AZ2765" s="170"/>
      <c r="BA2765" s="170"/>
      <c r="BB2765" s="170"/>
      <c r="BC2765" s="170"/>
      <c r="BD2765" s="170"/>
      <c r="BE2765" s="170"/>
      <c r="BF2765" s="170"/>
      <c r="BG2765" s="170"/>
      <c r="BH2765" s="170"/>
      <c r="BI2765" s="170"/>
      <c r="BJ2765" s="170"/>
      <c r="BK2765" s="170"/>
      <c r="BL2765" s="170"/>
      <c r="BM2765" s="170"/>
      <c r="BN2765" s="170"/>
      <c r="BO2765" s="170"/>
      <c r="BP2765" s="170"/>
      <c r="BQ2765" s="170"/>
      <c r="BR2765" s="170"/>
      <c r="BS2765" s="170"/>
      <c r="BT2765" s="170"/>
      <c r="BU2765" s="170"/>
      <c r="BV2765" s="170"/>
      <c r="BW2765" s="170"/>
      <c r="BX2765" s="170"/>
      <c r="BY2765" s="170"/>
      <c r="BZ2765" s="170"/>
      <c r="CA2765" s="170"/>
    </row>
    <row r="2766" spans="12:79" customFormat="1" ht="11.25" customHeight="1">
      <c r="L2766" s="20"/>
      <c r="M2766" s="538" t="s">
        <v>982</v>
      </c>
      <c r="N2766" s="573" t="s">
        <v>983</v>
      </c>
      <c r="O2766" s="422" t="s">
        <v>195</v>
      </c>
      <c r="AC2766" s="253"/>
      <c r="AD2766" s="253"/>
      <c r="AE2766" s="253"/>
      <c r="AF2766" s="249">
        <f t="shared" si="90"/>
        <v>0</v>
      </c>
      <c r="AG2766" s="223"/>
      <c r="AH2766" s="223"/>
      <c r="AI2766" s="170"/>
      <c r="AJ2766" s="170"/>
      <c r="AK2766" s="170"/>
      <c r="AL2766" s="170"/>
      <c r="AM2766" s="170"/>
      <c r="AN2766" s="170"/>
      <c r="AO2766" s="170"/>
      <c r="AP2766" s="170"/>
      <c r="AQ2766" s="170"/>
      <c r="AR2766" s="170"/>
      <c r="AS2766" s="170"/>
      <c r="AT2766" s="170"/>
      <c r="AU2766" s="170"/>
      <c r="AV2766" s="170"/>
      <c r="AW2766" s="170"/>
      <c r="AX2766" s="170"/>
      <c r="AY2766" s="170"/>
      <c r="AZ2766" s="170"/>
      <c r="BA2766" s="170"/>
      <c r="BB2766" s="170"/>
      <c r="BC2766" s="170"/>
      <c r="BD2766" s="170"/>
      <c r="BE2766" s="170"/>
      <c r="BF2766" s="170"/>
      <c r="BG2766" s="170"/>
      <c r="BH2766" s="170"/>
      <c r="BI2766" s="170"/>
      <c r="BJ2766" s="170"/>
      <c r="BK2766" s="170"/>
      <c r="BL2766" s="170"/>
      <c r="BM2766" s="170"/>
      <c r="BN2766" s="170"/>
      <c r="BO2766" s="170"/>
      <c r="BP2766" s="170"/>
      <c r="BQ2766" s="170"/>
      <c r="BR2766" s="170"/>
      <c r="BS2766" s="170"/>
      <c r="BT2766" s="170"/>
      <c r="BU2766" s="170"/>
      <c r="BV2766" s="170"/>
      <c r="BW2766" s="170"/>
      <c r="BX2766" s="170"/>
      <c r="BY2766" s="170"/>
      <c r="BZ2766" s="170"/>
      <c r="CA2766" s="170"/>
    </row>
    <row r="2767" spans="12:79" customFormat="1" ht="11.25" customHeight="1">
      <c r="L2767" s="20"/>
      <c r="M2767" s="538" t="s">
        <v>172</v>
      </c>
      <c r="N2767" s="575" t="s">
        <v>984</v>
      </c>
      <c r="O2767" s="422" t="s">
        <v>195</v>
      </c>
      <c r="AC2767" s="253"/>
      <c r="AD2767" s="253"/>
      <c r="AE2767" s="253"/>
      <c r="AF2767" s="249">
        <f t="shared" si="90"/>
        <v>0</v>
      </c>
      <c r="AG2767" s="246">
        <f>SUM(AG2768,AG2779)</f>
        <v>0</v>
      </c>
      <c r="AH2767" s="246">
        <f>SUM(AH2768,AH2779)</f>
        <v>0</v>
      </c>
      <c r="AI2767" s="170"/>
      <c r="AJ2767" s="170"/>
      <c r="AK2767" s="170"/>
      <c r="AL2767" s="170"/>
      <c r="AM2767" s="170"/>
      <c r="AN2767" s="170"/>
      <c r="AO2767" s="170"/>
      <c r="AP2767" s="170"/>
      <c r="AQ2767" s="170"/>
      <c r="AR2767" s="170"/>
      <c r="AS2767" s="170"/>
      <c r="AT2767" s="170"/>
      <c r="AU2767" s="170"/>
      <c r="AV2767" s="170"/>
      <c r="AW2767" s="170"/>
      <c r="AX2767" s="170"/>
      <c r="AY2767" s="170"/>
      <c r="AZ2767" s="170"/>
      <c r="BA2767" s="170"/>
      <c r="BB2767" s="170"/>
      <c r="BC2767" s="170"/>
      <c r="BD2767" s="170"/>
      <c r="BE2767" s="170"/>
      <c r="BF2767" s="170"/>
      <c r="BG2767" s="170"/>
      <c r="BH2767" s="170"/>
      <c r="BI2767" s="170"/>
      <c r="BJ2767" s="170"/>
      <c r="BK2767" s="170"/>
      <c r="BL2767" s="170"/>
      <c r="BM2767" s="170"/>
      <c r="BN2767" s="170"/>
      <c r="BO2767" s="170"/>
      <c r="BP2767" s="170"/>
      <c r="BQ2767" s="170"/>
      <c r="BR2767" s="170"/>
      <c r="BS2767" s="170"/>
      <c r="BT2767" s="170"/>
      <c r="BU2767" s="170"/>
      <c r="BV2767" s="170"/>
      <c r="BW2767" s="170"/>
      <c r="BX2767" s="170"/>
      <c r="BY2767" s="170"/>
      <c r="BZ2767" s="170"/>
      <c r="CA2767" s="170"/>
    </row>
    <row r="2768" spans="12:79" customFormat="1" ht="11.25" customHeight="1">
      <c r="L2768" s="20"/>
      <c r="M2768" s="538" t="s">
        <v>514</v>
      </c>
      <c r="N2768" s="573" t="s">
        <v>985</v>
      </c>
      <c r="O2768" s="422" t="s">
        <v>195</v>
      </c>
      <c r="AC2768" s="253"/>
      <c r="AD2768" s="253"/>
      <c r="AE2768" s="253"/>
      <c r="AF2768" s="249">
        <f t="shared" si="90"/>
        <v>0</v>
      </c>
      <c r="AG2768" s="223"/>
      <c r="AH2768" s="223"/>
      <c r="AI2768" s="170"/>
      <c r="AJ2768" s="170"/>
      <c r="AK2768" s="170"/>
      <c r="AL2768" s="170"/>
      <c r="AM2768" s="170"/>
      <c r="AN2768" s="170"/>
      <c r="AO2768" s="170"/>
      <c r="AP2768" s="170"/>
      <c r="AQ2768" s="170"/>
      <c r="AR2768" s="170"/>
      <c r="AS2768" s="170"/>
      <c r="AT2768" s="170"/>
      <c r="AU2768" s="170"/>
      <c r="AV2768" s="170"/>
      <c r="AW2768" s="170"/>
      <c r="AX2768" s="170"/>
      <c r="AY2768" s="170"/>
      <c r="AZ2768" s="170"/>
      <c r="BA2768" s="170"/>
      <c r="BB2768" s="170"/>
      <c r="BC2768" s="170"/>
      <c r="BD2768" s="170"/>
      <c r="BE2768" s="170"/>
      <c r="BF2768" s="170"/>
      <c r="BG2768" s="170"/>
      <c r="BH2768" s="170"/>
      <c r="BI2768" s="170"/>
      <c r="BJ2768" s="170"/>
      <c r="BK2768" s="170"/>
      <c r="BL2768" s="170"/>
      <c r="BM2768" s="170"/>
      <c r="BN2768" s="170"/>
      <c r="BO2768" s="170"/>
      <c r="BP2768" s="170"/>
      <c r="BQ2768" s="170"/>
      <c r="BR2768" s="170"/>
      <c r="BS2768" s="170"/>
      <c r="BT2768" s="170"/>
      <c r="BU2768" s="170"/>
      <c r="BV2768" s="170"/>
      <c r="BW2768" s="170"/>
      <c r="BX2768" s="170"/>
      <c r="BY2768" s="170"/>
      <c r="BZ2768" s="170"/>
      <c r="CA2768" s="170"/>
    </row>
    <row r="2769" spans="12:79" customFormat="1" ht="11.25" customHeight="1">
      <c r="L2769" s="20"/>
      <c r="M2769" s="539" t="s">
        <v>986</v>
      </c>
      <c r="N2769" s="563" t="s">
        <v>922</v>
      </c>
      <c r="O2769" s="422" t="s">
        <v>289</v>
      </c>
      <c r="AC2769" s="253"/>
      <c r="AD2769" s="253"/>
      <c r="AE2769" s="253"/>
      <c r="AF2769" s="223"/>
      <c r="AG2769" s="223"/>
      <c r="AH2769" s="223"/>
      <c r="AI2769" s="170"/>
      <c r="AJ2769" s="170"/>
      <c r="AK2769" s="170"/>
      <c r="AL2769" s="170"/>
      <c r="AM2769" s="170"/>
      <c r="AN2769" s="170"/>
      <c r="AO2769" s="170"/>
      <c r="AP2769" s="170"/>
      <c r="AQ2769" s="170"/>
      <c r="AR2769" s="170"/>
      <c r="AS2769" s="170"/>
      <c r="AT2769" s="170"/>
      <c r="AU2769" s="170"/>
      <c r="AV2769" s="170"/>
      <c r="AW2769" s="170"/>
      <c r="AX2769" s="170"/>
      <c r="AY2769" s="170"/>
      <c r="AZ2769" s="170"/>
      <c r="BA2769" s="170"/>
      <c r="BB2769" s="170"/>
      <c r="BC2769" s="170"/>
      <c r="BD2769" s="170"/>
      <c r="BE2769" s="170"/>
      <c r="BF2769" s="170"/>
      <c r="BG2769" s="170"/>
      <c r="BH2769" s="170"/>
      <c r="BI2769" s="170"/>
      <c r="BJ2769" s="170"/>
      <c r="BK2769" s="170"/>
      <c r="BL2769" s="170"/>
      <c r="BM2769" s="170"/>
      <c r="BN2769" s="170"/>
      <c r="BO2769" s="170"/>
      <c r="BP2769" s="170"/>
      <c r="BQ2769" s="170"/>
      <c r="BR2769" s="170"/>
      <c r="BS2769" s="170"/>
      <c r="BT2769" s="170"/>
      <c r="BU2769" s="170"/>
      <c r="BV2769" s="170"/>
      <c r="BW2769" s="170"/>
      <c r="BX2769" s="170"/>
      <c r="BY2769" s="170"/>
      <c r="BZ2769" s="170"/>
      <c r="CA2769" s="170"/>
    </row>
    <row r="2770" spans="12:79" customFormat="1" ht="11.25" customHeight="1">
      <c r="L2770" s="20"/>
      <c r="M2770" s="539" t="s">
        <v>987</v>
      </c>
      <c r="N2770" s="577" t="s">
        <v>1038</v>
      </c>
      <c r="O2770" s="422" t="s">
        <v>29</v>
      </c>
      <c r="AC2770" s="253"/>
      <c r="AD2770" s="253"/>
      <c r="AE2770" s="253"/>
      <c r="AF2770" s="246">
        <f>IF(AF2769=0,0,AF2768/AF2769*1000/AF$6)</f>
        <v>0</v>
      </c>
      <c r="AG2770" s="246">
        <f>IF(AG2769=0,0,AG2768/AG2769*1000/AG$6)</f>
        <v>0</v>
      </c>
      <c r="AH2770" s="246">
        <f>IF(AH2769=0,0,AH2768/AH2769*1000/AH$6)</f>
        <v>0</v>
      </c>
      <c r="AI2770" s="170"/>
      <c r="AJ2770" s="170"/>
      <c r="AK2770" s="170"/>
      <c r="AL2770" s="170"/>
      <c r="AM2770" s="170"/>
      <c r="AN2770" s="170"/>
      <c r="AO2770" s="170"/>
      <c r="AP2770" s="170"/>
      <c r="AQ2770" s="170"/>
      <c r="AR2770" s="170"/>
      <c r="AS2770" s="170"/>
      <c r="AT2770" s="170"/>
      <c r="AU2770" s="170"/>
      <c r="AV2770" s="170"/>
      <c r="AW2770" s="170"/>
      <c r="AX2770" s="170"/>
      <c r="AY2770" s="170"/>
      <c r="AZ2770" s="170"/>
      <c r="BA2770" s="170"/>
      <c r="BB2770" s="170"/>
      <c r="BC2770" s="170"/>
      <c r="BD2770" s="170"/>
      <c r="BE2770" s="170"/>
      <c r="BF2770" s="170"/>
      <c r="BG2770" s="170"/>
      <c r="BH2770" s="170"/>
      <c r="BI2770" s="170"/>
      <c r="BJ2770" s="170"/>
      <c r="BK2770" s="170"/>
      <c r="BL2770" s="170"/>
      <c r="BM2770" s="170"/>
      <c r="BN2770" s="170"/>
      <c r="BO2770" s="170"/>
      <c r="BP2770" s="170"/>
      <c r="BQ2770" s="170"/>
      <c r="BR2770" s="170"/>
      <c r="BS2770" s="170"/>
      <c r="BT2770" s="170"/>
      <c r="BU2770" s="170"/>
      <c r="BV2770" s="170"/>
      <c r="BW2770" s="170"/>
      <c r="BX2770" s="170"/>
      <c r="BY2770" s="170"/>
      <c r="BZ2770" s="170"/>
      <c r="CA2770" s="170"/>
    </row>
    <row r="2771" spans="12:79" customFormat="1" ht="11.25" customHeight="1">
      <c r="L2771" s="20"/>
      <c r="M2771" s="539" t="s">
        <v>988</v>
      </c>
      <c r="N2771" s="578" t="s">
        <v>1199</v>
      </c>
      <c r="O2771" s="422" t="s">
        <v>289</v>
      </c>
      <c r="AC2771" s="253"/>
      <c r="AD2771" s="253"/>
      <c r="AE2771" s="253"/>
      <c r="AF2771" s="223"/>
      <c r="AG2771" s="223"/>
      <c r="AH2771" s="223"/>
      <c r="AI2771" s="170"/>
      <c r="AJ2771" s="170"/>
      <c r="AK2771" s="170"/>
      <c r="AL2771" s="170"/>
      <c r="AM2771" s="170"/>
      <c r="AN2771" s="170"/>
      <c r="AO2771" s="170"/>
      <c r="AP2771" s="170"/>
      <c r="AQ2771" s="170"/>
      <c r="AR2771" s="170"/>
      <c r="AS2771" s="170"/>
      <c r="AT2771" s="170"/>
      <c r="AU2771" s="170"/>
      <c r="AV2771" s="170"/>
      <c r="AW2771" s="170"/>
      <c r="AX2771" s="170"/>
      <c r="AY2771" s="170"/>
      <c r="AZ2771" s="170"/>
      <c r="BA2771" s="170"/>
      <c r="BB2771" s="170"/>
      <c r="BC2771" s="170"/>
      <c r="BD2771" s="170"/>
      <c r="BE2771" s="170"/>
      <c r="BF2771" s="170"/>
      <c r="BG2771" s="170"/>
      <c r="BH2771" s="170"/>
      <c r="BI2771" s="170"/>
      <c r="BJ2771" s="170"/>
      <c r="BK2771" s="170"/>
      <c r="BL2771" s="170"/>
      <c r="BM2771" s="170"/>
      <c r="BN2771" s="170"/>
      <c r="BO2771" s="170"/>
      <c r="BP2771" s="170"/>
      <c r="BQ2771" s="170"/>
      <c r="BR2771" s="170"/>
      <c r="BS2771" s="170"/>
      <c r="BT2771" s="170"/>
      <c r="BU2771" s="170"/>
      <c r="BV2771" s="170"/>
      <c r="BW2771" s="170"/>
      <c r="BX2771" s="170"/>
      <c r="BY2771" s="170"/>
      <c r="BZ2771" s="170"/>
      <c r="CA2771" s="170"/>
    </row>
    <row r="2772" spans="12:79" customFormat="1" ht="11.25" customHeight="1">
      <c r="L2772" s="20"/>
      <c r="M2772" s="539" t="s">
        <v>989</v>
      </c>
      <c r="N2772" s="566" t="s">
        <v>1200</v>
      </c>
      <c r="O2772" s="422" t="s">
        <v>289</v>
      </c>
      <c r="AC2772" s="253"/>
      <c r="AD2772" s="253"/>
      <c r="AE2772" s="253"/>
      <c r="AF2772" s="223"/>
      <c r="AG2772" s="223"/>
      <c r="AH2772" s="223"/>
      <c r="AI2772" s="170"/>
      <c r="AJ2772" s="170"/>
      <c r="AK2772" s="170"/>
      <c r="AL2772" s="170"/>
      <c r="AM2772" s="170"/>
      <c r="AN2772" s="170"/>
      <c r="AO2772" s="170"/>
      <c r="AP2772" s="170"/>
      <c r="AQ2772" s="170"/>
      <c r="AR2772" s="170"/>
      <c r="AS2772" s="170"/>
      <c r="AT2772" s="170"/>
      <c r="AU2772" s="170"/>
      <c r="AV2772" s="170"/>
      <c r="AW2772" s="170"/>
      <c r="AX2772" s="170"/>
      <c r="AY2772" s="170"/>
      <c r="AZ2772" s="170"/>
      <c r="BA2772" s="170"/>
      <c r="BB2772" s="170"/>
      <c r="BC2772" s="170"/>
      <c r="BD2772" s="170"/>
      <c r="BE2772" s="170"/>
      <c r="BF2772" s="170"/>
      <c r="BG2772" s="170"/>
      <c r="BH2772" s="170"/>
      <c r="BI2772" s="170"/>
      <c r="BJ2772" s="170"/>
      <c r="BK2772" s="170"/>
      <c r="BL2772" s="170"/>
      <c r="BM2772" s="170"/>
      <c r="BN2772" s="170"/>
      <c r="BO2772" s="170"/>
      <c r="BP2772" s="170"/>
      <c r="BQ2772" s="170"/>
      <c r="BR2772" s="170"/>
      <c r="BS2772" s="170"/>
      <c r="BT2772" s="170"/>
      <c r="BU2772" s="170"/>
      <c r="BV2772" s="170"/>
      <c r="BW2772" s="170"/>
      <c r="BX2772" s="170"/>
      <c r="BY2772" s="170"/>
      <c r="BZ2772" s="170"/>
      <c r="CA2772" s="170"/>
    </row>
    <row r="2773" spans="12:79" customFormat="1" ht="11.25" customHeight="1">
      <c r="L2773" s="20"/>
      <c r="M2773" s="539" t="s">
        <v>990</v>
      </c>
      <c r="N2773" s="556" t="s">
        <v>33</v>
      </c>
      <c r="O2773" s="422" t="s">
        <v>29</v>
      </c>
      <c r="AC2773" s="253"/>
      <c r="AD2773" s="253"/>
      <c r="AE2773" s="253"/>
      <c r="AF2773" s="143"/>
      <c r="AG2773" s="223"/>
      <c r="AH2773" s="223"/>
      <c r="AI2773" s="170"/>
      <c r="AJ2773" s="170"/>
      <c r="AK2773" s="170"/>
      <c r="AL2773" s="170"/>
      <c r="AM2773" s="170"/>
      <c r="AN2773" s="170"/>
      <c r="AO2773" s="170"/>
      <c r="AP2773" s="170"/>
      <c r="AQ2773" s="170"/>
      <c r="AR2773" s="170"/>
      <c r="AS2773" s="170"/>
      <c r="AT2773" s="170"/>
      <c r="AU2773" s="170"/>
      <c r="AV2773" s="170"/>
      <c r="AW2773" s="170"/>
      <c r="AX2773" s="170"/>
      <c r="AY2773" s="170"/>
      <c r="AZ2773" s="170"/>
      <c r="BA2773" s="170"/>
      <c r="BB2773" s="170"/>
      <c r="BC2773" s="170"/>
      <c r="BD2773" s="170"/>
      <c r="BE2773" s="170"/>
      <c r="BF2773" s="170"/>
      <c r="BG2773" s="170"/>
      <c r="BH2773" s="170"/>
      <c r="BI2773" s="170"/>
      <c r="BJ2773" s="170"/>
      <c r="BK2773" s="170"/>
      <c r="BL2773" s="170"/>
      <c r="BM2773" s="170"/>
      <c r="BN2773" s="170"/>
      <c r="BO2773" s="170"/>
      <c r="BP2773" s="170"/>
      <c r="BQ2773" s="170"/>
      <c r="BR2773" s="170"/>
      <c r="BS2773" s="170"/>
      <c r="BT2773" s="170"/>
      <c r="BU2773" s="170"/>
      <c r="BV2773" s="170"/>
      <c r="BW2773" s="170"/>
      <c r="BX2773" s="170"/>
      <c r="BY2773" s="170"/>
      <c r="BZ2773" s="170"/>
      <c r="CA2773" s="170"/>
    </row>
    <row r="2774" spans="12:79" customFormat="1" ht="11.25" customHeight="1">
      <c r="L2774" s="20"/>
      <c r="M2774" s="539" t="s">
        <v>991</v>
      </c>
      <c r="N2774" s="579" t="s">
        <v>928</v>
      </c>
      <c r="O2774" s="422"/>
      <c r="AC2774" s="253"/>
      <c r="AD2774" s="253"/>
      <c r="AE2774" s="253"/>
      <c r="AF2774" s="143"/>
      <c r="AG2774" s="223"/>
      <c r="AH2774" s="223"/>
      <c r="AI2774" s="170"/>
      <c r="AJ2774" s="170"/>
      <c r="AK2774" s="170"/>
      <c r="AL2774" s="170"/>
      <c r="AM2774" s="170"/>
      <c r="AN2774" s="170"/>
      <c r="AO2774" s="170"/>
      <c r="AP2774" s="170"/>
      <c r="AQ2774" s="170"/>
      <c r="AR2774" s="170"/>
      <c r="AS2774" s="170"/>
      <c r="AT2774" s="170"/>
      <c r="AU2774" s="170"/>
      <c r="AV2774" s="170"/>
      <c r="AW2774" s="170"/>
      <c r="AX2774" s="170"/>
      <c r="AY2774" s="170"/>
      <c r="AZ2774" s="170"/>
      <c r="BA2774" s="170"/>
      <c r="BB2774" s="170"/>
      <c r="BC2774" s="170"/>
      <c r="BD2774" s="170"/>
      <c r="BE2774" s="170"/>
      <c r="BF2774" s="170"/>
      <c r="BG2774" s="170"/>
      <c r="BH2774" s="170"/>
      <c r="BI2774" s="170"/>
      <c r="BJ2774" s="170"/>
      <c r="BK2774" s="170"/>
      <c r="BL2774" s="170"/>
      <c r="BM2774" s="170"/>
      <c r="BN2774" s="170"/>
      <c r="BO2774" s="170"/>
      <c r="BP2774" s="170"/>
      <c r="BQ2774" s="170"/>
      <c r="BR2774" s="170"/>
      <c r="BS2774" s="170"/>
      <c r="BT2774" s="170"/>
      <c r="BU2774" s="170"/>
      <c r="BV2774" s="170"/>
      <c r="BW2774" s="170"/>
      <c r="BX2774" s="170"/>
      <c r="BY2774" s="170"/>
      <c r="BZ2774" s="170"/>
      <c r="CA2774" s="170"/>
    </row>
    <row r="2775" spans="12:79" customFormat="1" ht="11.25" customHeight="1">
      <c r="L2775" s="20"/>
      <c r="M2775" s="539" t="s">
        <v>992</v>
      </c>
      <c r="N2775" s="556" t="s">
        <v>930</v>
      </c>
      <c r="O2775" s="422" t="s">
        <v>29</v>
      </c>
      <c r="AC2775" s="253"/>
      <c r="AD2775" s="253"/>
      <c r="AE2775" s="253"/>
      <c r="AF2775" s="143"/>
      <c r="AG2775" s="223"/>
      <c r="AH2775" s="223"/>
      <c r="AI2775" s="170"/>
      <c r="AJ2775" s="170"/>
      <c r="AK2775" s="170"/>
      <c r="AL2775" s="170"/>
      <c r="AM2775" s="170"/>
      <c r="AN2775" s="170"/>
      <c r="AO2775" s="170"/>
      <c r="AP2775" s="170"/>
      <c r="AQ2775" s="170"/>
      <c r="AR2775" s="170"/>
      <c r="AS2775" s="170"/>
      <c r="AT2775" s="170"/>
      <c r="AU2775" s="170"/>
      <c r="AV2775" s="170"/>
      <c r="AW2775" s="170"/>
      <c r="AX2775" s="170"/>
      <c r="AY2775" s="170"/>
      <c r="AZ2775" s="170"/>
      <c r="BA2775" s="170"/>
      <c r="BB2775" s="170"/>
      <c r="BC2775" s="170"/>
      <c r="BD2775" s="170"/>
      <c r="BE2775" s="170"/>
      <c r="BF2775" s="170"/>
      <c r="BG2775" s="170"/>
      <c r="BH2775" s="170"/>
      <c r="BI2775" s="170"/>
      <c r="BJ2775" s="170"/>
      <c r="BK2775" s="170"/>
      <c r="BL2775" s="170"/>
      <c r="BM2775" s="170"/>
      <c r="BN2775" s="170"/>
      <c r="BO2775" s="170"/>
      <c r="BP2775" s="170"/>
      <c r="BQ2775" s="170"/>
      <c r="BR2775" s="170"/>
      <c r="BS2775" s="170"/>
      <c r="BT2775" s="170"/>
      <c r="BU2775" s="170"/>
      <c r="BV2775" s="170"/>
      <c r="BW2775" s="170"/>
      <c r="BX2775" s="170"/>
      <c r="BY2775" s="170"/>
      <c r="BZ2775" s="170"/>
      <c r="CA2775" s="170"/>
    </row>
    <row r="2776" spans="12:79" customFormat="1" ht="11.25" customHeight="1">
      <c r="L2776" s="20"/>
      <c r="M2776" s="539" t="s">
        <v>993</v>
      </c>
      <c r="N2776" s="580" t="s">
        <v>932</v>
      </c>
      <c r="O2776" s="422"/>
      <c r="AC2776" s="253"/>
      <c r="AD2776" s="253"/>
      <c r="AE2776" s="253"/>
      <c r="AF2776" s="143"/>
      <c r="AG2776" s="223"/>
      <c r="AH2776" s="223"/>
      <c r="AI2776" s="170"/>
      <c r="AJ2776" s="170"/>
      <c r="AK2776" s="170"/>
      <c r="AL2776" s="170"/>
      <c r="AM2776" s="170"/>
      <c r="AN2776" s="170"/>
      <c r="AO2776" s="170"/>
      <c r="AP2776" s="170"/>
      <c r="AQ2776" s="170"/>
      <c r="AR2776" s="170"/>
      <c r="AS2776" s="170"/>
      <c r="AT2776" s="170"/>
      <c r="AU2776" s="170"/>
      <c r="AV2776" s="170"/>
      <c r="AW2776" s="170"/>
      <c r="AX2776" s="170"/>
      <c r="AY2776" s="170"/>
      <c r="AZ2776" s="170"/>
      <c r="BA2776" s="170"/>
      <c r="BB2776" s="170"/>
      <c r="BC2776" s="170"/>
      <c r="BD2776" s="170"/>
      <c r="BE2776" s="170"/>
      <c r="BF2776" s="170"/>
      <c r="BG2776" s="170"/>
      <c r="BH2776" s="170"/>
      <c r="BI2776" s="170"/>
      <c r="BJ2776" s="170"/>
      <c r="BK2776" s="170"/>
      <c r="BL2776" s="170"/>
      <c r="BM2776" s="170"/>
      <c r="BN2776" s="170"/>
      <c r="BO2776" s="170"/>
      <c r="BP2776" s="170"/>
      <c r="BQ2776" s="170"/>
      <c r="BR2776" s="170"/>
      <c r="BS2776" s="170"/>
      <c r="BT2776" s="170"/>
      <c r="BU2776" s="170"/>
      <c r="BV2776" s="170"/>
      <c r="BW2776" s="170"/>
      <c r="BX2776" s="170"/>
      <c r="BY2776" s="170"/>
      <c r="BZ2776" s="170"/>
      <c r="CA2776" s="170"/>
    </row>
    <row r="2777" spans="12:79" customFormat="1" ht="11.25" customHeight="1">
      <c r="L2777" s="20"/>
      <c r="M2777" s="539" t="s">
        <v>994</v>
      </c>
      <c r="N2777" s="581" t="s">
        <v>934</v>
      </c>
      <c r="O2777" s="422" t="s">
        <v>29</v>
      </c>
      <c r="AC2777" s="253"/>
      <c r="AD2777" s="253"/>
      <c r="AE2777" s="253"/>
      <c r="AF2777" s="143"/>
      <c r="AG2777" s="223"/>
      <c r="AH2777" s="223"/>
      <c r="AI2777" s="170"/>
      <c r="AJ2777" s="170"/>
      <c r="AK2777" s="170"/>
      <c r="AL2777" s="170"/>
      <c r="AM2777" s="170"/>
      <c r="AN2777" s="170"/>
      <c r="AO2777" s="170"/>
      <c r="AP2777" s="170"/>
      <c r="AQ2777" s="170"/>
      <c r="AR2777" s="170"/>
      <c r="AS2777" s="170"/>
      <c r="AT2777" s="170"/>
      <c r="AU2777" s="170"/>
      <c r="AV2777" s="170"/>
      <c r="AW2777" s="170"/>
      <c r="AX2777" s="170"/>
      <c r="AY2777" s="170"/>
      <c r="AZ2777" s="170"/>
      <c r="BA2777" s="170"/>
      <c r="BB2777" s="170"/>
      <c r="BC2777" s="170"/>
      <c r="BD2777" s="170"/>
      <c r="BE2777" s="170"/>
      <c r="BF2777" s="170"/>
      <c r="BG2777" s="170"/>
      <c r="BH2777" s="170"/>
      <c r="BI2777" s="170"/>
      <c r="BJ2777" s="170"/>
      <c r="BK2777" s="170"/>
      <c r="BL2777" s="170"/>
      <c r="BM2777" s="170"/>
      <c r="BN2777" s="170"/>
      <c r="BO2777" s="170"/>
      <c r="BP2777" s="170"/>
      <c r="BQ2777" s="170"/>
      <c r="BR2777" s="170"/>
      <c r="BS2777" s="170"/>
      <c r="BT2777" s="170"/>
      <c r="BU2777" s="170"/>
      <c r="BV2777" s="170"/>
      <c r="BW2777" s="170"/>
      <c r="BX2777" s="170"/>
      <c r="BY2777" s="170"/>
      <c r="BZ2777" s="170"/>
      <c r="CA2777" s="170"/>
    </row>
    <row r="2778" spans="12:79" customFormat="1" ht="11.25" customHeight="1">
      <c r="L2778" s="20"/>
      <c r="M2778" s="539" t="s">
        <v>995</v>
      </c>
      <c r="N2778" s="582" t="s">
        <v>936</v>
      </c>
      <c r="O2778" s="422" t="s">
        <v>29</v>
      </c>
      <c r="AC2778" s="253"/>
      <c r="AD2778" s="253"/>
      <c r="AE2778" s="253"/>
      <c r="AF2778" s="143"/>
      <c r="AG2778" s="223"/>
      <c r="AH2778" s="223"/>
      <c r="AI2778" s="170"/>
      <c r="AJ2778" s="170"/>
      <c r="AK2778" s="170"/>
      <c r="AL2778" s="170"/>
      <c r="AM2778" s="170"/>
      <c r="AN2778" s="170"/>
      <c r="AO2778" s="170"/>
      <c r="AP2778" s="170"/>
      <c r="AQ2778" s="170"/>
      <c r="AR2778" s="170"/>
      <c r="AS2778" s="170"/>
      <c r="AT2778" s="170"/>
      <c r="AU2778" s="170"/>
      <c r="AV2778" s="170"/>
      <c r="AW2778" s="170"/>
      <c r="AX2778" s="170"/>
      <c r="AY2778" s="170"/>
      <c r="AZ2778" s="170"/>
      <c r="BA2778" s="170"/>
      <c r="BB2778" s="170"/>
      <c r="BC2778" s="170"/>
      <c r="BD2778" s="170"/>
      <c r="BE2778" s="170"/>
      <c r="BF2778" s="170"/>
      <c r="BG2778" s="170"/>
      <c r="BH2778" s="170"/>
      <c r="BI2778" s="170"/>
      <c r="BJ2778" s="170"/>
      <c r="BK2778" s="170"/>
      <c r="BL2778" s="170"/>
      <c r="BM2778" s="170"/>
      <c r="BN2778" s="170"/>
      <c r="BO2778" s="170"/>
      <c r="BP2778" s="170"/>
      <c r="BQ2778" s="170"/>
      <c r="BR2778" s="170"/>
      <c r="BS2778" s="170"/>
      <c r="BT2778" s="170"/>
      <c r="BU2778" s="170"/>
      <c r="BV2778" s="170"/>
      <c r="BW2778" s="170"/>
      <c r="BX2778" s="170"/>
      <c r="BY2778" s="170"/>
      <c r="BZ2778" s="170"/>
      <c r="CA2778" s="170"/>
    </row>
    <row r="2779" spans="12:79" customFormat="1" ht="11.25" customHeight="1">
      <c r="L2779" s="20"/>
      <c r="M2779" s="538" t="s">
        <v>996</v>
      </c>
      <c r="N2779" s="571" t="s">
        <v>997</v>
      </c>
      <c r="O2779" s="422" t="s">
        <v>195</v>
      </c>
      <c r="AC2779" s="253"/>
      <c r="AD2779" s="253"/>
      <c r="AE2779" s="253"/>
      <c r="AF2779" s="249">
        <f t="shared" ref="AF2779:AF2810" si="91">AG2779+AH2779</f>
        <v>0</v>
      </c>
      <c r="AG2779" s="223"/>
      <c r="AH2779" s="223"/>
      <c r="AI2779" s="170"/>
      <c r="AJ2779" s="170"/>
      <c r="AK2779" s="170"/>
      <c r="AL2779" s="170"/>
      <c r="AM2779" s="170"/>
      <c r="AN2779" s="170"/>
      <c r="AO2779" s="170"/>
      <c r="AP2779" s="170"/>
      <c r="AQ2779" s="170"/>
      <c r="AR2779" s="170"/>
      <c r="AS2779" s="170"/>
      <c r="AT2779" s="170"/>
      <c r="AU2779" s="170"/>
      <c r="AV2779" s="170"/>
      <c r="AW2779" s="170"/>
      <c r="AX2779" s="170"/>
      <c r="AY2779" s="170"/>
      <c r="AZ2779" s="170"/>
      <c r="BA2779" s="170"/>
      <c r="BB2779" s="170"/>
      <c r="BC2779" s="170"/>
      <c r="BD2779" s="170"/>
      <c r="BE2779" s="170"/>
      <c r="BF2779" s="170"/>
      <c r="BG2779" s="170"/>
      <c r="BH2779" s="170"/>
      <c r="BI2779" s="170"/>
      <c r="BJ2779" s="170"/>
      <c r="BK2779" s="170"/>
      <c r="BL2779" s="170"/>
      <c r="BM2779" s="170"/>
      <c r="BN2779" s="170"/>
      <c r="BO2779" s="170"/>
      <c r="BP2779" s="170"/>
      <c r="BQ2779" s="170"/>
      <c r="BR2779" s="170"/>
      <c r="BS2779" s="170"/>
      <c r="BT2779" s="170"/>
      <c r="BU2779" s="170"/>
      <c r="BV2779" s="170"/>
      <c r="BW2779" s="170"/>
      <c r="BX2779" s="170"/>
      <c r="BY2779" s="170"/>
      <c r="BZ2779" s="170"/>
      <c r="CA2779" s="170"/>
    </row>
    <row r="2780" spans="12:79" customFormat="1" ht="11.25" customHeight="1">
      <c r="L2780" s="20"/>
      <c r="M2780" s="538" t="s">
        <v>173</v>
      </c>
      <c r="N2780" s="575" t="s">
        <v>998</v>
      </c>
      <c r="O2780" s="422" t="s">
        <v>195</v>
      </c>
      <c r="AC2780" s="253"/>
      <c r="AD2780" s="253"/>
      <c r="AE2780" s="253"/>
      <c r="AF2780" s="249">
        <f t="shared" si="91"/>
        <v>0</v>
      </c>
      <c r="AG2780" s="223"/>
      <c r="AH2780" s="223"/>
      <c r="AI2780" s="170"/>
      <c r="AJ2780" s="170"/>
      <c r="AK2780" s="170"/>
      <c r="AL2780" s="170"/>
      <c r="AM2780" s="170"/>
      <c r="AN2780" s="170"/>
      <c r="AO2780" s="170"/>
      <c r="AP2780" s="170"/>
      <c r="AQ2780" s="170"/>
      <c r="AR2780" s="170"/>
      <c r="AS2780" s="170"/>
      <c r="AT2780" s="170"/>
      <c r="AU2780" s="170"/>
      <c r="AV2780" s="170"/>
      <c r="AW2780" s="170"/>
      <c r="AX2780" s="170"/>
      <c r="AY2780" s="170"/>
      <c r="AZ2780" s="170"/>
      <c r="BA2780" s="170"/>
      <c r="BB2780" s="170"/>
      <c r="BC2780" s="170"/>
      <c r="BD2780" s="170"/>
      <c r="BE2780" s="170"/>
      <c r="BF2780" s="170"/>
      <c r="BG2780" s="170"/>
      <c r="BH2780" s="170"/>
      <c r="BI2780" s="170"/>
      <c r="BJ2780" s="170"/>
      <c r="BK2780" s="170"/>
      <c r="BL2780" s="170"/>
      <c r="BM2780" s="170"/>
      <c r="BN2780" s="170"/>
      <c r="BO2780" s="170"/>
      <c r="BP2780" s="170"/>
      <c r="BQ2780" s="170"/>
      <c r="BR2780" s="170"/>
      <c r="BS2780" s="170"/>
      <c r="BT2780" s="170"/>
      <c r="BU2780" s="170"/>
      <c r="BV2780" s="170"/>
      <c r="BW2780" s="170"/>
      <c r="BX2780" s="170"/>
      <c r="BY2780" s="170"/>
      <c r="BZ2780" s="170"/>
      <c r="CA2780" s="170"/>
    </row>
    <row r="2781" spans="12:79" customFormat="1" ht="11.25" customHeight="1">
      <c r="L2781" s="20"/>
      <c r="M2781" s="538" t="s">
        <v>174</v>
      </c>
      <c r="N2781" s="575" t="s">
        <v>999</v>
      </c>
      <c r="O2781" s="422" t="s">
        <v>195</v>
      </c>
      <c r="AC2781" s="253"/>
      <c r="AD2781" s="253"/>
      <c r="AE2781" s="253"/>
      <c r="AF2781" s="249">
        <f t="shared" si="91"/>
        <v>0</v>
      </c>
      <c r="AG2781" s="223"/>
      <c r="AH2781" s="223"/>
      <c r="AI2781" s="170"/>
      <c r="AJ2781" s="170"/>
      <c r="AK2781" s="170"/>
      <c r="AL2781" s="170"/>
      <c r="AM2781" s="170"/>
      <c r="AN2781" s="170"/>
      <c r="AO2781" s="170"/>
      <c r="AP2781" s="170"/>
      <c r="AQ2781" s="170"/>
      <c r="AR2781" s="170"/>
      <c r="AS2781" s="170"/>
      <c r="AT2781" s="170"/>
      <c r="AU2781" s="170"/>
      <c r="AV2781" s="170"/>
      <c r="AW2781" s="170"/>
      <c r="AX2781" s="170"/>
      <c r="AY2781" s="170"/>
      <c r="AZ2781" s="170"/>
      <c r="BA2781" s="170"/>
      <c r="BB2781" s="170"/>
      <c r="BC2781" s="170"/>
      <c r="BD2781" s="170"/>
      <c r="BE2781" s="170"/>
      <c r="BF2781" s="170"/>
      <c r="BG2781" s="170"/>
      <c r="BH2781" s="170"/>
      <c r="BI2781" s="170"/>
      <c r="BJ2781" s="170"/>
      <c r="BK2781" s="170"/>
      <c r="BL2781" s="170"/>
      <c r="BM2781" s="170"/>
      <c r="BN2781" s="170"/>
      <c r="BO2781" s="170"/>
      <c r="BP2781" s="170"/>
      <c r="BQ2781" s="170"/>
      <c r="BR2781" s="170"/>
      <c r="BS2781" s="170"/>
      <c r="BT2781" s="170"/>
      <c r="BU2781" s="170"/>
      <c r="BV2781" s="170"/>
      <c r="BW2781" s="170"/>
      <c r="BX2781" s="170"/>
      <c r="BY2781" s="170"/>
      <c r="BZ2781" s="170"/>
      <c r="CA2781" s="170"/>
    </row>
    <row r="2782" spans="12:79" customFormat="1" ht="11.25" customHeight="1">
      <c r="L2782" s="20"/>
      <c r="M2782" s="538" t="s">
        <v>175</v>
      </c>
      <c r="N2782" s="575" t="s">
        <v>1000</v>
      </c>
      <c r="O2782" s="422" t="s">
        <v>195</v>
      </c>
      <c r="AC2782" s="253"/>
      <c r="AD2782" s="253"/>
      <c r="AE2782" s="253"/>
      <c r="AF2782" s="249">
        <f t="shared" si="91"/>
        <v>0</v>
      </c>
      <c r="AG2782" s="223"/>
      <c r="AH2782" s="223"/>
      <c r="AI2782" s="170"/>
      <c r="AJ2782" s="170"/>
      <c r="AK2782" s="170"/>
      <c r="AL2782" s="170"/>
      <c r="AM2782" s="170"/>
      <c r="AN2782" s="170"/>
      <c r="AO2782" s="170"/>
      <c r="AP2782" s="170"/>
      <c r="AQ2782" s="170"/>
      <c r="AR2782" s="170"/>
      <c r="AS2782" s="170"/>
      <c r="AT2782" s="170"/>
      <c r="AU2782" s="170"/>
      <c r="AV2782" s="170"/>
      <c r="AW2782" s="170"/>
      <c r="AX2782" s="170"/>
      <c r="AY2782" s="170"/>
      <c r="AZ2782" s="170"/>
      <c r="BA2782" s="170"/>
      <c r="BB2782" s="170"/>
      <c r="BC2782" s="170"/>
      <c r="BD2782" s="170"/>
      <c r="BE2782" s="170"/>
      <c r="BF2782" s="170"/>
      <c r="BG2782" s="170"/>
      <c r="BH2782" s="170"/>
      <c r="BI2782" s="170"/>
      <c r="BJ2782" s="170"/>
      <c r="BK2782" s="170"/>
      <c r="BL2782" s="170"/>
      <c r="BM2782" s="170"/>
      <c r="BN2782" s="170"/>
      <c r="BO2782" s="170"/>
      <c r="BP2782" s="170"/>
      <c r="BQ2782" s="170"/>
      <c r="BR2782" s="170"/>
      <c r="BS2782" s="170"/>
      <c r="BT2782" s="170"/>
      <c r="BU2782" s="170"/>
      <c r="BV2782" s="170"/>
      <c r="BW2782" s="170"/>
      <c r="BX2782" s="170"/>
      <c r="BY2782" s="170"/>
      <c r="BZ2782" s="170"/>
      <c r="CA2782" s="170"/>
    </row>
    <row r="2783" spans="12:79" customFormat="1" ht="11.25" customHeight="1">
      <c r="L2783" s="20"/>
      <c r="M2783" s="538" t="s">
        <v>176</v>
      </c>
      <c r="N2783" s="575" t="s">
        <v>1001</v>
      </c>
      <c r="O2783" s="422" t="s">
        <v>195</v>
      </c>
      <c r="AC2783" s="253"/>
      <c r="AD2783" s="253"/>
      <c r="AE2783" s="253"/>
      <c r="AF2783" s="249">
        <f t="shared" si="91"/>
        <v>0</v>
      </c>
      <c r="AG2783" s="223"/>
      <c r="AH2783" s="223"/>
      <c r="AI2783" s="170"/>
      <c r="AJ2783" s="170"/>
      <c r="AK2783" s="170"/>
      <c r="AL2783" s="170"/>
      <c r="AM2783" s="170"/>
      <c r="AN2783" s="170"/>
      <c r="AO2783" s="170"/>
      <c r="AP2783" s="170"/>
      <c r="AQ2783" s="170"/>
      <c r="AR2783" s="170"/>
      <c r="AS2783" s="170"/>
      <c r="AT2783" s="170"/>
      <c r="AU2783" s="170"/>
      <c r="AV2783" s="170"/>
      <c r="AW2783" s="170"/>
      <c r="AX2783" s="170"/>
      <c r="AY2783" s="170"/>
      <c r="AZ2783" s="170"/>
      <c r="BA2783" s="170"/>
      <c r="BB2783" s="170"/>
      <c r="BC2783" s="170"/>
      <c r="BD2783" s="170"/>
      <c r="BE2783" s="170"/>
      <c r="BF2783" s="170"/>
      <c r="BG2783" s="170"/>
      <c r="BH2783" s="170"/>
      <c r="BI2783" s="170"/>
      <c r="BJ2783" s="170"/>
      <c r="BK2783" s="170"/>
      <c r="BL2783" s="170"/>
      <c r="BM2783" s="170"/>
      <c r="BN2783" s="170"/>
      <c r="BO2783" s="170"/>
      <c r="BP2783" s="170"/>
      <c r="BQ2783" s="170"/>
      <c r="BR2783" s="170"/>
      <c r="BS2783" s="170"/>
      <c r="BT2783" s="170"/>
      <c r="BU2783" s="170"/>
      <c r="BV2783" s="170"/>
      <c r="BW2783" s="170"/>
      <c r="BX2783" s="170"/>
      <c r="BY2783" s="170"/>
      <c r="BZ2783" s="170"/>
      <c r="CA2783" s="170"/>
    </row>
    <row r="2784" spans="12:79" customFormat="1" ht="11.25" customHeight="1">
      <c r="L2784" s="20"/>
      <c r="M2784" s="538" t="s">
        <v>1002</v>
      </c>
      <c r="N2784" s="575" t="s">
        <v>1003</v>
      </c>
      <c r="O2784" s="422" t="s">
        <v>195</v>
      </c>
      <c r="AC2784" s="253"/>
      <c r="AD2784" s="253"/>
      <c r="AE2784" s="253"/>
      <c r="AF2784" s="249">
        <f t="shared" si="91"/>
        <v>0</v>
      </c>
      <c r="AG2784" s="223"/>
      <c r="AH2784" s="223"/>
      <c r="AI2784" s="170"/>
      <c r="AJ2784" s="170"/>
      <c r="AK2784" s="170"/>
      <c r="AL2784" s="170"/>
      <c r="AM2784" s="170"/>
      <c r="AN2784" s="170"/>
      <c r="AO2784" s="170"/>
      <c r="AP2784" s="170"/>
      <c r="AQ2784" s="170"/>
      <c r="AR2784" s="170"/>
      <c r="AS2784" s="170"/>
      <c r="AT2784" s="170"/>
      <c r="AU2784" s="170"/>
      <c r="AV2784" s="170"/>
      <c r="AW2784" s="170"/>
      <c r="AX2784" s="170"/>
      <c r="AY2784" s="170"/>
      <c r="AZ2784" s="170"/>
      <c r="BA2784" s="170"/>
      <c r="BB2784" s="170"/>
      <c r="BC2784" s="170"/>
      <c r="BD2784" s="170"/>
      <c r="BE2784" s="170"/>
      <c r="BF2784" s="170"/>
      <c r="BG2784" s="170"/>
      <c r="BH2784" s="170"/>
      <c r="BI2784" s="170"/>
      <c r="BJ2784" s="170"/>
      <c r="BK2784" s="170"/>
      <c r="BL2784" s="170"/>
      <c r="BM2784" s="170"/>
      <c r="BN2784" s="170"/>
      <c r="BO2784" s="170"/>
      <c r="BP2784" s="170"/>
      <c r="BQ2784" s="170"/>
      <c r="BR2784" s="170"/>
      <c r="BS2784" s="170"/>
      <c r="BT2784" s="170"/>
      <c r="BU2784" s="170"/>
      <c r="BV2784" s="170"/>
      <c r="BW2784" s="170"/>
      <c r="BX2784" s="170"/>
      <c r="BY2784" s="170"/>
      <c r="BZ2784" s="170"/>
      <c r="CA2784" s="170"/>
    </row>
    <row r="2785" spans="12:79" customFormat="1" ht="11.25" customHeight="1">
      <c r="L2785" s="20"/>
      <c r="M2785" s="538" t="s">
        <v>1004</v>
      </c>
      <c r="N2785" s="573" t="s">
        <v>1005</v>
      </c>
      <c r="O2785" s="422" t="s">
        <v>195</v>
      </c>
      <c r="AC2785" s="253"/>
      <c r="AD2785" s="253"/>
      <c r="AE2785" s="253"/>
      <c r="AF2785" s="249">
        <f t="shared" si="91"/>
        <v>0</v>
      </c>
      <c r="AG2785" s="223"/>
      <c r="AH2785" s="223"/>
      <c r="AI2785" s="170"/>
      <c r="AJ2785" s="170"/>
      <c r="AK2785" s="170"/>
      <c r="AL2785" s="170"/>
      <c r="AM2785" s="170"/>
      <c r="AN2785" s="170"/>
      <c r="AO2785" s="170"/>
      <c r="AP2785" s="170"/>
      <c r="AQ2785" s="170"/>
      <c r="AR2785" s="170"/>
      <c r="AS2785" s="170"/>
      <c r="AT2785" s="170"/>
      <c r="AU2785" s="170"/>
      <c r="AV2785" s="170"/>
      <c r="AW2785" s="170"/>
      <c r="AX2785" s="170"/>
      <c r="AY2785" s="170"/>
      <c r="AZ2785" s="170"/>
      <c r="BA2785" s="170"/>
      <c r="BB2785" s="170"/>
      <c r="BC2785" s="170"/>
      <c r="BD2785" s="170"/>
      <c r="BE2785" s="170"/>
      <c r="BF2785" s="170"/>
      <c r="BG2785" s="170"/>
      <c r="BH2785" s="170"/>
      <c r="BI2785" s="170"/>
      <c r="BJ2785" s="170"/>
      <c r="BK2785" s="170"/>
      <c r="BL2785" s="170"/>
      <c r="BM2785" s="170"/>
      <c r="BN2785" s="170"/>
      <c r="BO2785" s="170"/>
      <c r="BP2785" s="170"/>
      <c r="BQ2785" s="170"/>
      <c r="BR2785" s="170"/>
      <c r="BS2785" s="170"/>
      <c r="BT2785" s="170"/>
      <c r="BU2785" s="170"/>
      <c r="BV2785" s="170"/>
      <c r="BW2785" s="170"/>
      <c r="BX2785" s="170"/>
      <c r="BY2785" s="170"/>
      <c r="BZ2785" s="170"/>
      <c r="CA2785" s="170"/>
    </row>
    <row r="2786" spans="12:79" customFormat="1" ht="11.25" customHeight="1">
      <c r="L2786" s="20"/>
      <c r="M2786" s="538" t="s">
        <v>1006</v>
      </c>
      <c r="N2786" s="573" t="s">
        <v>1007</v>
      </c>
      <c r="O2786" s="422" t="s">
        <v>195</v>
      </c>
      <c r="AC2786" s="253"/>
      <c r="AD2786" s="253"/>
      <c r="AE2786" s="253"/>
      <c r="AF2786" s="249">
        <f t="shared" si="91"/>
        <v>0</v>
      </c>
      <c r="AG2786" s="223"/>
      <c r="AH2786" s="223"/>
      <c r="AI2786" s="170"/>
      <c r="AJ2786" s="170"/>
      <c r="AK2786" s="170"/>
      <c r="AL2786" s="170"/>
      <c r="AM2786" s="170"/>
      <c r="AN2786" s="170"/>
      <c r="AO2786" s="170"/>
      <c r="AP2786" s="170"/>
      <c r="AQ2786" s="170"/>
      <c r="AR2786" s="170"/>
      <c r="AS2786" s="170"/>
      <c r="AT2786" s="170"/>
      <c r="AU2786" s="170"/>
      <c r="AV2786" s="170"/>
      <c r="AW2786" s="170"/>
      <c r="AX2786" s="170"/>
      <c r="AY2786" s="170"/>
      <c r="AZ2786" s="170"/>
      <c r="BA2786" s="170"/>
      <c r="BB2786" s="170"/>
      <c r="BC2786" s="170"/>
      <c r="BD2786" s="170"/>
      <c r="BE2786" s="170"/>
      <c r="BF2786" s="170"/>
      <c r="BG2786" s="170"/>
      <c r="BH2786" s="170"/>
      <c r="BI2786" s="170"/>
      <c r="BJ2786" s="170"/>
      <c r="BK2786" s="170"/>
      <c r="BL2786" s="170"/>
      <c r="BM2786" s="170"/>
      <c r="BN2786" s="170"/>
      <c r="BO2786" s="170"/>
      <c r="BP2786" s="170"/>
      <c r="BQ2786" s="170"/>
      <c r="BR2786" s="170"/>
      <c r="BS2786" s="170"/>
      <c r="BT2786" s="170"/>
      <c r="BU2786" s="170"/>
      <c r="BV2786" s="170"/>
      <c r="BW2786" s="170"/>
      <c r="BX2786" s="170"/>
      <c r="BY2786" s="170"/>
      <c r="BZ2786" s="170"/>
      <c r="CA2786" s="170"/>
    </row>
    <row r="2787" spans="12:79" customFormat="1" ht="11.25" customHeight="1">
      <c r="L2787" s="20"/>
      <c r="M2787" s="514">
        <v>4</v>
      </c>
      <c r="N2787" s="514" t="s">
        <v>1008</v>
      </c>
      <c r="O2787" s="422" t="s">
        <v>195</v>
      </c>
      <c r="AC2787" s="253"/>
      <c r="AD2787" s="253"/>
      <c r="AE2787" s="253"/>
      <c r="AF2787" s="249">
        <f t="shared" si="91"/>
        <v>0</v>
      </c>
      <c r="AG2787" s="223"/>
      <c r="AH2787" s="223"/>
      <c r="AI2787" s="170"/>
      <c r="AJ2787" s="170"/>
      <c r="AK2787" s="170"/>
      <c r="AL2787" s="170"/>
      <c r="AM2787" s="170"/>
      <c r="AN2787" s="170"/>
      <c r="AO2787" s="170"/>
      <c r="AP2787" s="170"/>
      <c r="AQ2787" s="170"/>
      <c r="AR2787" s="170"/>
      <c r="AS2787" s="170"/>
      <c r="AT2787" s="170"/>
      <c r="AU2787" s="170"/>
      <c r="AV2787" s="170"/>
      <c r="AW2787" s="170"/>
      <c r="AX2787" s="170"/>
      <c r="AY2787" s="170"/>
      <c r="AZ2787" s="170"/>
      <c r="BA2787" s="170"/>
      <c r="BB2787" s="170"/>
      <c r="BC2787" s="170"/>
      <c r="BD2787" s="170"/>
      <c r="BE2787" s="170"/>
      <c r="BF2787" s="170"/>
      <c r="BG2787" s="170"/>
      <c r="BH2787" s="170"/>
      <c r="BI2787" s="170"/>
      <c r="BJ2787" s="170"/>
      <c r="BK2787" s="170"/>
      <c r="BL2787" s="170"/>
      <c r="BM2787" s="170"/>
      <c r="BN2787" s="170"/>
      <c r="BO2787" s="170"/>
      <c r="BP2787" s="170"/>
      <c r="BQ2787" s="170"/>
      <c r="BR2787" s="170"/>
      <c r="BS2787" s="170"/>
      <c r="BT2787" s="170"/>
      <c r="BU2787" s="170"/>
      <c r="BV2787" s="170"/>
      <c r="BW2787" s="170"/>
      <c r="BX2787" s="170"/>
      <c r="BY2787" s="170"/>
      <c r="BZ2787" s="170"/>
      <c r="CA2787" s="170"/>
    </row>
    <row r="2788" spans="12:79" customFormat="1" ht="11.25" customHeight="1">
      <c r="L2788" s="20"/>
      <c r="M2788" s="538" t="s">
        <v>177</v>
      </c>
      <c r="N2788" s="575" t="s">
        <v>1009</v>
      </c>
      <c r="O2788" s="422" t="s">
        <v>195</v>
      </c>
      <c r="AC2788" s="253"/>
      <c r="AD2788" s="253"/>
      <c r="AE2788" s="253"/>
      <c r="AF2788" s="249">
        <f t="shared" si="91"/>
        <v>0</v>
      </c>
      <c r="AG2788" s="223"/>
      <c r="AH2788" s="223"/>
      <c r="AI2788" s="170"/>
      <c r="AJ2788" s="170"/>
      <c r="AK2788" s="170"/>
      <c r="AL2788" s="170"/>
      <c r="AM2788" s="170"/>
      <c r="AN2788" s="170"/>
      <c r="AO2788" s="170"/>
      <c r="AP2788" s="170"/>
      <c r="AQ2788" s="170"/>
      <c r="AR2788" s="170"/>
      <c r="AS2788" s="170"/>
      <c r="AT2788" s="170"/>
      <c r="AU2788" s="170"/>
      <c r="AV2788" s="170"/>
      <c r="AW2788" s="170"/>
      <c r="AX2788" s="170"/>
      <c r="AY2788" s="170"/>
      <c r="AZ2788" s="170"/>
      <c r="BA2788" s="170"/>
      <c r="BB2788" s="170"/>
      <c r="BC2788" s="170"/>
      <c r="BD2788" s="170"/>
      <c r="BE2788" s="170"/>
      <c r="BF2788" s="170"/>
      <c r="BG2788" s="170"/>
      <c r="BH2788" s="170"/>
      <c r="BI2788" s="170"/>
      <c r="BJ2788" s="170"/>
      <c r="BK2788" s="170"/>
      <c r="BL2788" s="170"/>
      <c r="BM2788" s="170"/>
      <c r="BN2788" s="170"/>
      <c r="BO2788" s="170"/>
      <c r="BP2788" s="170"/>
      <c r="BQ2788" s="170"/>
      <c r="BR2788" s="170"/>
      <c r="BS2788" s="170"/>
      <c r="BT2788" s="170"/>
      <c r="BU2788" s="170"/>
      <c r="BV2788" s="170"/>
      <c r="BW2788" s="170"/>
      <c r="BX2788" s="170"/>
      <c r="BY2788" s="170"/>
      <c r="BZ2788" s="170"/>
      <c r="CA2788" s="170"/>
    </row>
    <row r="2789" spans="12:79" customFormat="1" ht="11.25" customHeight="1">
      <c r="L2789" s="20"/>
      <c r="M2789" s="514">
        <v>5</v>
      </c>
      <c r="N2789" s="514" t="s">
        <v>604</v>
      </c>
      <c r="O2789" s="422" t="s">
        <v>195</v>
      </c>
      <c r="AC2789" s="253"/>
      <c r="AD2789" s="253"/>
      <c r="AE2789" s="253"/>
      <c r="AF2789" s="249">
        <f t="shared" si="91"/>
        <v>0</v>
      </c>
      <c r="AG2789" s="223"/>
      <c r="AH2789" s="223"/>
      <c r="AI2789" s="170"/>
      <c r="AJ2789" s="170"/>
      <c r="AK2789" s="170"/>
      <c r="AL2789" s="170"/>
      <c r="AM2789" s="170"/>
      <c r="AN2789" s="170"/>
      <c r="AO2789" s="170"/>
      <c r="AP2789" s="170"/>
      <c r="AQ2789" s="170"/>
      <c r="AR2789" s="170"/>
      <c r="AS2789" s="170"/>
      <c r="AT2789" s="170"/>
      <c r="AU2789" s="170"/>
      <c r="AV2789" s="170"/>
      <c r="AW2789" s="170"/>
      <c r="AX2789" s="170"/>
      <c r="AY2789" s="170"/>
      <c r="AZ2789" s="170"/>
      <c r="BA2789" s="170"/>
      <c r="BB2789" s="170"/>
      <c r="BC2789" s="170"/>
      <c r="BD2789" s="170"/>
      <c r="BE2789" s="170"/>
      <c r="BF2789" s="170"/>
      <c r="BG2789" s="170"/>
      <c r="BH2789" s="170"/>
      <c r="BI2789" s="170"/>
      <c r="BJ2789" s="170"/>
      <c r="BK2789" s="170"/>
      <c r="BL2789" s="170"/>
      <c r="BM2789" s="170"/>
      <c r="BN2789" s="170"/>
      <c r="BO2789" s="170"/>
      <c r="BP2789" s="170"/>
      <c r="BQ2789" s="170"/>
      <c r="BR2789" s="170"/>
      <c r="BS2789" s="170"/>
      <c r="BT2789" s="170"/>
      <c r="BU2789" s="170"/>
      <c r="BV2789" s="170"/>
      <c r="BW2789" s="170"/>
      <c r="BX2789" s="170"/>
      <c r="BY2789" s="170"/>
      <c r="BZ2789" s="170"/>
      <c r="CA2789" s="170"/>
    </row>
    <row r="2790" spans="12:79" customFormat="1" ht="11.25" customHeight="1">
      <c r="L2790" s="20"/>
      <c r="M2790" s="538" t="s">
        <v>181</v>
      </c>
      <c r="N2790" s="575" t="s">
        <v>1010</v>
      </c>
      <c r="O2790" s="422" t="s">
        <v>195</v>
      </c>
      <c r="AC2790" s="253"/>
      <c r="AD2790" s="253"/>
      <c r="AE2790" s="253"/>
      <c r="AF2790" s="249">
        <f t="shared" si="91"/>
        <v>0</v>
      </c>
      <c r="AG2790" s="223"/>
      <c r="AH2790" s="223"/>
      <c r="AI2790" s="170"/>
      <c r="AJ2790" s="170"/>
      <c r="AK2790" s="170"/>
      <c r="AL2790" s="170"/>
      <c r="AM2790" s="170"/>
      <c r="AN2790" s="170"/>
      <c r="AO2790" s="170"/>
      <c r="AP2790" s="170"/>
      <c r="AQ2790" s="170"/>
      <c r="AR2790" s="170"/>
      <c r="AS2790" s="170"/>
      <c r="AT2790" s="170"/>
      <c r="AU2790" s="170"/>
      <c r="AV2790" s="170"/>
      <c r="AW2790" s="170"/>
      <c r="AX2790" s="170"/>
      <c r="AY2790" s="170"/>
      <c r="AZ2790" s="170"/>
      <c r="BA2790" s="170"/>
      <c r="BB2790" s="170"/>
      <c r="BC2790" s="170"/>
      <c r="BD2790" s="170"/>
      <c r="BE2790" s="170"/>
      <c r="BF2790" s="170"/>
      <c r="BG2790" s="170"/>
      <c r="BH2790" s="170"/>
      <c r="BI2790" s="170"/>
      <c r="BJ2790" s="170"/>
      <c r="BK2790" s="170"/>
      <c r="BL2790" s="170"/>
      <c r="BM2790" s="170"/>
      <c r="BN2790" s="170"/>
      <c r="BO2790" s="170"/>
      <c r="BP2790" s="170"/>
      <c r="BQ2790" s="170"/>
      <c r="BR2790" s="170"/>
      <c r="BS2790" s="170"/>
      <c r="BT2790" s="170"/>
      <c r="BU2790" s="170"/>
      <c r="BV2790" s="170"/>
      <c r="BW2790" s="170"/>
      <c r="BX2790" s="170"/>
      <c r="BY2790" s="170"/>
      <c r="BZ2790" s="170"/>
      <c r="CA2790" s="170"/>
    </row>
    <row r="2791" spans="12:79" customFormat="1" ht="11.25" customHeight="1">
      <c r="L2791" s="20"/>
      <c r="M2791" s="514">
        <v>6</v>
      </c>
      <c r="N2791" s="514" t="s">
        <v>2080</v>
      </c>
      <c r="O2791" s="422" t="s">
        <v>195</v>
      </c>
      <c r="AC2791" s="253"/>
      <c r="AD2791" s="253"/>
      <c r="AE2791" s="253"/>
      <c r="AF2791" s="249">
        <f t="shared" si="91"/>
        <v>0</v>
      </c>
      <c r="AG2791" s="246">
        <f>SUM(AG2792,AG2796:AG2799)</f>
        <v>0</v>
      </c>
      <c r="AH2791" s="246">
        <f>SUM(AH2792,AH2796:AH2799)</f>
        <v>0</v>
      </c>
      <c r="AI2791" s="170"/>
      <c r="AJ2791" s="170"/>
      <c r="AK2791" s="170"/>
      <c r="AL2791" s="170"/>
      <c r="AM2791" s="170"/>
      <c r="AN2791" s="170"/>
      <c r="AO2791" s="170"/>
      <c r="AP2791" s="170"/>
      <c r="AQ2791" s="170"/>
      <c r="AR2791" s="170"/>
      <c r="AS2791" s="170"/>
      <c r="AT2791" s="170"/>
      <c r="AU2791" s="170"/>
      <c r="AV2791" s="170"/>
      <c r="AW2791" s="170"/>
      <c r="AX2791" s="170"/>
      <c r="AY2791" s="170"/>
      <c r="AZ2791" s="170"/>
      <c r="BA2791" s="170"/>
      <c r="BB2791" s="170"/>
      <c r="BC2791" s="170"/>
      <c r="BD2791" s="170"/>
      <c r="BE2791" s="170"/>
      <c r="BF2791" s="170"/>
      <c r="BG2791" s="170"/>
      <c r="BH2791" s="170"/>
      <c r="BI2791" s="170"/>
      <c r="BJ2791" s="170"/>
      <c r="BK2791" s="170"/>
      <c r="BL2791" s="170"/>
      <c r="BM2791" s="170"/>
      <c r="BN2791" s="170"/>
      <c r="BO2791" s="170"/>
      <c r="BP2791" s="170"/>
      <c r="BQ2791" s="170"/>
      <c r="BR2791" s="170"/>
      <c r="BS2791" s="170"/>
      <c r="BT2791" s="170"/>
      <c r="BU2791" s="170"/>
      <c r="BV2791" s="170"/>
      <c r="BW2791" s="170"/>
      <c r="BX2791" s="170"/>
      <c r="BY2791" s="170"/>
      <c r="BZ2791" s="170"/>
      <c r="CA2791" s="170"/>
    </row>
    <row r="2792" spans="12:79" customFormat="1" ht="11.25" customHeight="1">
      <c r="L2792" s="20"/>
      <c r="M2792" s="538" t="s">
        <v>711</v>
      </c>
      <c r="N2792" s="575" t="s">
        <v>1011</v>
      </c>
      <c r="O2792" s="422" t="s">
        <v>195</v>
      </c>
      <c r="AC2792" s="253"/>
      <c r="AD2792" s="253"/>
      <c r="AE2792" s="253"/>
      <c r="AF2792" s="249">
        <f t="shared" si="91"/>
        <v>0</v>
      </c>
      <c r="AG2792" s="246">
        <f>SUM(AG2793:AG2795)</f>
        <v>0</v>
      </c>
      <c r="AH2792" s="246">
        <f>SUM(AH2793:AH2795)</f>
        <v>0</v>
      </c>
      <c r="AI2792" s="170"/>
      <c r="AJ2792" s="170"/>
      <c r="AK2792" s="170"/>
      <c r="AL2792" s="170"/>
      <c r="AM2792" s="170"/>
      <c r="AN2792" s="170"/>
      <c r="AO2792" s="170"/>
      <c r="AP2792" s="170"/>
      <c r="AQ2792" s="170"/>
      <c r="AR2792" s="170"/>
      <c r="AS2792" s="170"/>
      <c r="AT2792" s="170"/>
      <c r="AU2792" s="170"/>
      <c r="AV2792" s="170"/>
      <c r="AW2792" s="170"/>
      <c r="AX2792" s="170"/>
      <c r="AY2792" s="170"/>
      <c r="AZ2792" s="170"/>
      <c r="BA2792" s="170"/>
      <c r="BB2792" s="170"/>
      <c r="BC2792" s="170"/>
      <c r="BD2792" s="170"/>
      <c r="BE2792" s="170"/>
      <c r="BF2792" s="170"/>
      <c r="BG2792" s="170"/>
      <c r="BH2792" s="170"/>
      <c r="BI2792" s="170"/>
      <c r="BJ2792" s="170"/>
      <c r="BK2792" s="170"/>
      <c r="BL2792" s="170"/>
      <c r="BM2792" s="170"/>
      <c r="BN2792" s="170"/>
      <c r="BO2792" s="170"/>
      <c r="BP2792" s="170"/>
      <c r="BQ2792" s="170"/>
      <c r="BR2792" s="170"/>
      <c r="BS2792" s="170"/>
      <c r="BT2792" s="170"/>
      <c r="BU2792" s="170"/>
      <c r="BV2792" s="170"/>
      <c r="BW2792" s="170"/>
      <c r="BX2792" s="170"/>
      <c r="BY2792" s="170"/>
      <c r="BZ2792" s="170"/>
      <c r="CA2792" s="170"/>
    </row>
    <row r="2793" spans="12:79" customFormat="1" ht="11.25" customHeight="1">
      <c r="L2793" s="20"/>
      <c r="M2793" s="538" t="s">
        <v>574</v>
      </c>
      <c r="N2793" s="573" t="s">
        <v>2278</v>
      </c>
      <c r="O2793" s="422" t="s">
        <v>195</v>
      </c>
      <c r="AC2793" s="253"/>
      <c r="AD2793" s="253"/>
      <c r="AE2793" s="253"/>
      <c r="AF2793" s="249">
        <f t="shared" si="91"/>
        <v>0</v>
      </c>
      <c r="AG2793" s="223"/>
      <c r="AH2793" s="223"/>
      <c r="AI2793" s="170"/>
      <c r="AJ2793" s="170"/>
      <c r="AK2793" s="170"/>
      <c r="AL2793" s="170"/>
      <c r="AM2793" s="170"/>
      <c r="AN2793" s="170"/>
      <c r="AO2793" s="170"/>
      <c r="AP2793" s="170"/>
      <c r="AQ2793" s="170"/>
      <c r="AR2793" s="170"/>
      <c r="AS2793" s="170"/>
      <c r="AT2793" s="170"/>
      <c r="AU2793" s="170"/>
      <c r="AV2793" s="170"/>
      <c r="AW2793" s="170"/>
      <c r="AX2793" s="170"/>
      <c r="AY2793" s="170"/>
      <c r="AZ2793" s="170"/>
      <c r="BA2793" s="170"/>
      <c r="BB2793" s="170"/>
      <c r="BC2793" s="170"/>
      <c r="BD2793" s="170"/>
      <c r="BE2793" s="170"/>
      <c r="BF2793" s="170"/>
      <c r="BG2793" s="170"/>
      <c r="BH2793" s="170"/>
      <c r="BI2793" s="170"/>
      <c r="BJ2793" s="170"/>
      <c r="BK2793" s="170"/>
      <c r="BL2793" s="170"/>
      <c r="BM2793" s="170"/>
      <c r="BN2793" s="170"/>
      <c r="BO2793" s="170"/>
      <c r="BP2793" s="170"/>
      <c r="BQ2793" s="170"/>
      <c r="BR2793" s="170"/>
      <c r="BS2793" s="170"/>
      <c r="BT2793" s="170"/>
      <c r="BU2793" s="170"/>
      <c r="BV2793" s="170"/>
      <c r="BW2793" s="170"/>
      <c r="BX2793" s="170"/>
      <c r="BY2793" s="170"/>
      <c r="BZ2793" s="170"/>
      <c r="CA2793" s="170"/>
    </row>
    <row r="2794" spans="12:79" customFormat="1" ht="11.25" customHeight="1">
      <c r="L2794" s="20"/>
      <c r="M2794" s="538" t="s">
        <v>575</v>
      </c>
      <c r="N2794" s="573" t="s">
        <v>2279</v>
      </c>
      <c r="O2794" s="422" t="s">
        <v>195</v>
      </c>
      <c r="AC2794" s="253"/>
      <c r="AD2794" s="253"/>
      <c r="AE2794" s="253"/>
      <c r="AF2794" s="249">
        <f t="shared" si="91"/>
        <v>0</v>
      </c>
      <c r="AG2794" s="223"/>
      <c r="AH2794" s="223"/>
      <c r="AI2794" s="170"/>
      <c r="AJ2794" s="170"/>
      <c r="AK2794" s="170"/>
      <c r="AL2794" s="170"/>
      <c r="AM2794" s="170"/>
      <c r="AN2794" s="170"/>
      <c r="AO2794" s="170"/>
      <c r="AP2794" s="170"/>
      <c r="AQ2794" s="170"/>
      <c r="AR2794" s="170"/>
      <c r="AS2794" s="170"/>
      <c r="AT2794" s="170"/>
      <c r="AU2794" s="170"/>
      <c r="AV2794" s="170"/>
      <c r="AW2794" s="170"/>
      <c r="AX2794" s="170"/>
      <c r="AY2794" s="170"/>
      <c r="AZ2794" s="170"/>
      <c r="BA2794" s="170"/>
      <c r="BB2794" s="170"/>
      <c r="BC2794" s="170"/>
      <c r="BD2794" s="170"/>
      <c r="BE2794" s="170"/>
      <c r="BF2794" s="170"/>
      <c r="BG2794" s="170"/>
      <c r="BH2794" s="170"/>
      <c r="BI2794" s="170"/>
      <c r="BJ2794" s="170"/>
      <c r="BK2794" s="170"/>
      <c r="BL2794" s="170"/>
      <c r="BM2794" s="170"/>
      <c r="BN2794" s="170"/>
      <c r="BO2794" s="170"/>
      <c r="BP2794" s="170"/>
      <c r="BQ2794" s="170"/>
      <c r="BR2794" s="170"/>
      <c r="BS2794" s="170"/>
      <c r="BT2794" s="170"/>
      <c r="BU2794" s="170"/>
      <c r="BV2794" s="170"/>
      <c r="BW2794" s="170"/>
      <c r="BX2794" s="170"/>
      <c r="BY2794" s="170"/>
      <c r="BZ2794" s="170"/>
      <c r="CA2794" s="170"/>
    </row>
    <row r="2795" spans="12:79" customFormat="1" ht="11.25" customHeight="1">
      <c r="L2795" s="20"/>
      <c r="M2795" s="538" t="s">
        <v>745</v>
      </c>
      <c r="N2795" s="573" t="s">
        <v>1026</v>
      </c>
      <c r="O2795" s="422" t="s">
        <v>195</v>
      </c>
      <c r="AC2795" s="253"/>
      <c r="AD2795" s="253"/>
      <c r="AE2795" s="253"/>
      <c r="AF2795" s="249">
        <f t="shared" si="91"/>
        <v>0</v>
      </c>
      <c r="AG2795" s="223"/>
      <c r="AH2795" s="223"/>
      <c r="AI2795" s="170"/>
      <c r="AJ2795" s="170"/>
      <c r="AK2795" s="170"/>
      <c r="AL2795" s="170"/>
      <c r="AM2795" s="170"/>
      <c r="AN2795" s="170"/>
      <c r="AO2795" s="170"/>
      <c r="AP2795" s="170"/>
      <c r="AQ2795" s="170"/>
      <c r="AR2795" s="170"/>
      <c r="AS2795" s="170"/>
      <c r="AT2795" s="170"/>
      <c r="AU2795" s="170"/>
      <c r="AV2795" s="170"/>
      <c r="AW2795" s="170"/>
      <c r="AX2795" s="170"/>
      <c r="AY2795" s="170"/>
      <c r="AZ2795" s="170"/>
      <c r="BA2795" s="170"/>
      <c r="BB2795" s="170"/>
      <c r="BC2795" s="170"/>
      <c r="BD2795" s="170"/>
      <c r="BE2795" s="170"/>
      <c r="BF2795" s="170"/>
      <c r="BG2795" s="170"/>
      <c r="BH2795" s="170"/>
      <c r="BI2795" s="170"/>
      <c r="BJ2795" s="170"/>
      <c r="BK2795" s="170"/>
      <c r="BL2795" s="170"/>
      <c r="BM2795" s="170"/>
      <c r="BN2795" s="170"/>
      <c r="BO2795" s="170"/>
      <c r="BP2795" s="170"/>
      <c r="BQ2795" s="170"/>
      <c r="BR2795" s="170"/>
      <c r="BS2795" s="170"/>
      <c r="BT2795" s="170"/>
      <c r="BU2795" s="170"/>
      <c r="BV2795" s="170"/>
      <c r="BW2795" s="170"/>
      <c r="BX2795" s="170"/>
      <c r="BY2795" s="170"/>
      <c r="BZ2795" s="170"/>
      <c r="CA2795" s="170"/>
    </row>
    <row r="2796" spans="12:79" customFormat="1" ht="11.25" customHeight="1">
      <c r="L2796" s="20"/>
      <c r="M2796" s="538" t="s">
        <v>704</v>
      </c>
      <c r="N2796" s="575" t="s">
        <v>1012</v>
      </c>
      <c r="O2796" s="422" t="s">
        <v>195</v>
      </c>
      <c r="AC2796" s="253"/>
      <c r="AD2796" s="253"/>
      <c r="AE2796" s="253"/>
      <c r="AF2796" s="249">
        <f t="shared" si="91"/>
        <v>0</v>
      </c>
      <c r="AG2796" s="223"/>
      <c r="AH2796" s="223"/>
      <c r="AI2796" s="170"/>
      <c r="AJ2796" s="170"/>
      <c r="AK2796" s="170"/>
      <c r="AL2796" s="170"/>
      <c r="AM2796" s="170"/>
      <c r="AN2796" s="170"/>
      <c r="AO2796" s="170"/>
      <c r="AP2796" s="170"/>
      <c r="AQ2796" s="170"/>
      <c r="AR2796" s="170"/>
      <c r="AS2796" s="170"/>
      <c r="AT2796" s="170"/>
      <c r="AU2796" s="170"/>
      <c r="AV2796" s="170"/>
      <c r="AW2796" s="170"/>
      <c r="AX2796" s="170"/>
      <c r="AY2796" s="170"/>
      <c r="AZ2796" s="170"/>
      <c r="BA2796" s="170"/>
      <c r="BB2796" s="170"/>
      <c r="BC2796" s="170"/>
      <c r="BD2796" s="170"/>
      <c r="BE2796" s="170"/>
      <c r="BF2796" s="170"/>
      <c r="BG2796" s="170"/>
      <c r="BH2796" s="170"/>
      <c r="BI2796" s="170"/>
      <c r="BJ2796" s="170"/>
      <c r="BK2796" s="170"/>
      <c r="BL2796" s="170"/>
      <c r="BM2796" s="170"/>
      <c r="BN2796" s="170"/>
      <c r="BO2796" s="170"/>
      <c r="BP2796" s="170"/>
      <c r="BQ2796" s="170"/>
      <c r="BR2796" s="170"/>
      <c r="BS2796" s="170"/>
      <c r="BT2796" s="170"/>
      <c r="BU2796" s="170"/>
      <c r="BV2796" s="170"/>
      <c r="BW2796" s="170"/>
      <c r="BX2796" s="170"/>
      <c r="BY2796" s="170"/>
      <c r="BZ2796" s="170"/>
      <c r="CA2796" s="170"/>
    </row>
    <row r="2797" spans="12:79" customFormat="1" ht="11.25" customHeight="1">
      <c r="L2797" s="20"/>
      <c r="M2797" s="538" t="s">
        <v>707</v>
      </c>
      <c r="N2797" s="575" t="s">
        <v>1013</v>
      </c>
      <c r="O2797" s="422" t="s">
        <v>195</v>
      </c>
      <c r="AC2797" s="253"/>
      <c r="AD2797" s="253"/>
      <c r="AE2797" s="253"/>
      <c r="AF2797" s="249">
        <f t="shared" si="91"/>
        <v>0</v>
      </c>
      <c r="AG2797" s="223"/>
      <c r="AH2797" s="223"/>
      <c r="AI2797" s="170"/>
      <c r="AJ2797" s="170"/>
      <c r="AK2797" s="170"/>
      <c r="AL2797" s="170"/>
      <c r="AM2797" s="170"/>
      <c r="AN2797" s="170"/>
      <c r="AO2797" s="170"/>
      <c r="AP2797" s="170"/>
      <c r="AQ2797" s="170"/>
      <c r="AR2797" s="170"/>
      <c r="AS2797" s="170"/>
      <c r="AT2797" s="170"/>
      <c r="AU2797" s="170"/>
      <c r="AV2797" s="170"/>
      <c r="AW2797" s="170"/>
      <c r="AX2797" s="170"/>
      <c r="AY2797" s="170"/>
      <c r="AZ2797" s="170"/>
      <c r="BA2797" s="170"/>
      <c r="BB2797" s="170"/>
      <c r="BC2797" s="170"/>
      <c r="BD2797" s="170"/>
      <c r="BE2797" s="170"/>
      <c r="BF2797" s="170"/>
      <c r="BG2797" s="170"/>
      <c r="BH2797" s="170"/>
      <c r="BI2797" s="170"/>
      <c r="BJ2797" s="170"/>
      <c r="BK2797" s="170"/>
      <c r="BL2797" s="170"/>
      <c r="BM2797" s="170"/>
      <c r="BN2797" s="170"/>
      <c r="BO2797" s="170"/>
      <c r="BP2797" s="170"/>
      <c r="BQ2797" s="170"/>
      <c r="BR2797" s="170"/>
      <c r="BS2797" s="170"/>
      <c r="BT2797" s="170"/>
      <c r="BU2797" s="170"/>
      <c r="BV2797" s="170"/>
      <c r="BW2797" s="170"/>
      <c r="BX2797" s="170"/>
      <c r="BY2797" s="170"/>
      <c r="BZ2797" s="170"/>
      <c r="CA2797" s="170"/>
    </row>
    <row r="2798" spans="12:79" customFormat="1" ht="11.25" customHeight="1">
      <c r="L2798" s="20"/>
      <c r="M2798" s="538" t="s">
        <v>582</v>
      </c>
      <c r="N2798" s="575" t="s">
        <v>1014</v>
      </c>
      <c r="O2798" s="422" t="s">
        <v>195</v>
      </c>
      <c r="AC2798" s="253"/>
      <c r="AD2798" s="253"/>
      <c r="AE2798" s="253"/>
      <c r="AF2798" s="249">
        <f t="shared" si="91"/>
        <v>0</v>
      </c>
      <c r="AG2798" s="223"/>
      <c r="AH2798" s="223"/>
      <c r="AI2798" s="170"/>
      <c r="AJ2798" s="170"/>
      <c r="AK2798" s="170"/>
      <c r="AL2798" s="170"/>
      <c r="AM2798" s="170"/>
      <c r="AN2798" s="170"/>
      <c r="AO2798" s="170"/>
      <c r="AP2798" s="170"/>
      <c r="AQ2798" s="170"/>
      <c r="AR2798" s="170"/>
      <c r="AS2798" s="170"/>
      <c r="AT2798" s="170"/>
      <c r="AU2798" s="170"/>
      <c r="AV2798" s="170"/>
      <c r="AW2798" s="170"/>
      <c r="AX2798" s="170"/>
      <c r="AY2798" s="170"/>
      <c r="AZ2798" s="170"/>
      <c r="BA2798" s="170"/>
      <c r="BB2798" s="170"/>
      <c r="BC2798" s="170"/>
      <c r="BD2798" s="170"/>
      <c r="BE2798" s="170"/>
      <c r="BF2798" s="170"/>
      <c r="BG2798" s="170"/>
      <c r="BH2798" s="170"/>
      <c r="BI2798" s="170"/>
      <c r="BJ2798" s="170"/>
      <c r="BK2798" s="170"/>
      <c r="BL2798" s="170"/>
      <c r="BM2798" s="170"/>
      <c r="BN2798" s="170"/>
      <c r="BO2798" s="170"/>
      <c r="BP2798" s="170"/>
      <c r="BQ2798" s="170"/>
      <c r="BR2798" s="170"/>
      <c r="BS2798" s="170"/>
      <c r="BT2798" s="170"/>
      <c r="BU2798" s="170"/>
      <c r="BV2798" s="170"/>
      <c r="BW2798" s="170"/>
      <c r="BX2798" s="170"/>
      <c r="BY2798" s="170"/>
      <c r="BZ2798" s="170"/>
      <c r="CA2798" s="170"/>
    </row>
    <row r="2799" spans="12:79" customFormat="1" ht="11.25" customHeight="1">
      <c r="L2799" s="20"/>
      <c r="M2799" s="538" t="s">
        <v>586</v>
      </c>
      <c r="N2799" s="575" t="s">
        <v>1015</v>
      </c>
      <c r="O2799" s="422" t="s">
        <v>195</v>
      </c>
      <c r="AC2799" s="253"/>
      <c r="AD2799" s="253"/>
      <c r="AE2799" s="253"/>
      <c r="AF2799" s="249">
        <f t="shared" si="91"/>
        <v>0</v>
      </c>
      <c r="AG2799" s="223"/>
      <c r="AH2799" s="223"/>
      <c r="AI2799" s="170"/>
      <c r="AJ2799" s="170"/>
      <c r="AK2799" s="170"/>
      <c r="AL2799" s="170"/>
      <c r="AM2799" s="170"/>
      <c r="AN2799" s="170"/>
      <c r="AO2799" s="170"/>
      <c r="AP2799" s="170"/>
      <c r="AQ2799" s="170"/>
      <c r="AR2799" s="170"/>
      <c r="AS2799" s="170"/>
      <c r="AT2799" s="170"/>
      <c r="AU2799" s="170"/>
      <c r="AV2799" s="170"/>
      <c r="AW2799" s="170"/>
      <c r="AX2799" s="170"/>
      <c r="AY2799" s="170"/>
      <c r="AZ2799" s="170"/>
      <c r="BA2799" s="170"/>
      <c r="BB2799" s="170"/>
      <c r="BC2799" s="170"/>
      <c r="BD2799" s="170"/>
      <c r="BE2799" s="170"/>
      <c r="BF2799" s="170"/>
      <c r="BG2799" s="170"/>
      <c r="BH2799" s="170"/>
      <c r="BI2799" s="170"/>
      <c r="BJ2799" s="170"/>
      <c r="BK2799" s="170"/>
      <c r="BL2799" s="170"/>
      <c r="BM2799" s="170"/>
      <c r="BN2799" s="170"/>
      <c r="BO2799" s="170"/>
      <c r="BP2799" s="170"/>
      <c r="BQ2799" s="170"/>
      <c r="BR2799" s="170"/>
      <c r="BS2799" s="170"/>
      <c r="BT2799" s="170"/>
      <c r="BU2799" s="170"/>
      <c r="BV2799" s="170"/>
      <c r="BW2799" s="170"/>
      <c r="BX2799" s="170"/>
      <c r="BY2799" s="170"/>
      <c r="BZ2799" s="170"/>
      <c r="CA2799" s="170"/>
    </row>
    <row r="2800" spans="12:79" customFormat="1" ht="11.25" customHeight="1">
      <c r="L2800" s="20"/>
      <c r="M2800" s="514">
        <v>7</v>
      </c>
      <c r="N2800" s="514" t="s">
        <v>2081</v>
      </c>
      <c r="O2800" s="422" t="s">
        <v>195</v>
      </c>
      <c r="AC2800" s="253"/>
      <c r="AD2800" s="253"/>
      <c r="AE2800" s="253"/>
      <c r="AF2800" s="249">
        <f t="shared" si="91"/>
        <v>0</v>
      </c>
      <c r="AG2800" s="246">
        <f>SUM(AG2801:AG2807)</f>
        <v>0</v>
      </c>
      <c r="AH2800" s="246">
        <f>SUM(AH2801:AH2807)</f>
        <v>0</v>
      </c>
      <c r="AI2800" s="170"/>
      <c r="AJ2800" s="170"/>
      <c r="AK2800" s="170"/>
      <c r="AL2800" s="170"/>
      <c r="AM2800" s="170"/>
      <c r="AN2800" s="170"/>
      <c r="AO2800" s="170"/>
      <c r="AP2800" s="170"/>
      <c r="AQ2800" s="170"/>
      <c r="AR2800" s="170"/>
      <c r="AS2800" s="170"/>
      <c r="AT2800" s="170"/>
      <c r="AU2800" s="170"/>
      <c r="AV2800" s="170"/>
      <c r="AW2800" s="170"/>
      <c r="AX2800" s="170"/>
      <c r="AY2800" s="170"/>
      <c r="AZ2800" s="170"/>
      <c r="BA2800" s="170"/>
      <c r="BB2800" s="170"/>
      <c r="BC2800" s="170"/>
      <c r="BD2800" s="170"/>
      <c r="BE2800" s="170"/>
      <c r="BF2800" s="170"/>
      <c r="BG2800" s="170"/>
      <c r="BH2800" s="170"/>
      <c r="BI2800" s="170"/>
      <c r="BJ2800" s="170"/>
      <c r="BK2800" s="170"/>
      <c r="BL2800" s="170"/>
      <c r="BM2800" s="170"/>
      <c r="BN2800" s="170"/>
      <c r="BO2800" s="170"/>
      <c r="BP2800" s="170"/>
      <c r="BQ2800" s="170"/>
      <c r="BR2800" s="170"/>
      <c r="BS2800" s="170"/>
      <c r="BT2800" s="170"/>
      <c r="BU2800" s="170"/>
      <c r="BV2800" s="170"/>
      <c r="BW2800" s="170"/>
      <c r="BX2800" s="170"/>
      <c r="BY2800" s="170"/>
      <c r="BZ2800" s="170"/>
      <c r="CA2800" s="170"/>
    </row>
    <row r="2801" spans="12:79" customFormat="1" ht="11.25" customHeight="1">
      <c r="L2801" s="20"/>
      <c r="M2801" s="538" t="s">
        <v>525</v>
      </c>
      <c r="N2801" s="575" t="s">
        <v>1016</v>
      </c>
      <c r="O2801" s="422" t="s">
        <v>195</v>
      </c>
      <c r="AC2801" s="253"/>
      <c r="AD2801" s="253"/>
      <c r="AE2801" s="253"/>
      <c r="AF2801" s="249">
        <f t="shared" si="91"/>
        <v>0</v>
      </c>
      <c r="AG2801" s="223"/>
      <c r="AH2801" s="223"/>
      <c r="AI2801" s="170"/>
      <c r="AJ2801" s="170"/>
      <c r="AK2801" s="170"/>
      <c r="AL2801" s="170"/>
      <c r="AM2801" s="170"/>
      <c r="AN2801" s="170"/>
      <c r="AO2801" s="170"/>
      <c r="AP2801" s="170"/>
      <c r="AQ2801" s="170"/>
      <c r="AR2801" s="170"/>
      <c r="AS2801" s="170"/>
      <c r="AT2801" s="170"/>
      <c r="AU2801" s="170"/>
      <c r="AV2801" s="170"/>
      <c r="AW2801" s="170"/>
      <c r="AX2801" s="170"/>
      <c r="AY2801" s="170"/>
      <c r="AZ2801" s="170"/>
      <c r="BA2801" s="170"/>
      <c r="BB2801" s="170"/>
      <c r="BC2801" s="170"/>
      <c r="BD2801" s="170"/>
      <c r="BE2801" s="170"/>
      <c r="BF2801" s="170"/>
      <c r="BG2801" s="170"/>
      <c r="BH2801" s="170"/>
      <c r="BI2801" s="170"/>
      <c r="BJ2801" s="170"/>
      <c r="BK2801" s="170"/>
      <c r="BL2801" s="170"/>
      <c r="BM2801" s="170"/>
      <c r="BN2801" s="170"/>
      <c r="BO2801" s="170"/>
      <c r="BP2801" s="170"/>
      <c r="BQ2801" s="170"/>
      <c r="BR2801" s="170"/>
      <c r="BS2801" s="170"/>
      <c r="BT2801" s="170"/>
      <c r="BU2801" s="170"/>
      <c r="BV2801" s="170"/>
      <c r="BW2801" s="170"/>
      <c r="BX2801" s="170"/>
      <c r="BY2801" s="170"/>
      <c r="BZ2801" s="170"/>
      <c r="CA2801" s="170"/>
    </row>
    <row r="2802" spans="12:79" customFormat="1" ht="11.25" customHeight="1">
      <c r="L2802" s="20"/>
      <c r="M2802" s="538" t="s">
        <v>527</v>
      </c>
      <c r="N2802" s="575" t="s">
        <v>1017</v>
      </c>
      <c r="O2802" s="422" t="s">
        <v>195</v>
      </c>
      <c r="AC2802" s="253"/>
      <c r="AD2802" s="253"/>
      <c r="AE2802" s="253"/>
      <c r="AF2802" s="249">
        <f t="shared" si="91"/>
        <v>0</v>
      </c>
      <c r="AG2802" s="223"/>
      <c r="AH2802" s="223"/>
      <c r="AI2802" s="170"/>
      <c r="AJ2802" s="170"/>
      <c r="AK2802" s="170"/>
      <c r="AL2802" s="170"/>
      <c r="AM2802" s="170"/>
      <c r="AN2802" s="170"/>
      <c r="AO2802" s="170"/>
      <c r="AP2802" s="170"/>
      <c r="AQ2802" s="170"/>
      <c r="AR2802" s="170"/>
      <c r="AS2802" s="170"/>
      <c r="AT2802" s="170"/>
      <c r="AU2802" s="170"/>
      <c r="AV2802" s="170"/>
      <c r="AW2802" s="170"/>
      <c r="AX2802" s="170"/>
      <c r="AY2802" s="170"/>
      <c r="AZ2802" s="170"/>
      <c r="BA2802" s="170"/>
      <c r="BB2802" s="170"/>
      <c r="BC2802" s="170"/>
      <c r="BD2802" s="170"/>
      <c r="BE2802" s="170"/>
      <c r="BF2802" s="170"/>
      <c r="BG2802" s="170"/>
      <c r="BH2802" s="170"/>
      <c r="BI2802" s="170"/>
      <c r="BJ2802" s="170"/>
      <c r="BK2802" s="170"/>
      <c r="BL2802" s="170"/>
      <c r="BM2802" s="170"/>
      <c r="BN2802" s="170"/>
      <c r="BO2802" s="170"/>
      <c r="BP2802" s="170"/>
      <c r="BQ2802" s="170"/>
      <c r="BR2802" s="170"/>
      <c r="BS2802" s="170"/>
      <c r="BT2802" s="170"/>
      <c r="BU2802" s="170"/>
      <c r="BV2802" s="170"/>
      <c r="BW2802" s="170"/>
      <c r="BX2802" s="170"/>
      <c r="BY2802" s="170"/>
      <c r="BZ2802" s="170"/>
      <c r="CA2802" s="170"/>
    </row>
    <row r="2803" spans="12:79" customFormat="1" ht="11.25" customHeight="1">
      <c r="L2803" s="20"/>
      <c r="M2803" s="538" t="s">
        <v>530</v>
      </c>
      <c r="N2803" s="575" t="s">
        <v>1018</v>
      </c>
      <c r="O2803" s="422" t="s">
        <v>195</v>
      </c>
      <c r="AC2803" s="253"/>
      <c r="AD2803" s="253"/>
      <c r="AE2803" s="253"/>
      <c r="AF2803" s="249">
        <f t="shared" si="91"/>
        <v>0</v>
      </c>
      <c r="AG2803" s="223"/>
      <c r="AH2803" s="223"/>
      <c r="AI2803" s="170"/>
      <c r="AJ2803" s="170"/>
      <c r="AK2803" s="170"/>
      <c r="AL2803" s="170"/>
      <c r="AM2803" s="170"/>
      <c r="AN2803" s="170"/>
      <c r="AO2803" s="170"/>
      <c r="AP2803" s="170"/>
      <c r="AQ2803" s="170"/>
      <c r="AR2803" s="170"/>
      <c r="AS2803" s="170"/>
      <c r="AT2803" s="170"/>
      <c r="AU2803" s="170"/>
      <c r="AV2803" s="170"/>
      <c r="AW2803" s="170"/>
      <c r="AX2803" s="170"/>
      <c r="AY2803" s="170"/>
      <c r="AZ2803" s="170"/>
      <c r="BA2803" s="170"/>
      <c r="BB2803" s="170"/>
      <c r="BC2803" s="170"/>
      <c r="BD2803" s="170"/>
      <c r="BE2803" s="170"/>
      <c r="BF2803" s="170"/>
      <c r="BG2803" s="170"/>
      <c r="BH2803" s="170"/>
      <c r="BI2803" s="170"/>
      <c r="BJ2803" s="170"/>
      <c r="BK2803" s="170"/>
      <c r="BL2803" s="170"/>
      <c r="BM2803" s="170"/>
      <c r="BN2803" s="170"/>
      <c r="BO2803" s="170"/>
      <c r="BP2803" s="170"/>
      <c r="BQ2803" s="170"/>
      <c r="BR2803" s="170"/>
      <c r="BS2803" s="170"/>
      <c r="BT2803" s="170"/>
      <c r="BU2803" s="170"/>
      <c r="BV2803" s="170"/>
      <c r="BW2803" s="170"/>
      <c r="BX2803" s="170"/>
      <c r="BY2803" s="170"/>
      <c r="BZ2803" s="170"/>
      <c r="CA2803" s="170"/>
    </row>
    <row r="2804" spans="12:79" customFormat="1" ht="11.25" customHeight="1">
      <c r="L2804" s="20"/>
      <c r="M2804" s="538" t="s">
        <v>532</v>
      </c>
      <c r="N2804" s="575" t="s">
        <v>1019</v>
      </c>
      <c r="O2804" s="422" t="s">
        <v>195</v>
      </c>
      <c r="AC2804" s="253"/>
      <c r="AD2804" s="253"/>
      <c r="AE2804" s="253"/>
      <c r="AF2804" s="249">
        <f t="shared" si="91"/>
        <v>0</v>
      </c>
      <c r="AG2804" s="223"/>
      <c r="AH2804" s="223"/>
      <c r="AI2804" s="170"/>
      <c r="AJ2804" s="170"/>
      <c r="AK2804" s="170"/>
      <c r="AL2804" s="170"/>
      <c r="AM2804" s="170"/>
      <c r="AN2804" s="170"/>
      <c r="AO2804" s="170"/>
      <c r="AP2804" s="170"/>
      <c r="AQ2804" s="170"/>
      <c r="AR2804" s="170"/>
      <c r="AS2804" s="170"/>
      <c r="AT2804" s="170"/>
      <c r="AU2804" s="170"/>
      <c r="AV2804" s="170"/>
      <c r="AW2804" s="170"/>
      <c r="AX2804" s="170"/>
      <c r="AY2804" s="170"/>
      <c r="AZ2804" s="170"/>
      <c r="BA2804" s="170"/>
      <c r="BB2804" s="170"/>
      <c r="BC2804" s="170"/>
      <c r="BD2804" s="170"/>
      <c r="BE2804" s="170"/>
      <c r="BF2804" s="170"/>
      <c r="BG2804" s="170"/>
      <c r="BH2804" s="170"/>
      <c r="BI2804" s="170"/>
      <c r="BJ2804" s="170"/>
      <c r="BK2804" s="170"/>
      <c r="BL2804" s="170"/>
      <c r="BM2804" s="170"/>
      <c r="BN2804" s="170"/>
      <c r="BO2804" s="170"/>
      <c r="BP2804" s="170"/>
      <c r="BQ2804" s="170"/>
      <c r="BR2804" s="170"/>
      <c r="BS2804" s="170"/>
      <c r="BT2804" s="170"/>
      <c r="BU2804" s="170"/>
      <c r="BV2804" s="170"/>
      <c r="BW2804" s="170"/>
      <c r="BX2804" s="170"/>
      <c r="BY2804" s="170"/>
      <c r="BZ2804" s="170"/>
      <c r="CA2804" s="170"/>
    </row>
    <row r="2805" spans="12:79" customFormat="1" ht="11.25" customHeight="1">
      <c r="L2805" s="20"/>
      <c r="M2805" s="538" t="s">
        <v>534</v>
      </c>
      <c r="N2805" s="575" t="s">
        <v>1020</v>
      </c>
      <c r="O2805" s="422" t="s">
        <v>195</v>
      </c>
      <c r="AC2805" s="253"/>
      <c r="AD2805" s="253"/>
      <c r="AE2805" s="253"/>
      <c r="AF2805" s="249">
        <f t="shared" si="91"/>
        <v>0</v>
      </c>
      <c r="AG2805" s="223"/>
      <c r="AH2805" s="223"/>
      <c r="AI2805" s="170"/>
      <c r="AJ2805" s="170"/>
      <c r="AK2805" s="170"/>
      <c r="AL2805" s="170"/>
      <c r="AM2805" s="170"/>
      <c r="AN2805" s="170"/>
      <c r="AO2805" s="170"/>
      <c r="AP2805" s="170"/>
      <c r="AQ2805" s="170"/>
      <c r="AR2805" s="170"/>
      <c r="AS2805" s="170"/>
      <c r="AT2805" s="170"/>
      <c r="AU2805" s="170"/>
      <c r="AV2805" s="170"/>
      <c r="AW2805" s="170"/>
      <c r="AX2805" s="170"/>
      <c r="AY2805" s="170"/>
      <c r="AZ2805" s="170"/>
      <c r="BA2805" s="170"/>
      <c r="BB2805" s="170"/>
      <c r="BC2805" s="170"/>
      <c r="BD2805" s="170"/>
      <c r="BE2805" s="170"/>
      <c r="BF2805" s="170"/>
      <c r="BG2805" s="170"/>
      <c r="BH2805" s="170"/>
      <c r="BI2805" s="170"/>
      <c r="BJ2805" s="170"/>
      <c r="BK2805" s="170"/>
      <c r="BL2805" s="170"/>
      <c r="BM2805" s="170"/>
      <c r="BN2805" s="170"/>
      <c r="BO2805" s="170"/>
      <c r="BP2805" s="170"/>
      <c r="BQ2805" s="170"/>
      <c r="BR2805" s="170"/>
      <c r="BS2805" s="170"/>
      <c r="BT2805" s="170"/>
      <c r="BU2805" s="170"/>
      <c r="BV2805" s="170"/>
      <c r="BW2805" s="170"/>
      <c r="BX2805" s="170"/>
      <c r="BY2805" s="170"/>
      <c r="BZ2805" s="170"/>
      <c r="CA2805" s="170"/>
    </row>
    <row r="2806" spans="12:79" customFormat="1" ht="11.25" customHeight="1">
      <c r="L2806" s="20"/>
      <c r="M2806" s="538" t="s">
        <v>1021</v>
      </c>
      <c r="N2806" s="575" t="s">
        <v>1022</v>
      </c>
      <c r="O2806" s="422" t="s">
        <v>195</v>
      </c>
      <c r="AC2806" s="253"/>
      <c r="AD2806" s="253"/>
      <c r="AE2806" s="253"/>
      <c r="AF2806" s="249">
        <f t="shared" si="91"/>
        <v>0</v>
      </c>
      <c r="AG2806" s="223"/>
      <c r="AH2806" s="223"/>
      <c r="AI2806" s="170"/>
      <c r="AJ2806" s="170"/>
      <c r="AK2806" s="170"/>
      <c r="AL2806" s="170"/>
      <c r="AM2806" s="170"/>
      <c r="AN2806" s="170"/>
      <c r="AO2806" s="170"/>
      <c r="AP2806" s="170"/>
      <c r="AQ2806" s="170"/>
      <c r="AR2806" s="170"/>
      <c r="AS2806" s="170"/>
      <c r="AT2806" s="170"/>
      <c r="AU2806" s="170"/>
      <c r="AV2806" s="170"/>
      <c r="AW2806" s="170"/>
      <c r="AX2806" s="170"/>
      <c r="AY2806" s="170"/>
      <c r="AZ2806" s="170"/>
      <c r="BA2806" s="170"/>
      <c r="BB2806" s="170"/>
      <c r="BC2806" s="170"/>
      <c r="BD2806" s="170"/>
      <c r="BE2806" s="170"/>
      <c r="BF2806" s="170"/>
      <c r="BG2806" s="170"/>
      <c r="BH2806" s="170"/>
      <c r="BI2806" s="170"/>
      <c r="BJ2806" s="170"/>
      <c r="BK2806" s="170"/>
      <c r="BL2806" s="170"/>
      <c r="BM2806" s="170"/>
      <c r="BN2806" s="170"/>
      <c r="BO2806" s="170"/>
      <c r="BP2806" s="170"/>
      <c r="BQ2806" s="170"/>
      <c r="BR2806" s="170"/>
      <c r="BS2806" s="170"/>
      <c r="BT2806" s="170"/>
      <c r="BU2806" s="170"/>
      <c r="BV2806" s="170"/>
      <c r="BW2806" s="170"/>
      <c r="BX2806" s="170"/>
      <c r="BY2806" s="170"/>
      <c r="BZ2806" s="170"/>
      <c r="CA2806" s="170"/>
    </row>
    <row r="2807" spans="12:79" customFormat="1" ht="11.25" customHeight="1">
      <c r="L2807" s="20"/>
      <c r="M2807" s="538" t="s">
        <v>1023</v>
      </c>
      <c r="N2807" s="575" t="s">
        <v>1024</v>
      </c>
      <c r="O2807" s="422" t="s">
        <v>195</v>
      </c>
      <c r="AC2807" s="253"/>
      <c r="AD2807" s="253"/>
      <c r="AE2807" s="253"/>
      <c r="AF2807" s="249">
        <f t="shared" si="91"/>
        <v>0</v>
      </c>
      <c r="AG2807" s="223"/>
      <c r="AH2807" s="223"/>
      <c r="AI2807" s="170"/>
      <c r="AJ2807" s="170"/>
      <c r="AK2807" s="170"/>
      <c r="AL2807" s="170"/>
      <c r="AM2807" s="170"/>
      <c r="AN2807" s="170"/>
      <c r="AO2807" s="170"/>
      <c r="AP2807" s="170"/>
      <c r="AQ2807" s="170"/>
      <c r="AR2807" s="170"/>
      <c r="AS2807" s="170"/>
      <c r="AT2807" s="170"/>
      <c r="AU2807" s="170"/>
      <c r="AV2807" s="170"/>
      <c r="AW2807" s="170"/>
      <c r="AX2807" s="170"/>
      <c r="AY2807" s="170"/>
      <c r="AZ2807" s="170"/>
      <c r="BA2807" s="170"/>
      <c r="BB2807" s="170"/>
      <c r="BC2807" s="170"/>
      <c r="BD2807" s="170"/>
      <c r="BE2807" s="170"/>
      <c r="BF2807" s="170"/>
      <c r="BG2807" s="170"/>
      <c r="BH2807" s="170"/>
      <c r="BI2807" s="170"/>
      <c r="BJ2807" s="170"/>
      <c r="BK2807" s="170"/>
      <c r="BL2807" s="170"/>
      <c r="BM2807" s="170"/>
      <c r="BN2807" s="170"/>
      <c r="BO2807" s="170"/>
      <c r="BP2807" s="170"/>
      <c r="BQ2807" s="170"/>
      <c r="BR2807" s="170"/>
      <c r="BS2807" s="170"/>
      <c r="BT2807" s="170"/>
      <c r="BU2807" s="170"/>
      <c r="BV2807" s="170"/>
      <c r="BW2807" s="170"/>
      <c r="BX2807" s="170"/>
      <c r="BY2807" s="170"/>
      <c r="BZ2807" s="170"/>
      <c r="CA2807" s="170"/>
    </row>
    <row r="2808" spans="12:79" customFormat="1" ht="11.25" customHeight="1">
      <c r="L2808" s="20"/>
      <c r="M2808" s="514" t="s">
        <v>536</v>
      </c>
      <c r="N2808" s="514" t="s">
        <v>1025</v>
      </c>
      <c r="O2808" s="422" t="s">
        <v>195</v>
      </c>
      <c r="AC2808" s="253"/>
      <c r="AD2808" s="253"/>
      <c r="AE2808" s="253"/>
      <c r="AF2808" s="249">
        <f t="shared" si="91"/>
        <v>0</v>
      </c>
      <c r="AG2808" s="223"/>
      <c r="AH2808" s="223"/>
      <c r="AI2808" s="170"/>
      <c r="AJ2808" s="170"/>
      <c r="AK2808" s="170"/>
      <c r="AL2808" s="170"/>
      <c r="AM2808" s="170"/>
      <c r="AN2808" s="170"/>
      <c r="AO2808" s="170"/>
      <c r="AP2808" s="170"/>
      <c r="AQ2808" s="170"/>
      <c r="AR2808" s="170"/>
      <c r="AS2808" s="170"/>
      <c r="AT2808" s="170"/>
      <c r="AU2808" s="170"/>
      <c r="AV2808" s="170"/>
      <c r="AW2808" s="170"/>
      <c r="AX2808" s="170"/>
      <c r="AY2808" s="170"/>
      <c r="AZ2808" s="170"/>
      <c r="BA2808" s="170"/>
      <c r="BB2808" s="170"/>
      <c r="BC2808" s="170"/>
      <c r="BD2808" s="170"/>
      <c r="BE2808" s="170"/>
      <c r="BF2808" s="170"/>
      <c r="BG2808" s="170"/>
      <c r="BH2808" s="170"/>
      <c r="BI2808" s="170"/>
      <c r="BJ2808" s="170"/>
      <c r="BK2808" s="170"/>
      <c r="BL2808" s="170"/>
      <c r="BM2808" s="170"/>
      <c r="BN2808" s="170"/>
      <c r="BO2808" s="170"/>
      <c r="BP2808" s="170"/>
      <c r="BQ2808" s="170"/>
      <c r="BR2808" s="170"/>
      <c r="BS2808" s="170"/>
      <c r="BT2808" s="170"/>
      <c r="BU2808" s="170"/>
      <c r="BV2808" s="170"/>
      <c r="BW2808" s="170"/>
      <c r="BX2808" s="170"/>
      <c r="BY2808" s="170"/>
      <c r="BZ2808" s="170"/>
      <c r="CA2808" s="170"/>
    </row>
    <row r="2809" spans="12:79" customFormat="1" ht="11.25" customHeight="1">
      <c r="L2809" s="20"/>
      <c r="M2809" s="514" t="s">
        <v>538</v>
      </c>
      <c r="N2809" s="514" t="s">
        <v>1134</v>
      </c>
      <c r="O2809" s="422" t="s">
        <v>195</v>
      </c>
      <c r="AC2809" s="253"/>
      <c r="AD2809" s="253"/>
      <c r="AE2809" s="253"/>
      <c r="AF2809" s="249">
        <f t="shared" si="91"/>
        <v>0</v>
      </c>
      <c r="AG2809" s="223"/>
      <c r="AH2809" s="223"/>
      <c r="AI2809" s="170"/>
      <c r="AJ2809" s="170"/>
      <c r="AK2809" s="170"/>
      <c r="AL2809" s="170"/>
      <c r="AM2809" s="170"/>
      <c r="AN2809" s="170"/>
      <c r="AO2809" s="170"/>
      <c r="AP2809" s="170"/>
      <c r="AQ2809" s="170"/>
      <c r="AR2809" s="170"/>
      <c r="AS2809" s="170"/>
      <c r="AT2809" s="170"/>
      <c r="AU2809" s="170"/>
      <c r="AV2809" s="170"/>
      <c r="AW2809" s="170"/>
      <c r="AX2809" s="170"/>
      <c r="AY2809" s="170"/>
      <c r="AZ2809" s="170"/>
      <c r="BA2809" s="170"/>
      <c r="BB2809" s="170"/>
      <c r="BC2809" s="170"/>
      <c r="BD2809" s="170"/>
      <c r="BE2809" s="170"/>
      <c r="BF2809" s="170"/>
      <c r="BG2809" s="170"/>
      <c r="BH2809" s="170"/>
      <c r="BI2809" s="170"/>
      <c r="BJ2809" s="170"/>
      <c r="BK2809" s="170"/>
      <c r="BL2809" s="170"/>
      <c r="BM2809" s="170"/>
      <c r="BN2809" s="170"/>
      <c r="BO2809" s="170"/>
      <c r="BP2809" s="170"/>
      <c r="BQ2809" s="170"/>
      <c r="BR2809" s="170"/>
      <c r="BS2809" s="170"/>
      <c r="BT2809" s="170"/>
      <c r="BU2809" s="170"/>
      <c r="BV2809" s="170"/>
      <c r="BW2809" s="170"/>
      <c r="BX2809" s="170"/>
      <c r="BY2809" s="170"/>
      <c r="BZ2809" s="170"/>
      <c r="CA2809" s="170"/>
    </row>
    <row r="2810" spans="12:79" customFormat="1" ht="11.25" customHeight="1">
      <c r="L2810" s="20"/>
      <c r="M2810" s="514" t="s">
        <v>542</v>
      </c>
      <c r="N2810" s="514" t="s">
        <v>1135</v>
      </c>
      <c r="O2810" s="422" t="s">
        <v>195</v>
      </c>
      <c r="AC2810" s="253"/>
      <c r="AD2810" s="253"/>
      <c r="AE2810" s="253"/>
      <c r="AF2810" s="249">
        <f t="shared" si="91"/>
        <v>0</v>
      </c>
      <c r="AG2810" s="223"/>
      <c r="AH2810" s="223"/>
      <c r="AI2810" s="170"/>
      <c r="AJ2810" s="170"/>
      <c r="AK2810" s="170"/>
      <c r="AL2810" s="170"/>
      <c r="AM2810" s="170"/>
      <c r="AN2810" s="170"/>
      <c r="AO2810" s="170"/>
      <c r="AP2810" s="170"/>
      <c r="AQ2810" s="170"/>
      <c r="AR2810" s="170"/>
      <c r="AS2810" s="170"/>
      <c r="AT2810" s="170"/>
      <c r="AU2810" s="170"/>
      <c r="AV2810" s="170"/>
      <c r="AW2810" s="170"/>
      <c r="AX2810" s="170"/>
      <c r="AY2810" s="170"/>
      <c r="AZ2810" s="170"/>
      <c r="BA2810" s="170"/>
      <c r="BB2810" s="170"/>
      <c r="BC2810" s="170"/>
      <c r="BD2810" s="170"/>
      <c r="BE2810" s="170"/>
      <c r="BF2810" s="170"/>
      <c r="BG2810" s="170"/>
      <c r="BH2810" s="170"/>
      <c r="BI2810" s="170"/>
      <c r="BJ2810" s="170"/>
      <c r="BK2810" s="170"/>
      <c r="BL2810" s="170"/>
      <c r="BM2810" s="170"/>
      <c r="BN2810" s="170"/>
      <c r="BO2810" s="170"/>
      <c r="BP2810" s="170"/>
      <c r="BQ2810" s="170"/>
      <c r="BR2810" s="170"/>
      <c r="BS2810" s="170"/>
      <c r="BT2810" s="170"/>
      <c r="BU2810" s="170"/>
      <c r="BV2810" s="170"/>
      <c r="BW2810" s="170"/>
      <c r="BX2810" s="170"/>
      <c r="BY2810" s="170"/>
      <c r="BZ2810" s="170"/>
      <c r="CA2810" s="170"/>
    </row>
    <row r="2811" spans="12:79" customFormat="1" ht="11.25" customHeight="1" thickBot="1">
      <c r="L2811" s="20"/>
      <c r="M2811" s="561"/>
      <c r="N2811" s="562"/>
      <c r="O2811" s="424"/>
      <c r="AC2811" s="253"/>
      <c r="AD2811" s="253"/>
      <c r="AE2811" s="253"/>
      <c r="AF2811" s="263"/>
      <c r="AG2811" s="263"/>
      <c r="AH2811" s="263"/>
      <c r="AI2811" s="170"/>
      <c r="AJ2811" s="170"/>
      <c r="AK2811" s="170"/>
      <c r="AL2811" s="170"/>
      <c r="AM2811" s="170"/>
      <c r="AN2811" s="170"/>
      <c r="AO2811" s="170"/>
      <c r="AP2811" s="170"/>
      <c r="AQ2811" s="170"/>
      <c r="AR2811" s="170"/>
      <c r="AS2811" s="170"/>
      <c r="AT2811" s="170"/>
      <c r="AU2811" s="170"/>
      <c r="AV2811" s="170"/>
      <c r="AW2811" s="170"/>
      <c r="AX2811" s="170"/>
      <c r="AY2811" s="170"/>
      <c r="AZ2811" s="170"/>
      <c r="BA2811" s="170"/>
      <c r="BB2811" s="170"/>
      <c r="BC2811" s="170"/>
      <c r="BD2811" s="170"/>
      <c r="BE2811" s="170"/>
      <c r="BF2811" s="170"/>
      <c r="BG2811" s="170"/>
      <c r="BH2811" s="170"/>
      <c r="BI2811" s="170"/>
      <c r="BJ2811" s="170"/>
      <c r="BK2811" s="170"/>
      <c r="BL2811" s="170"/>
      <c r="BM2811" s="170"/>
      <c r="BN2811" s="170"/>
      <c r="BO2811" s="170"/>
      <c r="BP2811" s="170"/>
      <c r="BQ2811" s="170"/>
      <c r="BR2811" s="170"/>
      <c r="BS2811" s="170"/>
      <c r="BT2811" s="170"/>
      <c r="BU2811" s="170"/>
      <c r="BV2811" s="170"/>
      <c r="BW2811" s="170"/>
      <c r="BX2811" s="170"/>
      <c r="BY2811" s="170"/>
      <c r="BZ2811" s="170"/>
      <c r="CA2811" s="170"/>
    </row>
    <row r="2812" spans="12:79" customFormat="1" ht="11.25" customHeight="1" thickTop="1" thickBot="1">
      <c r="L2812" s="20"/>
      <c r="M2812" s="599" t="s">
        <v>2302</v>
      </c>
      <c r="N2812" s="514" t="s">
        <v>545</v>
      </c>
      <c r="O2812" s="422" t="s">
        <v>195</v>
      </c>
      <c r="AC2812" s="253"/>
      <c r="AD2812" s="253"/>
      <c r="AE2812" s="253"/>
      <c r="AF2812" s="550">
        <f>SUM(AF2632,AF2741,AF2759,AF2787,AF2789,AF2791,AF2800,AF2808,AF2809,AF2810)</f>
        <v>0</v>
      </c>
      <c r="AG2812" s="550">
        <f>SUM(AG2632,AG2741,AG2759,AG2787,AG2789,AG2791,AG2800,AG2808,AG2809,AG2810)</f>
        <v>0</v>
      </c>
      <c r="AH2812" s="550">
        <f>SUM(AH2632,AH2741,AH2759,AH2787,AH2789,AH2791,AH2800,AH2808,AH2809,AH2810)</f>
        <v>0</v>
      </c>
      <c r="AI2812" s="170"/>
      <c r="AJ2812" s="170"/>
      <c r="AK2812" s="170"/>
      <c r="AL2812" s="170"/>
      <c r="AM2812" s="170"/>
      <c r="AN2812" s="170"/>
      <c r="AO2812" s="170"/>
      <c r="AP2812" s="170"/>
      <c r="AQ2812" s="170"/>
      <c r="AR2812" s="170"/>
      <c r="AS2812" s="170"/>
      <c r="AT2812" s="170"/>
      <c r="AU2812" s="170"/>
      <c r="AV2812" s="170"/>
      <c r="AW2812" s="170"/>
      <c r="AX2812" s="170"/>
      <c r="AY2812" s="170"/>
      <c r="AZ2812" s="170"/>
      <c r="BA2812" s="170"/>
      <c r="BB2812" s="170"/>
      <c r="BC2812" s="170"/>
      <c r="BD2812" s="170"/>
      <c r="BE2812" s="170"/>
      <c r="BF2812" s="170"/>
      <c r="BG2812" s="170"/>
      <c r="BH2812" s="170"/>
      <c r="BI2812" s="170"/>
      <c r="BJ2812" s="170"/>
      <c r="BK2812" s="170"/>
      <c r="BL2812" s="170"/>
      <c r="BM2812" s="170"/>
      <c r="BN2812" s="170"/>
      <c r="BO2812" s="170"/>
      <c r="BP2812" s="170"/>
      <c r="BQ2812" s="170"/>
      <c r="BR2812" s="170"/>
      <c r="BS2812" s="170"/>
      <c r="BT2812" s="170"/>
      <c r="BU2812" s="170"/>
      <c r="BV2812" s="170"/>
      <c r="BW2812" s="170"/>
      <c r="BX2812" s="170"/>
      <c r="BY2812" s="170"/>
      <c r="BZ2812" s="170"/>
      <c r="CA2812" s="170"/>
    </row>
    <row r="2813" spans="12:79" customFormat="1" ht="11.25" customHeight="1" thickTop="1" thickBot="1">
      <c r="L2813" s="20"/>
      <c r="M2813" s="561"/>
      <c r="N2813" s="562"/>
      <c r="O2813" s="424"/>
      <c r="AC2813" s="253"/>
      <c r="AD2813" s="253"/>
      <c r="AE2813" s="253"/>
      <c r="AF2813" s="263"/>
      <c r="AG2813" s="263"/>
      <c r="AH2813" s="263"/>
      <c r="AI2813" s="170"/>
      <c r="AJ2813" s="170"/>
      <c r="AK2813" s="170"/>
      <c r="AL2813" s="170"/>
      <c r="AM2813" s="170"/>
      <c r="AN2813" s="170"/>
      <c r="AO2813" s="170"/>
      <c r="AP2813" s="170"/>
      <c r="AQ2813" s="170"/>
      <c r="AR2813" s="170"/>
      <c r="AS2813" s="170"/>
      <c r="AT2813" s="170"/>
      <c r="AU2813" s="170"/>
      <c r="AV2813" s="170"/>
      <c r="AW2813" s="170"/>
      <c r="AX2813" s="170"/>
      <c r="AY2813" s="170"/>
      <c r="AZ2813" s="170"/>
      <c r="BA2813" s="170"/>
      <c r="BB2813" s="170"/>
      <c r="BC2813" s="170"/>
      <c r="BD2813" s="170"/>
      <c r="BE2813" s="170"/>
      <c r="BF2813" s="170"/>
      <c r="BG2813" s="170"/>
      <c r="BH2813" s="170"/>
      <c r="BI2813" s="170"/>
      <c r="BJ2813" s="170"/>
      <c r="BK2813" s="170"/>
      <c r="BL2813" s="170"/>
      <c r="BM2813" s="170"/>
      <c r="BN2813" s="170"/>
      <c r="BO2813" s="170"/>
      <c r="BP2813" s="170"/>
      <c r="BQ2813" s="170"/>
      <c r="BR2813" s="170"/>
      <c r="BS2813" s="170"/>
      <c r="BT2813" s="170"/>
      <c r="BU2813" s="170"/>
      <c r="BV2813" s="170"/>
      <c r="BW2813" s="170"/>
      <c r="BX2813" s="170"/>
      <c r="BY2813" s="170"/>
      <c r="BZ2813" s="170"/>
      <c r="CA2813" s="170"/>
    </row>
    <row r="2814" spans="12:79" customFormat="1" ht="11.25" customHeight="1" thickTop="1" thickBot="1">
      <c r="L2814" s="151"/>
      <c r="M2814" s="599" t="s">
        <v>2301</v>
      </c>
      <c r="N2814" s="523" t="s">
        <v>2300</v>
      </c>
      <c r="O2814" s="164" t="s">
        <v>195</v>
      </c>
      <c r="AC2814" s="253"/>
      <c r="AD2814" s="253"/>
      <c r="AE2814" s="253"/>
      <c r="AF2814" s="550">
        <f>AG2814+AH2814</f>
        <v>0</v>
      </c>
      <c r="AG2814" s="550">
        <f>AG2812*AG$242</f>
        <v>0</v>
      </c>
      <c r="AH2814" s="550">
        <f>AH2812*AH$242</f>
        <v>0</v>
      </c>
      <c r="AI2814" s="170"/>
      <c r="AJ2814" s="170"/>
      <c r="AK2814" s="170"/>
      <c r="AL2814" s="170"/>
      <c r="AM2814" s="170"/>
      <c r="AN2814" s="170"/>
      <c r="AO2814" s="170"/>
      <c r="AP2814" s="170"/>
      <c r="AQ2814" s="170"/>
      <c r="AR2814" s="170"/>
      <c r="AS2814" s="170"/>
      <c r="AT2814" s="170"/>
      <c r="AU2814" s="170"/>
      <c r="AV2814" s="170"/>
      <c r="AW2814" s="170"/>
      <c r="AX2814" s="170"/>
      <c r="AY2814" s="170"/>
      <c r="AZ2814" s="170"/>
      <c r="BA2814" s="170"/>
      <c r="BB2814" s="170"/>
      <c r="BC2814" s="170"/>
      <c r="BD2814" s="170"/>
      <c r="BE2814" s="170"/>
      <c r="BF2814" s="170"/>
      <c r="BG2814" s="170"/>
      <c r="BH2814" s="170"/>
      <c r="BI2814" s="170"/>
      <c r="BJ2814" s="170"/>
      <c r="BK2814" s="170"/>
      <c r="BL2814" s="170"/>
      <c r="BM2814" s="170"/>
      <c r="BN2814" s="170"/>
      <c r="BO2814" s="170"/>
      <c r="BP2814" s="170"/>
      <c r="BQ2814" s="170"/>
      <c r="BR2814" s="170"/>
      <c r="BS2814" s="170"/>
      <c r="BT2814" s="170"/>
      <c r="BU2814" s="170"/>
      <c r="BV2814" s="170"/>
      <c r="BW2814" s="170"/>
      <c r="BX2814" s="170"/>
      <c r="BY2814" s="170"/>
      <c r="BZ2814" s="170"/>
      <c r="CA2814" s="170"/>
    </row>
    <row r="2815" spans="12:79" customFormat="1" ht="11.25" customHeight="1" thickTop="1">
      <c r="L2815" s="151"/>
      <c r="M2815" s="537"/>
      <c r="N2815" s="496"/>
      <c r="O2815" s="167"/>
      <c r="AC2815" s="253"/>
      <c r="AD2815" s="253"/>
      <c r="AE2815" s="253"/>
      <c r="AF2815" s="245"/>
      <c r="AG2815" s="245"/>
      <c r="AH2815" s="245"/>
      <c r="AI2815" s="170"/>
      <c r="AJ2815" s="170"/>
      <c r="AK2815" s="170"/>
      <c r="AL2815" s="170"/>
      <c r="AM2815" s="170"/>
      <c r="AN2815" s="170"/>
      <c r="AO2815" s="170"/>
      <c r="AP2815" s="170"/>
      <c r="AQ2815" s="170"/>
      <c r="AR2815" s="170"/>
      <c r="AS2815" s="170"/>
      <c r="AT2815" s="170"/>
      <c r="AU2815" s="170"/>
      <c r="AV2815" s="170"/>
      <c r="AW2815" s="170"/>
      <c r="AX2815" s="170"/>
      <c r="AY2815" s="170"/>
      <c r="AZ2815" s="170"/>
      <c r="BA2815" s="170"/>
      <c r="BB2815" s="170"/>
      <c r="BC2815" s="170"/>
      <c r="BD2815" s="170"/>
      <c r="BE2815" s="170"/>
      <c r="BF2815" s="170"/>
      <c r="BG2815" s="170"/>
      <c r="BH2815" s="170"/>
      <c r="BI2815" s="170"/>
      <c r="BJ2815" s="170"/>
      <c r="BK2815" s="170"/>
      <c r="BL2815" s="170"/>
      <c r="BM2815" s="170"/>
      <c r="BN2815" s="170"/>
      <c r="BO2815" s="170"/>
      <c r="BP2815" s="170"/>
      <c r="BQ2815" s="170"/>
      <c r="BR2815" s="170"/>
      <c r="BS2815" s="170"/>
      <c r="BT2815" s="170"/>
      <c r="BU2815" s="170"/>
      <c r="BV2815" s="170"/>
      <c r="BW2815" s="170"/>
      <c r="BX2815" s="170"/>
      <c r="BY2815" s="170"/>
      <c r="BZ2815" s="170"/>
      <c r="CA2815" s="170"/>
    </row>
    <row r="2816" spans="12:79" customFormat="1" ht="11.25" customHeight="1">
      <c r="L2816" s="151"/>
      <c r="M2816" s="542" t="s">
        <v>2297</v>
      </c>
      <c r="N2816" s="542" t="s">
        <v>2309</v>
      </c>
      <c r="O2816" s="446" t="s">
        <v>195</v>
      </c>
      <c r="AC2816" s="253"/>
      <c r="AD2816" s="253"/>
      <c r="AE2816" s="253"/>
      <c r="AF2816" s="249">
        <f>AG2816+AH2816</f>
        <v>0</v>
      </c>
      <c r="AG2816" s="247"/>
      <c r="AH2816" s="247"/>
      <c r="AI2816" s="170"/>
      <c r="AJ2816" s="170"/>
      <c r="AK2816" s="170"/>
      <c r="AL2816" s="170"/>
      <c r="AM2816" s="170"/>
      <c r="AN2816" s="170"/>
      <c r="AO2816" s="170"/>
      <c r="AP2816" s="170"/>
      <c r="AQ2816" s="170"/>
      <c r="AR2816" s="170"/>
      <c r="AS2816" s="170"/>
      <c r="AT2816" s="170"/>
      <c r="AU2816" s="170"/>
      <c r="AV2816" s="170"/>
      <c r="AW2816" s="170"/>
      <c r="AX2816" s="170"/>
      <c r="AY2816" s="170"/>
      <c r="AZ2816" s="170"/>
      <c r="BA2816" s="170"/>
      <c r="BB2816" s="170"/>
      <c r="BC2816" s="170"/>
      <c r="BD2816" s="170"/>
      <c r="BE2816" s="170"/>
      <c r="BF2816" s="170"/>
      <c r="BG2816" s="170"/>
      <c r="BH2816" s="170"/>
      <c r="BI2816" s="170"/>
      <c r="BJ2816" s="170"/>
      <c r="BK2816" s="170"/>
      <c r="BL2816" s="170"/>
      <c r="BM2816" s="170"/>
      <c r="BN2816" s="170"/>
      <c r="BO2816" s="170"/>
      <c r="BP2816" s="170"/>
      <c r="BQ2816" s="170"/>
      <c r="BR2816" s="170"/>
      <c r="BS2816" s="170"/>
      <c r="BT2816" s="170"/>
      <c r="BU2816" s="170"/>
      <c r="BV2816" s="170"/>
      <c r="BW2816" s="170"/>
      <c r="BX2816" s="170"/>
      <c r="BY2816" s="170"/>
      <c r="BZ2816" s="170"/>
      <c r="CA2816" s="170"/>
    </row>
    <row r="2817" spans="12:79" customFormat="1" ht="11.25" customHeight="1">
      <c r="L2817" s="151"/>
      <c r="M2817" s="543" t="s">
        <v>641</v>
      </c>
      <c r="N2817" s="544" t="s">
        <v>598</v>
      </c>
      <c r="O2817" s="446" t="s">
        <v>195</v>
      </c>
      <c r="AC2817" s="253"/>
      <c r="AD2817" s="253"/>
      <c r="AE2817" s="253"/>
      <c r="AF2817" s="249">
        <f>AG2817+AH2817</f>
        <v>0</v>
      </c>
      <c r="AG2817" s="249">
        <f>SUM(AG2819:AG2822)</f>
        <v>0</v>
      </c>
      <c r="AH2817" s="249">
        <f>SUM(AH2819:AH2822)</f>
        <v>0</v>
      </c>
      <c r="AI2817" s="170"/>
      <c r="AJ2817" s="170"/>
      <c r="AK2817" s="170"/>
      <c r="AL2817" s="170"/>
      <c r="AM2817" s="170"/>
      <c r="AN2817" s="170"/>
      <c r="AO2817" s="170"/>
      <c r="AP2817" s="170"/>
      <c r="AQ2817" s="170"/>
      <c r="AR2817" s="170"/>
      <c r="AS2817" s="170"/>
      <c r="AT2817" s="170"/>
      <c r="AU2817" s="170"/>
      <c r="AV2817" s="170"/>
      <c r="AW2817" s="170"/>
      <c r="AX2817" s="170"/>
      <c r="AY2817" s="170"/>
      <c r="AZ2817" s="170"/>
      <c r="BA2817" s="170"/>
      <c r="BB2817" s="170"/>
      <c r="BC2817" s="170"/>
      <c r="BD2817" s="170"/>
      <c r="BE2817" s="170"/>
      <c r="BF2817" s="170"/>
      <c r="BG2817" s="170"/>
      <c r="BH2817" s="170"/>
      <c r="BI2817" s="170"/>
      <c r="BJ2817" s="170"/>
      <c r="BK2817" s="170"/>
      <c r="BL2817" s="170"/>
      <c r="BM2817" s="170"/>
      <c r="BN2817" s="170"/>
      <c r="BO2817" s="170"/>
      <c r="BP2817" s="170"/>
      <c r="BQ2817" s="170"/>
      <c r="BR2817" s="170"/>
      <c r="BS2817" s="170"/>
      <c r="BT2817" s="170"/>
      <c r="BU2817" s="170"/>
      <c r="BV2817" s="170"/>
      <c r="BW2817" s="170"/>
      <c r="BX2817" s="170"/>
      <c r="BY2817" s="170"/>
      <c r="BZ2817" s="170"/>
      <c r="CA2817" s="170"/>
    </row>
    <row r="2818" spans="12:79" customFormat="1" ht="11.25" customHeight="1">
      <c r="L2818" s="151"/>
      <c r="M2818" s="537"/>
      <c r="N2818" s="496"/>
      <c r="O2818" s="167"/>
      <c r="AC2818" s="253"/>
      <c r="AD2818" s="253"/>
      <c r="AE2818" s="253"/>
      <c r="AF2818" s="243"/>
      <c r="AG2818" s="243"/>
      <c r="AH2818" s="243"/>
      <c r="AI2818" s="170"/>
      <c r="AJ2818" s="170"/>
      <c r="AK2818" s="170"/>
      <c r="AL2818" s="170"/>
      <c r="AM2818" s="170"/>
      <c r="AN2818" s="170"/>
      <c r="AO2818" s="170"/>
      <c r="AP2818" s="170"/>
      <c r="AQ2818" s="170"/>
      <c r="AR2818" s="170"/>
      <c r="AS2818" s="170"/>
      <c r="AT2818" s="170"/>
      <c r="AU2818" s="170"/>
      <c r="AV2818" s="170"/>
      <c r="AW2818" s="170"/>
      <c r="AX2818" s="170"/>
      <c r="AY2818" s="170"/>
      <c r="AZ2818" s="170"/>
      <c r="BA2818" s="170"/>
      <c r="BB2818" s="170"/>
      <c r="BC2818" s="170"/>
      <c r="BD2818" s="170"/>
      <c r="BE2818" s="170"/>
      <c r="BF2818" s="170"/>
      <c r="BG2818" s="170"/>
      <c r="BH2818" s="170"/>
      <c r="BI2818" s="170"/>
      <c r="BJ2818" s="170"/>
      <c r="BK2818" s="170"/>
      <c r="BL2818" s="170"/>
      <c r="BM2818" s="170"/>
      <c r="BN2818" s="170"/>
      <c r="BO2818" s="170"/>
      <c r="BP2818" s="170"/>
      <c r="BQ2818" s="170"/>
      <c r="BR2818" s="170"/>
      <c r="BS2818" s="170"/>
      <c r="BT2818" s="170"/>
      <c r="BU2818" s="170"/>
      <c r="BV2818" s="170"/>
      <c r="BW2818" s="170"/>
      <c r="BX2818" s="170"/>
      <c r="BY2818" s="170"/>
      <c r="BZ2818" s="170"/>
      <c r="CA2818" s="170"/>
    </row>
    <row r="2819" spans="12:79" customFormat="1" ht="11.25" customHeight="1">
      <c r="L2819" s="151"/>
      <c r="M2819" s="587" t="s">
        <v>2305</v>
      </c>
      <c r="N2819" s="491" t="s">
        <v>547</v>
      </c>
      <c r="O2819" s="448" t="s">
        <v>195</v>
      </c>
      <c r="AC2819" s="253"/>
      <c r="AD2819" s="253"/>
      <c r="AE2819" s="253"/>
      <c r="AF2819" s="249">
        <f>AG2819+AH2819</f>
        <v>0</v>
      </c>
      <c r="AG2819" s="247"/>
      <c r="AH2819" s="247"/>
      <c r="AI2819" s="170"/>
      <c r="AJ2819" s="170"/>
      <c r="AK2819" s="170"/>
      <c r="AL2819" s="170"/>
      <c r="AM2819" s="170"/>
      <c r="AN2819" s="170"/>
      <c r="AO2819" s="170"/>
      <c r="AP2819" s="170"/>
      <c r="AQ2819" s="170"/>
      <c r="AR2819" s="170"/>
      <c r="AS2819" s="170"/>
      <c r="AT2819" s="170"/>
      <c r="AU2819" s="170"/>
      <c r="AV2819" s="170"/>
      <c r="AW2819" s="170"/>
      <c r="AX2819" s="170"/>
      <c r="AY2819" s="170"/>
      <c r="AZ2819" s="170"/>
      <c r="BA2819" s="170"/>
      <c r="BB2819" s="170"/>
      <c r="BC2819" s="170"/>
      <c r="BD2819" s="170"/>
      <c r="BE2819" s="170"/>
      <c r="BF2819" s="170"/>
      <c r="BG2819" s="170"/>
      <c r="BH2819" s="170"/>
      <c r="BI2819" s="170"/>
      <c r="BJ2819" s="170"/>
      <c r="BK2819" s="170"/>
      <c r="BL2819" s="170"/>
      <c r="BM2819" s="170"/>
      <c r="BN2819" s="170"/>
      <c r="BO2819" s="170"/>
      <c r="BP2819" s="170"/>
      <c r="BQ2819" s="170"/>
      <c r="BR2819" s="170"/>
      <c r="BS2819" s="170"/>
      <c r="BT2819" s="170"/>
      <c r="BU2819" s="170"/>
      <c r="BV2819" s="170"/>
      <c r="BW2819" s="170"/>
      <c r="BX2819" s="170"/>
      <c r="BY2819" s="170"/>
      <c r="BZ2819" s="170"/>
      <c r="CA2819" s="170"/>
    </row>
    <row r="2820" spans="12:79" customFormat="1" ht="11.25" customHeight="1">
      <c r="L2820" s="151"/>
      <c r="M2820" s="587" t="s">
        <v>2306</v>
      </c>
      <c r="N2820" s="491" t="s">
        <v>548</v>
      </c>
      <c r="O2820" s="448" t="s">
        <v>195</v>
      </c>
      <c r="AC2820" s="253"/>
      <c r="AD2820" s="253"/>
      <c r="AE2820" s="253"/>
      <c r="AF2820" s="249">
        <f>AG2820+AH2820</f>
        <v>0</v>
      </c>
      <c r="AG2820" s="247"/>
      <c r="AH2820" s="247"/>
      <c r="AI2820" s="170"/>
      <c r="AJ2820" s="170"/>
      <c r="AK2820" s="170"/>
      <c r="AL2820" s="170"/>
      <c r="AM2820" s="170"/>
      <c r="AN2820" s="170"/>
      <c r="AO2820" s="170"/>
      <c r="AP2820" s="170"/>
      <c r="AQ2820" s="170"/>
      <c r="AR2820" s="170"/>
      <c r="AS2820" s="170"/>
      <c r="AT2820" s="170"/>
      <c r="AU2820" s="170"/>
      <c r="AV2820" s="170"/>
      <c r="AW2820" s="170"/>
      <c r="AX2820" s="170"/>
      <c r="AY2820" s="170"/>
      <c r="AZ2820" s="170"/>
      <c r="BA2820" s="170"/>
      <c r="BB2820" s="170"/>
      <c r="BC2820" s="170"/>
      <c r="BD2820" s="170"/>
      <c r="BE2820" s="170"/>
      <c r="BF2820" s="170"/>
      <c r="BG2820" s="170"/>
      <c r="BH2820" s="170"/>
      <c r="BI2820" s="170"/>
      <c r="BJ2820" s="170"/>
      <c r="BK2820" s="170"/>
      <c r="BL2820" s="170"/>
      <c r="BM2820" s="170"/>
      <c r="BN2820" s="170"/>
      <c r="BO2820" s="170"/>
      <c r="BP2820" s="170"/>
      <c r="BQ2820" s="170"/>
      <c r="BR2820" s="170"/>
      <c r="BS2820" s="170"/>
      <c r="BT2820" s="170"/>
      <c r="BU2820" s="170"/>
      <c r="BV2820" s="170"/>
      <c r="BW2820" s="170"/>
      <c r="BX2820" s="170"/>
      <c r="BY2820" s="170"/>
      <c r="BZ2820" s="170"/>
      <c r="CA2820" s="170"/>
    </row>
    <row r="2821" spans="12:79" customFormat="1" ht="11.25" customHeight="1">
      <c r="L2821" s="151"/>
      <c r="M2821" s="587" t="s">
        <v>2307</v>
      </c>
      <c r="N2821" s="491" t="s">
        <v>549</v>
      </c>
      <c r="O2821" s="448" t="s">
        <v>195</v>
      </c>
      <c r="AC2821" s="253"/>
      <c r="AD2821" s="253"/>
      <c r="AE2821" s="253"/>
      <c r="AF2821" s="249">
        <f>AG2821+AH2821</f>
        <v>0</v>
      </c>
      <c r="AG2821" s="247"/>
      <c r="AH2821" s="247"/>
      <c r="AI2821" s="170"/>
      <c r="AJ2821" s="170"/>
      <c r="AK2821" s="170"/>
      <c r="AL2821" s="170"/>
      <c r="AM2821" s="170"/>
      <c r="AN2821" s="170"/>
      <c r="AO2821" s="170"/>
      <c r="AP2821" s="170"/>
      <c r="AQ2821" s="170"/>
      <c r="AR2821" s="170"/>
      <c r="AS2821" s="170"/>
      <c r="AT2821" s="170"/>
      <c r="AU2821" s="170"/>
      <c r="AV2821" s="170"/>
      <c r="AW2821" s="170"/>
      <c r="AX2821" s="170"/>
      <c r="AY2821" s="170"/>
      <c r="AZ2821" s="170"/>
      <c r="BA2821" s="170"/>
      <c r="BB2821" s="170"/>
      <c r="BC2821" s="170"/>
      <c r="BD2821" s="170"/>
      <c r="BE2821" s="170"/>
      <c r="BF2821" s="170"/>
      <c r="BG2821" s="170"/>
      <c r="BH2821" s="170"/>
      <c r="BI2821" s="170"/>
      <c r="BJ2821" s="170"/>
      <c r="BK2821" s="170"/>
      <c r="BL2821" s="170"/>
      <c r="BM2821" s="170"/>
      <c r="BN2821" s="170"/>
      <c r="BO2821" s="170"/>
      <c r="BP2821" s="170"/>
      <c r="BQ2821" s="170"/>
      <c r="BR2821" s="170"/>
      <c r="BS2821" s="170"/>
      <c r="BT2821" s="170"/>
      <c r="BU2821" s="170"/>
      <c r="BV2821" s="170"/>
      <c r="BW2821" s="170"/>
      <c r="BX2821" s="170"/>
      <c r="BY2821" s="170"/>
      <c r="BZ2821" s="170"/>
      <c r="CA2821" s="170"/>
    </row>
    <row r="2822" spans="12:79" customFormat="1" ht="11.25" customHeight="1">
      <c r="L2822" s="151"/>
      <c r="M2822" s="587" t="s">
        <v>2308</v>
      </c>
      <c r="N2822" s="491" t="s">
        <v>550</v>
      </c>
      <c r="O2822" s="448" t="s">
        <v>195</v>
      </c>
      <c r="AC2822" s="253"/>
      <c r="AD2822" s="253"/>
      <c r="AE2822" s="253"/>
      <c r="AF2822" s="249">
        <f>AG2822+AH2822</f>
        <v>0</v>
      </c>
      <c r="AG2822" s="247"/>
      <c r="AH2822" s="247"/>
      <c r="AI2822" s="170"/>
      <c r="AJ2822" s="170"/>
      <c r="AK2822" s="170"/>
      <c r="AL2822" s="170"/>
      <c r="AM2822" s="170"/>
      <c r="AN2822" s="170"/>
      <c r="AO2822" s="170"/>
      <c r="AP2822" s="170"/>
      <c r="AQ2822" s="170"/>
      <c r="AR2822" s="170"/>
      <c r="AS2822" s="170"/>
      <c r="AT2822" s="170"/>
      <c r="AU2822" s="170"/>
      <c r="AV2822" s="170"/>
      <c r="AW2822" s="170"/>
      <c r="AX2822" s="170"/>
      <c r="AY2822" s="170"/>
      <c r="AZ2822" s="170"/>
      <c r="BA2822" s="170"/>
      <c r="BB2822" s="170"/>
      <c r="BC2822" s="170"/>
      <c r="BD2822" s="170"/>
      <c r="BE2822" s="170"/>
      <c r="BF2822" s="170"/>
      <c r="BG2822" s="170"/>
      <c r="BH2822" s="170"/>
      <c r="BI2822" s="170"/>
      <c r="BJ2822" s="170"/>
      <c r="BK2822" s="170"/>
      <c r="BL2822" s="170"/>
      <c r="BM2822" s="170"/>
      <c r="BN2822" s="170"/>
      <c r="BO2822" s="170"/>
      <c r="BP2822" s="170"/>
      <c r="BQ2822" s="170"/>
      <c r="BR2822" s="170"/>
      <c r="BS2822" s="170"/>
      <c r="BT2822" s="170"/>
      <c r="BU2822" s="170"/>
      <c r="BV2822" s="170"/>
      <c r="BW2822" s="170"/>
      <c r="BX2822" s="170"/>
      <c r="BY2822" s="170"/>
      <c r="BZ2822" s="170"/>
      <c r="CA2822" s="170"/>
    </row>
    <row r="2823" spans="12:79" customFormat="1" ht="11.25" customHeight="1">
      <c r="L2823" s="20"/>
      <c r="M2823" s="537"/>
      <c r="N2823" s="551"/>
      <c r="O2823" s="167"/>
      <c r="AC2823" s="253"/>
      <c r="AD2823" s="253"/>
      <c r="AE2823" s="253"/>
      <c r="AF2823" s="243"/>
      <c r="AG2823" s="243"/>
      <c r="AH2823" s="243"/>
      <c r="AI2823" s="170"/>
      <c r="AJ2823" s="170"/>
      <c r="AK2823" s="170"/>
      <c r="AL2823" s="170"/>
      <c r="AM2823" s="170"/>
      <c r="AN2823" s="170"/>
      <c r="AO2823" s="170"/>
      <c r="AP2823" s="170"/>
      <c r="AQ2823" s="170"/>
      <c r="AR2823" s="170"/>
      <c r="AS2823" s="170"/>
      <c r="AT2823" s="170"/>
      <c r="AU2823" s="170"/>
      <c r="AV2823" s="170"/>
      <c r="AW2823" s="170"/>
      <c r="AX2823" s="170"/>
      <c r="AY2823" s="170"/>
      <c r="AZ2823" s="170"/>
      <c r="BA2823" s="170"/>
      <c r="BB2823" s="170"/>
      <c r="BC2823" s="170"/>
      <c r="BD2823" s="170"/>
      <c r="BE2823" s="170"/>
      <c r="BF2823" s="170"/>
      <c r="BG2823" s="170"/>
      <c r="BH2823" s="170"/>
      <c r="BI2823" s="170"/>
      <c r="BJ2823" s="170"/>
      <c r="BK2823" s="170"/>
      <c r="BL2823" s="170"/>
      <c r="BM2823" s="170"/>
      <c r="BN2823" s="170"/>
      <c r="BO2823" s="170"/>
      <c r="BP2823" s="170"/>
      <c r="BQ2823" s="170"/>
      <c r="BR2823" s="170"/>
      <c r="BS2823" s="170"/>
      <c r="BT2823" s="170"/>
      <c r="BU2823" s="170"/>
      <c r="BV2823" s="170"/>
      <c r="BW2823" s="170"/>
      <c r="BX2823" s="170"/>
      <c r="BY2823" s="170"/>
      <c r="BZ2823" s="170"/>
      <c r="CA2823" s="170"/>
    </row>
    <row r="2824" spans="12:79" customFormat="1" ht="11.25" customHeight="1">
      <c r="L2824" s="20"/>
      <c r="M2824" s="537"/>
      <c r="N2824" s="551"/>
      <c r="O2824" s="167"/>
      <c r="AC2824" s="253"/>
      <c r="AD2824" s="253"/>
      <c r="AE2824" s="253"/>
      <c r="AF2824" s="243"/>
      <c r="AG2824" s="243"/>
      <c r="AH2824" s="243"/>
      <c r="AI2824" s="170"/>
      <c r="AJ2824" s="170"/>
      <c r="AK2824" s="170"/>
      <c r="AL2824" s="170"/>
      <c r="AM2824" s="170"/>
      <c r="AN2824" s="170"/>
      <c r="AO2824" s="170"/>
      <c r="AP2824" s="170"/>
      <c r="AQ2824" s="170"/>
      <c r="AR2824" s="170"/>
      <c r="AS2824" s="170"/>
      <c r="AT2824" s="170"/>
      <c r="AU2824" s="170"/>
      <c r="AV2824" s="170"/>
      <c r="AW2824" s="170"/>
      <c r="AX2824" s="170"/>
      <c r="AY2824" s="170"/>
      <c r="AZ2824" s="170"/>
      <c r="BA2824" s="170"/>
      <c r="BB2824" s="170"/>
      <c r="BC2824" s="170"/>
      <c r="BD2824" s="170"/>
      <c r="BE2824" s="170"/>
      <c r="BF2824" s="170"/>
      <c r="BG2824" s="170"/>
      <c r="BH2824" s="170"/>
      <c r="BI2824" s="170"/>
      <c r="BJ2824" s="170"/>
      <c r="BK2824" s="170"/>
      <c r="BL2824" s="170"/>
      <c r="BM2824" s="170"/>
      <c r="BN2824" s="170"/>
      <c r="BO2824" s="170"/>
      <c r="BP2824" s="170"/>
      <c r="BQ2824" s="170"/>
      <c r="BR2824" s="170"/>
      <c r="BS2824" s="170"/>
      <c r="BT2824" s="170"/>
      <c r="BU2824" s="170"/>
      <c r="BV2824" s="170"/>
      <c r="BW2824" s="170"/>
      <c r="BX2824" s="170"/>
      <c r="BY2824" s="170"/>
      <c r="BZ2824" s="170"/>
      <c r="CA2824" s="170"/>
    </row>
    <row r="2825" spans="12:79" customFormat="1" ht="11.25" customHeight="1">
      <c r="L2825" s="20"/>
      <c r="M2825" s="537"/>
      <c r="N2825" s="551"/>
      <c r="O2825" s="167"/>
      <c r="AC2825" s="253"/>
      <c r="AD2825" s="253"/>
      <c r="AE2825" s="253"/>
      <c r="AF2825" s="243"/>
      <c r="AG2825" s="243"/>
      <c r="AH2825" s="243"/>
      <c r="AI2825" s="170"/>
      <c r="AJ2825" s="170"/>
      <c r="AK2825" s="170"/>
      <c r="AL2825" s="170"/>
      <c r="AM2825" s="170"/>
      <c r="AN2825" s="170"/>
      <c r="AO2825" s="170"/>
      <c r="AP2825" s="170"/>
      <c r="AQ2825" s="170"/>
      <c r="AR2825" s="170"/>
      <c r="AS2825" s="170"/>
      <c r="AT2825" s="170"/>
      <c r="AU2825" s="170"/>
      <c r="AV2825" s="170"/>
      <c r="AW2825" s="170"/>
      <c r="AX2825" s="170"/>
      <c r="AY2825" s="170"/>
      <c r="AZ2825" s="170"/>
      <c r="BA2825" s="170"/>
      <c r="BB2825" s="170"/>
      <c r="BC2825" s="170"/>
      <c r="BD2825" s="170"/>
      <c r="BE2825" s="170"/>
      <c r="BF2825" s="170"/>
      <c r="BG2825" s="170"/>
      <c r="BH2825" s="170"/>
      <c r="BI2825" s="170"/>
      <c r="BJ2825" s="170"/>
      <c r="BK2825" s="170"/>
      <c r="BL2825" s="170"/>
      <c r="BM2825" s="170"/>
      <c r="BN2825" s="170"/>
      <c r="BO2825" s="170"/>
      <c r="BP2825" s="170"/>
      <c r="BQ2825" s="170"/>
      <c r="BR2825" s="170"/>
      <c r="BS2825" s="170"/>
      <c r="BT2825" s="170"/>
      <c r="BU2825" s="170"/>
      <c r="BV2825" s="170"/>
      <c r="BW2825" s="170"/>
      <c r="BX2825" s="170"/>
      <c r="BY2825" s="170"/>
      <c r="BZ2825" s="170"/>
      <c r="CA2825" s="170"/>
    </row>
    <row r="2826" spans="12:79" customFormat="1" ht="11.25" customHeight="1">
      <c r="L2826" s="20"/>
      <c r="M2826" s="537"/>
      <c r="N2826" s="551"/>
      <c r="O2826" s="167"/>
      <c r="AC2826" s="253"/>
      <c r="AD2826" s="253"/>
      <c r="AE2826" s="253"/>
      <c r="AF2826" s="243"/>
      <c r="AG2826" s="243"/>
      <c r="AH2826" s="243"/>
      <c r="AI2826" s="170"/>
      <c r="AJ2826" s="170"/>
      <c r="AK2826" s="170"/>
      <c r="AL2826" s="170"/>
      <c r="AM2826" s="170"/>
      <c r="AN2826" s="170"/>
      <c r="AO2826" s="170"/>
      <c r="AP2826" s="170"/>
      <c r="AQ2826" s="170"/>
      <c r="AR2826" s="170"/>
      <c r="AS2826" s="170"/>
      <c r="AT2826" s="170"/>
      <c r="AU2826" s="170"/>
      <c r="AV2826" s="170"/>
      <c r="AW2826" s="170"/>
      <c r="AX2826" s="170"/>
      <c r="AY2826" s="170"/>
      <c r="AZ2826" s="170"/>
      <c r="BA2826" s="170"/>
      <c r="BB2826" s="170"/>
      <c r="BC2826" s="170"/>
      <c r="BD2826" s="170"/>
      <c r="BE2826" s="170"/>
      <c r="BF2826" s="170"/>
      <c r="BG2826" s="170"/>
      <c r="BH2826" s="170"/>
      <c r="BI2826" s="170"/>
      <c r="BJ2826" s="170"/>
      <c r="BK2826" s="170"/>
      <c r="BL2826" s="170"/>
      <c r="BM2826" s="170"/>
      <c r="BN2826" s="170"/>
      <c r="BO2826" s="170"/>
      <c r="BP2826" s="170"/>
      <c r="BQ2826" s="170"/>
      <c r="BR2826" s="170"/>
      <c r="BS2826" s="170"/>
      <c r="BT2826" s="170"/>
      <c r="BU2826" s="170"/>
      <c r="BV2826" s="170"/>
      <c r="BW2826" s="170"/>
      <c r="BX2826" s="170"/>
      <c r="BY2826" s="170"/>
      <c r="BZ2826" s="170"/>
      <c r="CA2826" s="170"/>
    </row>
    <row r="2827" spans="12:79" customFormat="1" ht="11.25" customHeight="1">
      <c r="L2827" s="20"/>
      <c r="M2827" s="537"/>
      <c r="N2827" s="551"/>
      <c r="O2827" s="167"/>
      <c r="AC2827" s="253"/>
      <c r="AD2827" s="253"/>
      <c r="AE2827" s="253"/>
      <c r="AF2827" s="243"/>
      <c r="AG2827" s="243"/>
      <c r="AH2827" s="243"/>
      <c r="AI2827" s="170"/>
      <c r="AJ2827" s="170"/>
      <c r="AK2827" s="170"/>
      <c r="AL2827" s="170"/>
      <c r="AM2827" s="170"/>
      <c r="AN2827" s="170"/>
      <c r="AO2827" s="170"/>
      <c r="AP2827" s="170"/>
      <c r="AQ2827" s="170"/>
      <c r="AR2827" s="170"/>
      <c r="AS2827" s="170"/>
      <c r="AT2827" s="170"/>
      <c r="AU2827" s="170"/>
      <c r="AV2827" s="170"/>
      <c r="AW2827" s="170"/>
      <c r="AX2827" s="170"/>
      <c r="AY2827" s="170"/>
      <c r="AZ2827" s="170"/>
      <c r="BA2827" s="170"/>
      <c r="BB2827" s="170"/>
      <c r="BC2827" s="170"/>
      <c r="BD2827" s="170"/>
      <c r="BE2827" s="170"/>
      <c r="BF2827" s="170"/>
      <c r="BG2827" s="170"/>
      <c r="BH2827" s="170"/>
      <c r="BI2827" s="170"/>
      <c r="BJ2827" s="170"/>
      <c r="BK2827" s="170"/>
      <c r="BL2827" s="170"/>
      <c r="BM2827" s="170"/>
      <c r="BN2827" s="170"/>
      <c r="BO2827" s="170"/>
      <c r="BP2827" s="170"/>
      <c r="BQ2827" s="170"/>
      <c r="BR2827" s="170"/>
      <c r="BS2827" s="170"/>
      <c r="BT2827" s="170"/>
      <c r="BU2827" s="170"/>
      <c r="BV2827" s="170"/>
      <c r="BW2827" s="170"/>
      <c r="BX2827" s="170"/>
      <c r="BY2827" s="170"/>
      <c r="BZ2827" s="170"/>
      <c r="CA2827" s="170"/>
    </row>
    <row r="2828" spans="12:79" customFormat="1" ht="11.25" customHeight="1">
      <c r="L2828" s="20"/>
      <c r="M2828" s="537"/>
      <c r="N2828" s="551"/>
      <c r="O2828" s="167"/>
      <c r="AC2828" s="253"/>
      <c r="AD2828" s="253"/>
      <c r="AE2828" s="253"/>
      <c r="AF2828" s="243"/>
      <c r="AG2828" s="243"/>
      <c r="AH2828" s="243"/>
      <c r="AI2828" s="170"/>
      <c r="AJ2828" s="170"/>
      <c r="AK2828" s="170"/>
      <c r="AL2828" s="170"/>
      <c r="AM2828" s="170"/>
      <c r="AN2828" s="170"/>
      <c r="AO2828" s="170"/>
      <c r="AP2828" s="170"/>
      <c r="AQ2828" s="170"/>
      <c r="AR2828" s="170"/>
      <c r="AS2828" s="170"/>
      <c r="AT2828" s="170"/>
      <c r="AU2828" s="170"/>
      <c r="AV2828" s="170"/>
      <c r="AW2828" s="170"/>
      <c r="AX2828" s="170"/>
      <c r="AY2828" s="170"/>
      <c r="AZ2828" s="170"/>
      <c r="BA2828" s="170"/>
      <c r="BB2828" s="170"/>
      <c r="BC2828" s="170"/>
      <c r="BD2828" s="170"/>
      <c r="BE2828" s="170"/>
      <c r="BF2828" s="170"/>
      <c r="BG2828" s="170"/>
      <c r="BH2828" s="170"/>
      <c r="BI2828" s="170"/>
      <c r="BJ2828" s="170"/>
      <c r="BK2828" s="170"/>
      <c r="BL2828" s="170"/>
      <c r="BM2828" s="170"/>
      <c r="BN2828" s="170"/>
      <c r="BO2828" s="170"/>
      <c r="BP2828" s="170"/>
      <c r="BQ2828" s="170"/>
      <c r="BR2828" s="170"/>
      <c r="BS2828" s="170"/>
      <c r="BT2828" s="170"/>
      <c r="BU2828" s="170"/>
      <c r="BV2828" s="170"/>
      <c r="BW2828" s="170"/>
      <c r="BX2828" s="170"/>
      <c r="BY2828" s="170"/>
      <c r="BZ2828" s="170"/>
      <c r="CA2828" s="170"/>
    </row>
    <row r="2829" spans="12:79" customFormat="1" ht="11.25" customHeight="1">
      <c r="L2829" s="20"/>
      <c r="M2829" s="537"/>
      <c r="N2829" s="551"/>
      <c r="O2829" s="167"/>
      <c r="AC2829" s="253"/>
      <c r="AD2829" s="253"/>
      <c r="AE2829" s="253"/>
      <c r="AF2829" s="243"/>
      <c r="AG2829" s="243"/>
      <c r="AH2829" s="243"/>
      <c r="AI2829" s="170"/>
      <c r="AJ2829" s="170"/>
      <c r="AK2829" s="170"/>
      <c r="AL2829" s="170"/>
      <c r="AM2829" s="170"/>
      <c r="AN2829" s="170"/>
      <c r="AO2829" s="170"/>
      <c r="AP2829" s="170"/>
      <c r="AQ2829" s="170"/>
      <c r="AR2829" s="170"/>
      <c r="AS2829" s="170"/>
      <c r="AT2829" s="170"/>
      <c r="AU2829" s="170"/>
      <c r="AV2829" s="170"/>
      <c r="AW2829" s="170"/>
      <c r="AX2829" s="170"/>
      <c r="AY2829" s="170"/>
      <c r="AZ2829" s="170"/>
      <c r="BA2829" s="170"/>
      <c r="BB2829" s="170"/>
      <c r="BC2829" s="170"/>
      <c r="BD2829" s="170"/>
      <c r="BE2829" s="170"/>
      <c r="BF2829" s="170"/>
      <c r="BG2829" s="170"/>
      <c r="BH2829" s="170"/>
      <c r="BI2829" s="170"/>
      <c r="BJ2829" s="170"/>
      <c r="BK2829" s="170"/>
      <c r="BL2829" s="170"/>
      <c r="BM2829" s="170"/>
      <c r="BN2829" s="170"/>
      <c r="BO2829" s="170"/>
      <c r="BP2829" s="170"/>
      <c r="BQ2829" s="170"/>
      <c r="BR2829" s="170"/>
      <c r="BS2829" s="170"/>
      <c r="BT2829" s="170"/>
      <c r="BU2829" s="170"/>
      <c r="BV2829" s="170"/>
      <c r="BW2829" s="170"/>
      <c r="BX2829" s="170"/>
      <c r="BY2829" s="170"/>
      <c r="BZ2829" s="170"/>
      <c r="CA2829" s="170"/>
    </row>
    <row r="2830" spans="12:79" customFormat="1" ht="11.25" customHeight="1" thickBot="1">
      <c r="L2830" s="20"/>
      <c r="M2830" s="537"/>
      <c r="N2830" s="551"/>
      <c r="O2830" s="167"/>
      <c r="AC2830" s="253"/>
      <c r="AD2830" s="253"/>
      <c r="AE2830" s="253"/>
      <c r="AF2830" s="243"/>
      <c r="AG2830" s="243"/>
      <c r="AH2830" s="243"/>
      <c r="AI2830" s="170"/>
      <c r="AJ2830" s="170"/>
      <c r="AK2830" s="170"/>
      <c r="AL2830" s="170"/>
      <c r="AM2830" s="170"/>
      <c r="AN2830" s="170"/>
      <c r="AO2830" s="170"/>
      <c r="AP2830" s="170"/>
      <c r="AQ2830" s="170"/>
      <c r="AR2830" s="170"/>
      <c r="AS2830" s="170"/>
      <c r="AT2830" s="170"/>
      <c r="AU2830" s="170"/>
      <c r="AV2830" s="170"/>
      <c r="AW2830" s="170"/>
      <c r="AX2830" s="170"/>
      <c r="AY2830" s="170"/>
      <c r="AZ2830" s="170"/>
      <c r="BA2830" s="170"/>
      <c r="BB2830" s="170"/>
      <c r="BC2830" s="170"/>
      <c r="BD2830" s="170"/>
      <c r="BE2830" s="170"/>
      <c r="BF2830" s="170"/>
      <c r="BG2830" s="170"/>
      <c r="BH2830" s="170"/>
      <c r="BI2830" s="170"/>
      <c r="BJ2830" s="170"/>
      <c r="BK2830" s="170"/>
      <c r="BL2830" s="170"/>
      <c r="BM2830" s="170"/>
      <c r="BN2830" s="170"/>
      <c r="BO2830" s="170"/>
      <c r="BP2830" s="170"/>
      <c r="BQ2830" s="170"/>
      <c r="BR2830" s="170"/>
      <c r="BS2830" s="170"/>
      <c r="BT2830" s="170"/>
      <c r="BU2830" s="170"/>
      <c r="BV2830" s="170"/>
      <c r="BW2830" s="170"/>
      <c r="BX2830" s="170"/>
      <c r="BY2830" s="170"/>
      <c r="BZ2830" s="170"/>
      <c r="CA2830" s="170"/>
    </row>
    <row r="2831" spans="12:79" customFormat="1" ht="11.25" customHeight="1" thickTop="1" thickBot="1">
      <c r="L2831" s="151"/>
      <c r="M2831" s="599" t="s">
        <v>2310</v>
      </c>
      <c r="N2831" s="523" t="s">
        <v>2311</v>
      </c>
      <c r="O2831" s="164" t="s">
        <v>195</v>
      </c>
      <c r="AC2831" s="253"/>
      <c r="AD2831" s="253"/>
      <c r="AE2831" s="253"/>
      <c r="AF2831" s="550">
        <f>AG2831+AH2831</f>
        <v>0</v>
      </c>
      <c r="AG2831" s="550">
        <f>AG2812+AG2817</f>
        <v>0</v>
      </c>
      <c r="AH2831" s="550">
        <f>AH2812+AH2817</f>
        <v>0</v>
      </c>
      <c r="AI2831" s="170"/>
      <c r="AJ2831" s="170"/>
      <c r="AK2831" s="170"/>
      <c r="AL2831" s="170"/>
      <c r="AM2831" s="170"/>
      <c r="AN2831" s="170"/>
      <c r="AO2831" s="170"/>
      <c r="AP2831" s="170"/>
      <c r="AQ2831" s="170"/>
      <c r="AR2831" s="170"/>
      <c r="AS2831" s="170"/>
      <c r="AT2831" s="170"/>
      <c r="AU2831" s="170"/>
      <c r="AV2831" s="170"/>
      <c r="AW2831" s="170"/>
      <c r="AX2831" s="170"/>
      <c r="AY2831" s="170"/>
      <c r="AZ2831" s="170"/>
      <c r="BA2831" s="170"/>
      <c r="BB2831" s="170"/>
      <c r="BC2831" s="170"/>
      <c r="BD2831" s="170"/>
      <c r="BE2831" s="170"/>
      <c r="BF2831" s="170"/>
      <c r="BG2831" s="170"/>
      <c r="BH2831" s="170"/>
      <c r="BI2831" s="170"/>
      <c r="BJ2831" s="170"/>
      <c r="BK2831" s="170"/>
      <c r="BL2831" s="170"/>
      <c r="BM2831" s="170"/>
      <c r="BN2831" s="170"/>
      <c r="BO2831" s="170"/>
      <c r="BP2831" s="170"/>
      <c r="BQ2831" s="170"/>
      <c r="BR2831" s="170"/>
      <c r="BS2831" s="170"/>
      <c r="BT2831" s="170"/>
      <c r="BU2831" s="170"/>
      <c r="BV2831" s="170"/>
      <c r="BW2831" s="170"/>
      <c r="BX2831" s="170"/>
      <c r="BY2831" s="170"/>
      <c r="BZ2831" s="170"/>
      <c r="CA2831" s="170"/>
    </row>
    <row r="2832" spans="12:79" customFormat="1" ht="11.25" customHeight="1" thickTop="1">
      <c r="L2832" s="20"/>
      <c r="M2832" s="537"/>
      <c r="N2832" s="551"/>
      <c r="O2832" s="167"/>
      <c r="AC2832" s="253"/>
      <c r="AD2832" s="253"/>
      <c r="AE2832" s="253"/>
      <c r="AF2832" s="243"/>
      <c r="AG2832" s="243"/>
      <c r="AH2832" s="243"/>
      <c r="AI2832" s="170"/>
      <c r="AJ2832" s="170"/>
      <c r="AK2832" s="170"/>
      <c r="AL2832" s="170"/>
      <c r="AM2832" s="170"/>
      <c r="AN2832" s="170"/>
      <c r="AO2832" s="170"/>
      <c r="AP2832" s="170"/>
      <c r="AQ2832" s="170"/>
      <c r="AR2832" s="170"/>
      <c r="AS2832" s="170"/>
      <c r="AT2832" s="170"/>
      <c r="AU2832" s="170"/>
      <c r="AV2832" s="170"/>
      <c r="AW2832" s="170"/>
      <c r="AX2832" s="170"/>
      <c r="AY2832" s="170"/>
      <c r="AZ2832" s="170"/>
      <c r="BA2832" s="170"/>
      <c r="BB2832" s="170"/>
      <c r="BC2832" s="170"/>
      <c r="BD2832" s="170"/>
      <c r="BE2832" s="170"/>
      <c r="BF2832" s="170"/>
      <c r="BG2832" s="170"/>
      <c r="BH2832" s="170"/>
      <c r="BI2832" s="170"/>
      <c r="BJ2832" s="170"/>
      <c r="BK2832" s="170"/>
      <c r="BL2832" s="170"/>
      <c r="BM2832" s="170"/>
      <c r="BN2832" s="170"/>
      <c r="BO2832" s="170"/>
      <c r="BP2832" s="170"/>
      <c r="BQ2832" s="170"/>
      <c r="BR2832" s="170"/>
      <c r="BS2832" s="170"/>
      <c r="BT2832" s="170"/>
      <c r="BU2832" s="170"/>
      <c r="BV2832" s="170"/>
      <c r="BW2832" s="170"/>
      <c r="BX2832" s="170"/>
      <c r="BY2832" s="170"/>
      <c r="BZ2832" s="170"/>
      <c r="CA2832" s="170"/>
    </row>
    <row r="2833" spans="12:79" customFormat="1" ht="11.25" customHeight="1">
      <c r="L2833" s="20"/>
      <c r="M2833" s="537"/>
      <c r="N2833" s="551"/>
      <c r="O2833" s="167"/>
      <c r="AC2833" s="253"/>
      <c r="AD2833" s="253"/>
      <c r="AE2833" s="253"/>
      <c r="AF2833" s="243"/>
      <c r="AG2833" s="243"/>
      <c r="AH2833" s="243"/>
      <c r="AI2833" s="170"/>
      <c r="AJ2833" s="170"/>
      <c r="AK2833" s="170"/>
      <c r="AL2833" s="170"/>
      <c r="AM2833" s="170"/>
      <c r="AN2833" s="170"/>
      <c r="AO2833" s="170"/>
      <c r="AP2833" s="170"/>
      <c r="AQ2833" s="170"/>
      <c r="AR2833" s="170"/>
      <c r="AS2833" s="170"/>
      <c r="AT2833" s="170"/>
      <c r="AU2833" s="170"/>
      <c r="AV2833" s="170"/>
      <c r="AW2833" s="170"/>
      <c r="AX2833" s="170"/>
      <c r="AY2833" s="170"/>
      <c r="AZ2833" s="170"/>
      <c r="BA2833" s="170"/>
      <c r="BB2833" s="170"/>
      <c r="BC2833" s="170"/>
      <c r="BD2833" s="170"/>
      <c r="BE2833" s="170"/>
      <c r="BF2833" s="170"/>
      <c r="BG2833" s="170"/>
      <c r="BH2833" s="170"/>
      <c r="BI2833" s="170"/>
      <c r="BJ2833" s="170"/>
      <c r="BK2833" s="170"/>
      <c r="BL2833" s="170"/>
      <c r="BM2833" s="170"/>
      <c r="BN2833" s="170"/>
      <c r="BO2833" s="170"/>
      <c r="BP2833" s="170"/>
      <c r="BQ2833" s="170"/>
      <c r="BR2833" s="170"/>
      <c r="BS2833" s="170"/>
      <c r="BT2833" s="170"/>
      <c r="BU2833" s="170"/>
      <c r="BV2833" s="170"/>
      <c r="BW2833" s="170"/>
      <c r="BX2833" s="170"/>
      <c r="BY2833" s="170"/>
      <c r="BZ2833" s="170"/>
      <c r="CA2833" s="170"/>
    </row>
    <row r="2834" spans="12:79" customFormat="1" ht="11.25" customHeight="1">
      <c r="L2834" s="20"/>
      <c r="M2834" s="537"/>
      <c r="N2834" s="551"/>
      <c r="O2834" s="167"/>
      <c r="AC2834" s="253"/>
      <c r="AD2834" s="253"/>
      <c r="AE2834" s="253"/>
      <c r="AF2834" s="243"/>
      <c r="AG2834" s="243"/>
      <c r="AH2834" s="243"/>
      <c r="AI2834" s="170"/>
      <c r="AJ2834" s="170"/>
      <c r="AK2834" s="170"/>
      <c r="AL2834" s="170"/>
      <c r="AM2834" s="170"/>
      <c r="AN2834" s="170"/>
      <c r="AO2834" s="170"/>
      <c r="AP2834" s="170"/>
      <c r="AQ2834" s="170"/>
      <c r="AR2834" s="170"/>
      <c r="AS2834" s="170"/>
      <c r="AT2834" s="170"/>
      <c r="AU2834" s="170"/>
      <c r="AV2834" s="170"/>
      <c r="AW2834" s="170"/>
      <c r="AX2834" s="170"/>
      <c r="AY2834" s="170"/>
      <c r="AZ2834" s="170"/>
      <c r="BA2834" s="170"/>
      <c r="BB2834" s="170"/>
      <c r="BC2834" s="170"/>
      <c r="BD2834" s="170"/>
      <c r="BE2834" s="170"/>
      <c r="BF2834" s="170"/>
      <c r="BG2834" s="170"/>
      <c r="BH2834" s="170"/>
      <c r="BI2834" s="170"/>
      <c r="BJ2834" s="170"/>
      <c r="BK2834" s="170"/>
      <c r="BL2834" s="170"/>
      <c r="BM2834" s="170"/>
      <c r="BN2834" s="170"/>
      <c r="BO2834" s="170"/>
      <c r="BP2834" s="170"/>
      <c r="BQ2834" s="170"/>
      <c r="BR2834" s="170"/>
      <c r="BS2834" s="170"/>
      <c r="BT2834" s="170"/>
      <c r="BU2834" s="170"/>
      <c r="BV2834" s="170"/>
      <c r="BW2834" s="170"/>
      <c r="BX2834" s="170"/>
      <c r="BY2834" s="170"/>
      <c r="BZ2834" s="170"/>
      <c r="CA2834" s="170"/>
    </row>
    <row r="2835" spans="12:79" customFormat="1" ht="11.25" customHeight="1">
      <c r="L2835" s="20"/>
      <c r="M2835" s="537"/>
      <c r="N2835" s="551"/>
      <c r="O2835" s="167"/>
      <c r="AC2835" s="253"/>
      <c r="AD2835" s="253"/>
      <c r="AE2835" s="253"/>
      <c r="AF2835" s="243"/>
      <c r="AG2835" s="243"/>
      <c r="AH2835" s="243"/>
      <c r="AI2835" s="170"/>
      <c r="AJ2835" s="170"/>
      <c r="AK2835" s="170"/>
      <c r="AL2835" s="170"/>
      <c r="AM2835" s="170"/>
      <c r="AN2835" s="170"/>
      <c r="AO2835" s="170"/>
      <c r="AP2835" s="170"/>
      <c r="AQ2835" s="170"/>
      <c r="AR2835" s="170"/>
      <c r="AS2835" s="170"/>
      <c r="AT2835" s="170"/>
      <c r="AU2835" s="170"/>
      <c r="AV2835" s="170"/>
      <c r="AW2835" s="170"/>
      <c r="AX2835" s="170"/>
      <c r="AY2835" s="170"/>
      <c r="AZ2835" s="170"/>
      <c r="BA2835" s="170"/>
      <c r="BB2835" s="170"/>
      <c r="BC2835" s="170"/>
      <c r="BD2835" s="170"/>
      <c r="BE2835" s="170"/>
      <c r="BF2835" s="170"/>
      <c r="BG2835" s="170"/>
      <c r="BH2835" s="170"/>
      <c r="BI2835" s="170"/>
      <c r="BJ2835" s="170"/>
      <c r="BK2835" s="170"/>
      <c r="BL2835" s="170"/>
      <c r="BM2835" s="170"/>
      <c r="BN2835" s="170"/>
      <c r="BO2835" s="170"/>
      <c r="BP2835" s="170"/>
      <c r="BQ2835" s="170"/>
      <c r="BR2835" s="170"/>
      <c r="BS2835" s="170"/>
      <c r="BT2835" s="170"/>
      <c r="BU2835" s="170"/>
      <c r="BV2835" s="170"/>
      <c r="BW2835" s="170"/>
      <c r="BX2835" s="170"/>
      <c r="BY2835" s="170"/>
      <c r="BZ2835" s="170"/>
      <c r="CA2835" s="170"/>
    </row>
    <row r="2836" spans="12:79" customFormat="1" ht="11.25" customHeight="1">
      <c r="L2836" s="20"/>
      <c r="M2836" s="537"/>
      <c r="N2836" s="551"/>
      <c r="O2836" s="167"/>
      <c r="AC2836" s="253"/>
      <c r="AD2836" s="253"/>
      <c r="AE2836" s="253"/>
      <c r="AF2836" s="243"/>
      <c r="AG2836" s="243"/>
      <c r="AH2836" s="243"/>
      <c r="AI2836" s="170"/>
      <c r="AJ2836" s="170"/>
      <c r="AK2836" s="170"/>
      <c r="AL2836" s="170"/>
      <c r="AM2836" s="170"/>
      <c r="AN2836" s="170"/>
      <c r="AO2836" s="170"/>
      <c r="AP2836" s="170"/>
      <c r="AQ2836" s="170"/>
      <c r="AR2836" s="170"/>
      <c r="AS2836" s="170"/>
      <c r="AT2836" s="170"/>
      <c r="AU2836" s="170"/>
      <c r="AV2836" s="170"/>
      <c r="AW2836" s="170"/>
      <c r="AX2836" s="170"/>
      <c r="AY2836" s="170"/>
      <c r="AZ2836" s="170"/>
      <c r="BA2836" s="170"/>
      <c r="BB2836" s="170"/>
      <c r="BC2836" s="170"/>
      <c r="BD2836" s="170"/>
      <c r="BE2836" s="170"/>
      <c r="BF2836" s="170"/>
      <c r="BG2836" s="170"/>
      <c r="BH2836" s="170"/>
      <c r="BI2836" s="170"/>
      <c r="BJ2836" s="170"/>
      <c r="BK2836" s="170"/>
      <c r="BL2836" s="170"/>
      <c r="BM2836" s="170"/>
      <c r="BN2836" s="170"/>
      <c r="BO2836" s="170"/>
      <c r="BP2836" s="170"/>
      <c r="BQ2836" s="170"/>
      <c r="BR2836" s="170"/>
      <c r="BS2836" s="170"/>
      <c r="BT2836" s="170"/>
      <c r="BU2836" s="170"/>
      <c r="BV2836" s="170"/>
      <c r="BW2836" s="170"/>
      <c r="BX2836" s="170"/>
      <c r="BY2836" s="170"/>
      <c r="BZ2836" s="170"/>
      <c r="CA2836" s="170"/>
    </row>
    <row r="2837" spans="12:79" customFormat="1" ht="11.25" customHeight="1">
      <c r="L2837" s="20"/>
      <c r="M2837" s="537"/>
      <c r="N2837" s="551"/>
      <c r="O2837" s="167"/>
      <c r="AC2837" s="253"/>
      <c r="AD2837" s="253"/>
      <c r="AE2837" s="253"/>
      <c r="AF2837" s="243"/>
      <c r="AG2837" s="243"/>
      <c r="AH2837" s="243"/>
      <c r="AI2837" s="170"/>
      <c r="AJ2837" s="170"/>
      <c r="AK2837" s="170"/>
      <c r="AL2837" s="170"/>
      <c r="AM2837" s="170"/>
      <c r="AN2837" s="170"/>
      <c r="AO2837" s="170"/>
      <c r="AP2837" s="170"/>
      <c r="AQ2837" s="170"/>
      <c r="AR2837" s="170"/>
      <c r="AS2837" s="170"/>
      <c r="AT2837" s="170"/>
      <c r="AU2837" s="170"/>
      <c r="AV2837" s="170"/>
      <c r="AW2837" s="170"/>
      <c r="AX2837" s="170"/>
      <c r="AY2837" s="170"/>
      <c r="AZ2837" s="170"/>
      <c r="BA2837" s="170"/>
      <c r="BB2837" s="170"/>
      <c r="BC2837" s="170"/>
      <c r="BD2837" s="170"/>
      <c r="BE2837" s="170"/>
      <c r="BF2837" s="170"/>
      <c r="BG2837" s="170"/>
      <c r="BH2837" s="170"/>
      <c r="BI2837" s="170"/>
      <c r="BJ2837" s="170"/>
      <c r="BK2837" s="170"/>
      <c r="BL2837" s="170"/>
      <c r="BM2837" s="170"/>
      <c r="BN2837" s="170"/>
      <c r="BO2837" s="170"/>
      <c r="BP2837" s="170"/>
      <c r="BQ2837" s="170"/>
      <c r="BR2837" s="170"/>
      <c r="BS2837" s="170"/>
      <c r="BT2837" s="170"/>
      <c r="BU2837" s="170"/>
      <c r="BV2837" s="170"/>
      <c r="BW2837" s="170"/>
      <c r="BX2837" s="170"/>
      <c r="BY2837" s="170"/>
      <c r="BZ2837" s="170"/>
      <c r="CA2837" s="170"/>
    </row>
    <row r="2838" spans="12:79" customFormat="1" ht="11.25" customHeight="1">
      <c r="L2838" s="20"/>
      <c r="M2838" s="537"/>
      <c r="N2838" s="551"/>
      <c r="O2838" s="167"/>
      <c r="AC2838" s="253"/>
      <c r="AD2838" s="253"/>
      <c r="AE2838" s="253"/>
      <c r="AF2838" s="243"/>
      <c r="AG2838" s="243"/>
      <c r="AH2838" s="243"/>
      <c r="AI2838" s="170"/>
      <c r="AJ2838" s="170"/>
      <c r="AK2838" s="170"/>
      <c r="AL2838" s="170"/>
      <c r="AM2838" s="170"/>
      <c r="AN2838" s="170"/>
      <c r="AO2838" s="170"/>
      <c r="AP2838" s="170"/>
      <c r="AQ2838" s="170"/>
      <c r="AR2838" s="170"/>
      <c r="AS2838" s="170"/>
      <c r="AT2838" s="170"/>
      <c r="AU2838" s="170"/>
      <c r="AV2838" s="170"/>
      <c r="AW2838" s="170"/>
      <c r="AX2838" s="170"/>
      <c r="AY2838" s="170"/>
      <c r="AZ2838" s="170"/>
      <c r="BA2838" s="170"/>
      <c r="BB2838" s="170"/>
      <c r="BC2838" s="170"/>
      <c r="BD2838" s="170"/>
      <c r="BE2838" s="170"/>
      <c r="BF2838" s="170"/>
      <c r="BG2838" s="170"/>
      <c r="BH2838" s="170"/>
      <c r="BI2838" s="170"/>
      <c r="BJ2838" s="170"/>
      <c r="BK2838" s="170"/>
      <c r="BL2838" s="170"/>
      <c r="BM2838" s="170"/>
      <c r="BN2838" s="170"/>
      <c r="BO2838" s="170"/>
      <c r="BP2838" s="170"/>
      <c r="BQ2838" s="170"/>
      <c r="BR2838" s="170"/>
      <c r="BS2838" s="170"/>
      <c r="BT2838" s="170"/>
      <c r="BU2838" s="170"/>
      <c r="BV2838" s="170"/>
      <c r="BW2838" s="170"/>
      <c r="BX2838" s="170"/>
      <c r="BY2838" s="170"/>
      <c r="BZ2838" s="170"/>
      <c r="CA2838" s="170"/>
    </row>
    <row r="2839" spans="12:79" customFormat="1" ht="11.25" customHeight="1">
      <c r="L2839" s="20"/>
      <c r="M2839" s="537"/>
      <c r="N2839" s="551"/>
      <c r="O2839" s="167"/>
      <c r="AC2839" s="253"/>
      <c r="AD2839" s="253"/>
      <c r="AE2839" s="253"/>
      <c r="AF2839" s="243"/>
      <c r="AG2839" s="243"/>
      <c r="AH2839" s="243"/>
      <c r="AI2839" s="170"/>
      <c r="AJ2839" s="170"/>
      <c r="AK2839" s="170"/>
      <c r="AL2839" s="170"/>
      <c r="AM2839" s="170"/>
      <c r="AN2839" s="170"/>
      <c r="AO2839" s="170"/>
      <c r="AP2839" s="170"/>
      <c r="AQ2839" s="170"/>
      <c r="AR2839" s="170"/>
      <c r="AS2839" s="170"/>
      <c r="AT2839" s="170"/>
      <c r="AU2839" s="170"/>
      <c r="AV2839" s="170"/>
      <c r="AW2839" s="170"/>
      <c r="AX2839" s="170"/>
      <c r="AY2839" s="170"/>
      <c r="AZ2839" s="170"/>
      <c r="BA2839" s="170"/>
      <c r="BB2839" s="170"/>
      <c r="BC2839" s="170"/>
      <c r="BD2839" s="170"/>
      <c r="BE2839" s="170"/>
      <c r="BF2839" s="170"/>
      <c r="BG2839" s="170"/>
      <c r="BH2839" s="170"/>
      <c r="BI2839" s="170"/>
      <c r="BJ2839" s="170"/>
      <c r="BK2839" s="170"/>
      <c r="BL2839" s="170"/>
      <c r="BM2839" s="170"/>
      <c r="BN2839" s="170"/>
      <c r="BO2839" s="170"/>
      <c r="BP2839" s="170"/>
      <c r="BQ2839" s="170"/>
      <c r="BR2839" s="170"/>
      <c r="BS2839" s="170"/>
      <c r="BT2839" s="170"/>
      <c r="BU2839" s="170"/>
      <c r="BV2839" s="170"/>
      <c r="BW2839" s="170"/>
      <c r="BX2839" s="170"/>
      <c r="BY2839" s="170"/>
      <c r="BZ2839" s="170"/>
      <c r="CA2839" s="170"/>
    </row>
    <row r="2840" spans="12:79" customFormat="1" ht="11.25" customHeight="1">
      <c r="L2840" s="20"/>
      <c r="M2840" s="537"/>
      <c r="N2840" s="551"/>
      <c r="O2840" s="167"/>
      <c r="AC2840" s="253"/>
      <c r="AD2840" s="253"/>
      <c r="AE2840" s="253"/>
      <c r="AF2840" s="243"/>
      <c r="AG2840" s="243"/>
      <c r="AH2840" s="243"/>
      <c r="AI2840" s="170"/>
      <c r="AJ2840" s="170"/>
      <c r="AK2840" s="170"/>
      <c r="AL2840" s="170"/>
      <c r="AM2840" s="170"/>
      <c r="AN2840" s="170"/>
      <c r="AO2840" s="170"/>
      <c r="AP2840" s="170"/>
      <c r="AQ2840" s="170"/>
      <c r="AR2840" s="170"/>
      <c r="AS2840" s="170"/>
      <c r="AT2840" s="170"/>
      <c r="AU2840" s="170"/>
      <c r="AV2840" s="170"/>
      <c r="AW2840" s="170"/>
      <c r="AX2840" s="170"/>
      <c r="AY2840" s="170"/>
      <c r="AZ2840" s="170"/>
      <c r="BA2840" s="170"/>
      <c r="BB2840" s="170"/>
      <c r="BC2840" s="170"/>
      <c r="BD2840" s="170"/>
      <c r="BE2840" s="170"/>
      <c r="BF2840" s="170"/>
      <c r="BG2840" s="170"/>
      <c r="BH2840" s="170"/>
      <c r="BI2840" s="170"/>
      <c r="BJ2840" s="170"/>
      <c r="BK2840" s="170"/>
      <c r="BL2840" s="170"/>
      <c r="BM2840" s="170"/>
      <c r="BN2840" s="170"/>
      <c r="BO2840" s="170"/>
      <c r="BP2840" s="170"/>
      <c r="BQ2840" s="170"/>
      <c r="BR2840" s="170"/>
      <c r="BS2840" s="170"/>
      <c r="BT2840" s="170"/>
      <c r="BU2840" s="170"/>
      <c r="BV2840" s="170"/>
      <c r="BW2840" s="170"/>
      <c r="BX2840" s="170"/>
      <c r="BY2840" s="170"/>
      <c r="BZ2840" s="170"/>
      <c r="CA2840" s="170"/>
    </row>
    <row r="2841" spans="12:79" customFormat="1" ht="11.25" customHeight="1">
      <c r="L2841" s="20"/>
      <c r="M2841" s="537"/>
      <c r="N2841" s="551"/>
      <c r="O2841" s="167"/>
      <c r="AC2841" s="253"/>
      <c r="AD2841" s="253"/>
      <c r="AE2841" s="253"/>
      <c r="AF2841" s="243"/>
      <c r="AG2841" s="243"/>
      <c r="AH2841" s="243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</row>
    <row r="2842" spans="12:79" customFormat="1" ht="11.25" customHeight="1">
      <c r="L2842" s="20"/>
      <c r="M2842" s="537"/>
      <c r="N2842" s="551"/>
      <c r="O2842" s="167"/>
      <c r="AC2842" s="253"/>
      <c r="AD2842" s="253"/>
      <c r="AE2842" s="253"/>
      <c r="AF2842" s="243"/>
      <c r="AG2842" s="243"/>
      <c r="AH2842" s="243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</row>
    <row r="2843" spans="12:79" customFormat="1" ht="11.25" customHeight="1">
      <c r="L2843" s="20"/>
      <c r="M2843" s="537"/>
      <c r="N2843" s="551"/>
      <c r="O2843" s="167"/>
      <c r="AC2843" s="253"/>
      <c r="AD2843" s="253"/>
      <c r="AE2843" s="253"/>
      <c r="AF2843" s="243"/>
      <c r="AG2843" s="243"/>
      <c r="AH2843" s="243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</row>
    <row r="2844" spans="12:79" customFormat="1" ht="11.25" customHeight="1">
      <c r="L2844" s="20"/>
      <c r="M2844" s="537"/>
      <c r="N2844" s="551"/>
      <c r="O2844" s="167"/>
      <c r="AC2844" s="253"/>
      <c r="AD2844" s="253"/>
      <c r="AE2844" s="253"/>
      <c r="AF2844" s="243"/>
      <c r="AG2844" s="243"/>
      <c r="AH2844" s="243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</row>
    <row r="2845" spans="12:79" customFormat="1" ht="11.25" customHeight="1">
      <c r="L2845" s="20"/>
      <c r="M2845" s="537"/>
      <c r="N2845" s="551"/>
      <c r="O2845" s="167"/>
      <c r="AC2845" s="253"/>
      <c r="AD2845" s="253"/>
      <c r="AE2845" s="253"/>
      <c r="AF2845" s="243"/>
      <c r="AG2845" s="243"/>
      <c r="AH2845" s="243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</row>
    <row r="2846" spans="12:79" customFormat="1" ht="11.25" customHeight="1">
      <c r="L2846" s="20"/>
      <c r="M2846" s="537"/>
      <c r="N2846" s="551"/>
      <c r="O2846" s="167"/>
      <c r="AC2846" s="253"/>
      <c r="AD2846" s="253"/>
      <c r="AE2846" s="253"/>
      <c r="AF2846" s="243"/>
      <c r="AG2846" s="243"/>
      <c r="AH2846" s="243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</row>
    <row r="2847" spans="12:79" customFormat="1" ht="11.25" customHeight="1">
      <c r="L2847" s="20"/>
      <c r="M2847" s="537"/>
      <c r="N2847" s="551"/>
      <c r="O2847" s="167"/>
      <c r="AC2847" s="253"/>
      <c r="AD2847" s="253"/>
      <c r="AE2847" s="253"/>
      <c r="AF2847" s="243"/>
      <c r="AG2847" s="243"/>
      <c r="AH2847" s="243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170"/>
      <c r="AY2847" s="170"/>
      <c r="AZ2847" s="170"/>
      <c r="BA2847" s="170"/>
      <c r="BB2847" s="170"/>
      <c r="BC2847" s="170"/>
      <c r="BD2847" s="170"/>
      <c r="BE2847" s="170"/>
      <c r="BF2847" s="170"/>
      <c r="BG2847" s="170"/>
      <c r="BH2847" s="170"/>
      <c r="BI2847" s="170"/>
      <c r="BJ2847" s="170"/>
      <c r="BK2847" s="170"/>
      <c r="BL2847" s="170"/>
      <c r="BM2847" s="170"/>
      <c r="BN2847" s="170"/>
      <c r="BO2847" s="170"/>
      <c r="BP2847" s="170"/>
      <c r="BQ2847" s="170"/>
      <c r="BR2847" s="170"/>
      <c r="BS2847" s="170"/>
      <c r="BT2847" s="170"/>
      <c r="BU2847" s="170"/>
      <c r="BV2847" s="170"/>
      <c r="BW2847" s="170"/>
      <c r="BX2847" s="170"/>
      <c r="BY2847" s="170"/>
      <c r="BZ2847" s="170"/>
      <c r="CA2847" s="170"/>
    </row>
    <row r="2848" spans="12:79" customFormat="1" ht="11.25" customHeight="1">
      <c r="L2848" s="20"/>
      <c r="M2848" s="537"/>
      <c r="N2848" s="551"/>
      <c r="O2848" s="167"/>
      <c r="AC2848" s="253"/>
      <c r="AD2848" s="253"/>
      <c r="AE2848" s="253"/>
      <c r="AF2848" s="243"/>
      <c r="AG2848" s="243"/>
      <c r="AH2848" s="243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170"/>
      <c r="BN2848" s="170"/>
      <c r="BO2848" s="170"/>
      <c r="BP2848" s="170"/>
      <c r="BQ2848" s="170"/>
      <c r="BR2848" s="170"/>
      <c r="BS2848" s="170"/>
      <c r="BT2848" s="170"/>
      <c r="BU2848" s="170"/>
      <c r="BV2848" s="170"/>
      <c r="BW2848" s="170"/>
      <c r="BX2848" s="170"/>
      <c r="BY2848" s="170"/>
      <c r="BZ2848" s="170"/>
      <c r="CA2848" s="170"/>
    </row>
    <row r="2849" spans="12:79" customFormat="1" ht="11.25" customHeight="1">
      <c r="L2849" s="20"/>
      <c r="M2849" s="545" t="s">
        <v>1057</v>
      </c>
      <c r="N2849" s="513" t="s">
        <v>2318</v>
      </c>
      <c r="O2849" s="164" t="s">
        <v>1027</v>
      </c>
      <c r="AC2849" s="253"/>
      <c r="AD2849" s="253"/>
      <c r="AE2849" s="253"/>
      <c r="AF2849" s="249">
        <f>AG2849+AH2849</f>
        <v>0</v>
      </c>
      <c r="AG2849" s="264">
        <f>SUMIF(ВО.БПр!$BA$131:$BA$132,AG$17 &amp; ".0-" &amp; AG$9,ВО.БПр!$K$131:$K$132)/1000+SUMIF(ВО.БТр!$BA$131:$BA$132,AG$17 &amp; ".0-" &amp; AG$9,ВО.БТр!$O$131:$O$132)/1000</f>
        <v>0</v>
      </c>
      <c r="AH2849" s="264">
        <f>SUMIF(ВО.БПр!$BA$131:$BA$132,AH$17 &amp; ".0-" &amp; AH$9,ВО.БПр!$K$131:$K$132)/1000+SUMIF(ВО.БТр!$BA$131:$BA$132,AH$17 &amp; ".0-" &amp; AH$9,ВО.БТр!$O$131:$O$132)/1000</f>
        <v>0</v>
      </c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</row>
    <row r="2850" spans="12:79" customFormat="1" ht="11.25" customHeight="1">
      <c r="L2850" s="20"/>
      <c r="M2850" s="545" t="s">
        <v>1058</v>
      </c>
      <c r="N2850" s="583" t="s">
        <v>2319</v>
      </c>
      <c r="O2850" s="164" t="s">
        <v>1027</v>
      </c>
      <c r="AC2850" s="253"/>
      <c r="AD2850" s="253"/>
      <c r="AE2850" s="253"/>
      <c r="AF2850" s="249">
        <f>AG2850+AH2850</f>
        <v>0</v>
      </c>
      <c r="AG2850" s="264">
        <f>SUMIF(ВО.БПр!$BA$131:$BA$132,AG$17 &amp; ".0-" &amp; AG$9,ВО.БПр!$M$131:$M$132)/1000+SUMIF(ВО.БТр!$BA$131:$BA$132,AG$17 &amp; ".0-" &amp; AG$9,ВО.БТр!$Q$131:$Q$132)/1000+SUMIF(ВО.БТр!$BA$131:$BA$132,AG$17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850" s="264">
        <f>SUMIF(ВО.БПр!$BA$131:$BA$132,AH$17 &amp; ".0-" &amp; AH$9,ВО.БПр!$M$131:$M$132)/1000+SUMIF(ВО.БТр!$BA$131:$BA$132,AH$17 &amp; ".0-" &amp; AH$9,ВО.БТр!$Q$131:$Q$132)/1000+SUMIF(ВО.БТр!$BA$131:$BA$132,AH$17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</row>
    <row r="2851" spans="12:79" customFormat="1" ht="11.25" customHeight="1">
      <c r="L2851" s="20"/>
      <c r="M2851" s="545" t="s">
        <v>1059</v>
      </c>
      <c r="N2851" s="583" t="s">
        <v>312</v>
      </c>
      <c r="O2851" s="164"/>
      <c r="AC2851" s="253"/>
      <c r="AD2851" s="253"/>
      <c r="AE2851" s="253"/>
      <c r="AF2851" s="249">
        <f>IF(AF2849=0,0,AF2850/AF2849)</f>
        <v>0</v>
      </c>
      <c r="AG2851" s="249">
        <f>IF(AG2849=0,0,AG2850/AG2849)</f>
        <v>0</v>
      </c>
      <c r="AH2851" s="249">
        <f>IF(AH2849=0,0,AH2850/AH2849)</f>
        <v>0</v>
      </c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</row>
    <row r="2852" spans="12:79" customFormat="1" ht="11.25" customHeight="1">
      <c r="L2852" s="20"/>
      <c r="M2852" s="545" t="s">
        <v>1060</v>
      </c>
      <c r="N2852" s="583" t="s">
        <v>2320</v>
      </c>
      <c r="O2852" s="164" t="s">
        <v>1027</v>
      </c>
      <c r="AC2852" s="253"/>
      <c r="AD2852" s="253"/>
      <c r="AE2852" s="253"/>
      <c r="AF2852" s="249">
        <f>AG2852+AH2852</f>
        <v>0</v>
      </c>
      <c r="AG2852" s="264">
        <f>SUMIF(ВО.БПр!$BA$131:$BA$132,AG$17 &amp; ".0-" &amp; AG$9,ВО.БПр!$N$131:$N$132)/1000+SUMIF(ВО.БПр!$BA$131:$BA$132,AG$17 &amp; ".0-" &amp; AG$9,ВО.БПр!$Q$131:$Q$132)/1000+SUMIF(ВО.БПр!$BA$131:$BA$132,AG$17 &amp; ".0-" &amp; AG$9,ВО.БПр!$T$131:$T$132)/1000+SUMIF(ВО.БТр!$BA$131:$BA$132,AG$17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852" s="264">
        <f>SUMIF(ВО.БПр!$BA$131:$BA$132,AH$17 &amp; ".0-" &amp; AH$9,ВО.БПр!$N$131:$N$132)/1000+SUMIF(ВО.БПр!$BA$131:$BA$132,AH$17 &amp; ".0-" &amp; AH$9,ВО.БПр!$Q$131:$Q$132)/1000+SUMIF(ВО.БПр!$BA$131:$BA$132,AH$17 &amp; ".0-" &amp; AH$9,ВО.БПр!$T$131:$T$132)/1000+SUMIF(ВО.БТр!$BA$131:$BA$132,AH$17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</row>
    <row r="2853" spans="12:79" customFormat="1" ht="11.25" customHeight="1">
      <c r="L2853" s="20"/>
      <c r="M2853" s="561"/>
      <c r="N2853" s="562"/>
      <c r="O2853" s="424"/>
      <c r="AC2853" s="253"/>
      <c r="AD2853" s="253"/>
      <c r="AE2853" s="253"/>
      <c r="AF2853" s="263"/>
      <c r="AG2853" s="263"/>
      <c r="AH2853" s="263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</row>
    <row r="2854" spans="12:79" customFormat="1" ht="11.25" customHeight="1">
      <c r="L2854" s="20"/>
      <c r="M2854" s="545" t="s">
        <v>1143</v>
      </c>
      <c r="N2854" s="532" t="str">
        <f>IF(TEMPLATE_SPHERE_CODE="COLDVSNA","Объём отпуска воды",IF(TEMPLATE_SPHERE_CODE="VOTV","Объём сточных вод",""))</f>
        <v/>
      </c>
      <c r="O2854" s="164" t="s">
        <v>1027</v>
      </c>
      <c r="AC2854" s="253"/>
      <c r="AD2854" s="253"/>
      <c r="AE2854" s="253"/>
      <c r="AF2854" s="266"/>
      <c r="AG2854" s="267">
        <f>AG2849</f>
        <v>0</v>
      </c>
      <c r="AH2854" s="267">
        <f>AH2849</f>
        <v>0</v>
      </c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</row>
    <row r="2855" spans="12:79" customFormat="1" ht="11.25" customHeight="1">
      <c r="L2855" s="20"/>
      <c r="M2855" s="561"/>
      <c r="N2855" s="562"/>
      <c r="O2855" s="424"/>
      <c r="AC2855" s="253"/>
      <c r="AD2855" s="253"/>
      <c r="AE2855" s="253"/>
      <c r="AF2855" s="263"/>
      <c r="AG2855" s="263"/>
      <c r="AH2855" s="263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</row>
    <row r="2856" spans="12:79" customFormat="1" ht="11.25" customHeight="1">
      <c r="L2856" s="20"/>
      <c r="M2856" s="545" t="s">
        <v>1144</v>
      </c>
      <c r="N2856" s="514" t="s">
        <v>629</v>
      </c>
      <c r="O2856" s="164" t="s">
        <v>756</v>
      </c>
      <c r="AC2856" s="253"/>
      <c r="AD2856" s="253"/>
      <c r="AE2856" s="253"/>
      <c r="AF2856" s="416">
        <f>IF(AF2812=0,0,(AF2817-AF2816)/AF2812*100)</f>
        <v>0</v>
      </c>
      <c r="AG2856" s="416">
        <f>IF(AG2812=0,0,(AG2817-AG2816)/AG2812*100)</f>
        <v>0</v>
      </c>
      <c r="AH2856" s="416">
        <f>IF(AH2812=0,0,(AH2817-AH2816)/AH2812*100)</f>
        <v>0</v>
      </c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</row>
    <row r="2857" spans="12:79" customFormat="1" ht="11.25" customHeight="1">
      <c r="L2857" s="20"/>
      <c r="M2857" s="561"/>
      <c r="N2857" s="562"/>
      <c r="O2857" s="424"/>
      <c r="AC2857" s="253"/>
      <c r="AD2857" s="253"/>
      <c r="AE2857" s="253"/>
      <c r="AF2857" s="263"/>
      <c r="AG2857" s="263"/>
      <c r="AH2857" s="263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</row>
    <row r="2858" spans="12:79" customFormat="1" ht="11.25" customHeight="1">
      <c r="L2858" s="20"/>
      <c r="M2858" s="490" t="s">
        <v>1145</v>
      </c>
      <c r="N2858" s="514" t="s">
        <v>2303</v>
      </c>
      <c r="O2858" s="164" t="s">
        <v>195</v>
      </c>
      <c r="AC2858" s="253"/>
      <c r="AD2858" s="253"/>
      <c r="AE2858" s="253"/>
      <c r="AF2858" s="265">
        <f>AG2858+AH2858</f>
        <v>0</v>
      </c>
      <c r="AG2858" s="265">
        <f>AG2859-(AG2814+AG2817-AG2816)</f>
        <v>0</v>
      </c>
      <c r="AH2858" s="265">
        <f>AH2859-(AH2814+AH2817-AH2816)</f>
        <v>0</v>
      </c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</row>
    <row r="2859" spans="12:79" customFormat="1" ht="11.25" customHeight="1">
      <c r="L2859" s="20"/>
      <c r="M2859" s="584" t="str">
        <f>M2858 &amp; ".0.1"</f>
        <v>D.0.1</v>
      </c>
      <c r="N2859" s="514" t="s">
        <v>2298</v>
      </c>
      <c r="O2859" s="164" t="s">
        <v>195</v>
      </c>
      <c r="AC2859" s="253"/>
      <c r="AD2859" s="253"/>
      <c r="AE2859" s="253"/>
      <c r="AF2859" s="249">
        <f>AG2859+AH2859</f>
        <v>0</v>
      </c>
      <c r="AG2859" s="249">
        <f>AG2861+AG2864+AG2867+AG2870+AG2873+AG2874</f>
        <v>0</v>
      </c>
      <c r="AH2859" s="249">
        <f>AH2861+AH2864+AH2867+AH2870+AH2873+AH2874</f>
        <v>0</v>
      </c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</row>
    <row r="2860" spans="12:79" customFormat="1" ht="11.25" customHeight="1">
      <c r="L2860" s="20"/>
      <c r="M2860" s="584" t="str">
        <f>M2858 &amp; ".0.2"</f>
        <v>D.0.2</v>
      </c>
      <c r="N2860" s="622" t="s">
        <v>44</v>
      </c>
      <c r="O2860" s="163" t="s">
        <v>1027</v>
      </c>
      <c r="AC2860" s="253"/>
      <c r="AD2860" s="253"/>
      <c r="AE2860" s="253"/>
      <c r="AF2860" s="249">
        <f>AG2860+AH2860</f>
        <v>0</v>
      </c>
      <c r="AG2860" s="249">
        <f>AG2863+AG2866+AG2869+AG2872</f>
        <v>0</v>
      </c>
      <c r="AH2860" s="249">
        <f>AH2863+AH2866+AH2869+AH2872</f>
        <v>0</v>
      </c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</row>
    <row r="2861" spans="12:79" customFormat="1" ht="11.25" customHeight="1">
      <c r="L2861" s="20"/>
      <c r="M2861" s="584" t="str">
        <f>M2858 &amp; ".1"</f>
        <v>D.1</v>
      </c>
      <c r="N2861" s="585" t="s">
        <v>602</v>
      </c>
      <c r="O2861" s="164" t="s">
        <v>195</v>
      </c>
      <c r="AC2861" s="253"/>
      <c r="AD2861" s="253"/>
      <c r="AE2861" s="253"/>
      <c r="AF2861" s="249">
        <f>AG2861+AH2861</f>
        <v>0</v>
      </c>
      <c r="AG2861" s="184">
        <f>AG2862*AG2863</f>
        <v>0</v>
      </c>
      <c r="AH2861" s="184">
        <f>AH2862*AH2863</f>
        <v>0</v>
      </c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</row>
    <row r="2862" spans="12:79" customFormat="1" ht="11.25" customHeight="1">
      <c r="L2862" s="20"/>
      <c r="M2862" s="490" t="str">
        <f>M2861 &amp; ".1"</f>
        <v>D.1.1</v>
      </c>
      <c r="N2862" s="586" t="s">
        <v>398</v>
      </c>
      <c r="O2862" s="163" t="s">
        <v>397</v>
      </c>
      <c r="AC2862" s="253"/>
      <c r="AD2862" s="253"/>
      <c r="AE2862" s="253"/>
      <c r="AF2862" s="246">
        <f>IF(AF2863=0,0,AF2861/AF2863)</f>
        <v>0</v>
      </c>
      <c r="AG2862" s="619"/>
      <c r="AH2862" s="619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</row>
    <row r="2863" spans="12:79" customFormat="1" ht="11.25" customHeight="1">
      <c r="L2863" s="20"/>
      <c r="M2863" s="490" t="str">
        <f>M2861 &amp; ".2"</f>
        <v>D.1.2</v>
      </c>
      <c r="N2863" s="586" t="s">
        <v>283</v>
      </c>
      <c r="O2863" s="163" t="s">
        <v>1027</v>
      </c>
      <c r="AC2863" s="253"/>
      <c r="AD2863" s="253"/>
      <c r="AE2863" s="253"/>
      <c r="AF2863" s="249">
        <f>AG2863+AH2863</f>
        <v>0</v>
      </c>
      <c r="AG2863" s="264">
        <f>SUMIF(ВО.БПр!$BA$131:$BA$132,AG$17 &amp; ".0-" &amp; AG$9,ВО.БПр!$W$131:$W$132)/1000+SUMIF(ВО.БТр!$BA$131:$BA$132,AG$17 &amp; ".0-" &amp; AG$9,ВО.БТр!$Q$131:$Q$132)/1000</f>
        <v>0</v>
      </c>
      <c r="AH2863" s="264">
        <f>SUMIF(ВО.БПр!$BA$131:$BA$132,AH$17 &amp; ".0-" &amp; AH$9,ВО.БПр!$W$131:$W$132)/1000+SUMIF(ВО.БТр!$BA$131:$BA$132,AH$17 &amp; ".0-" &amp; AH$9,ВО.БТр!$Q$131:$Q$132)/1000</f>
        <v>0</v>
      </c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</row>
    <row r="2864" spans="12:79" customFormat="1" ht="11.25" customHeight="1">
      <c r="L2864" s="20"/>
      <c r="M2864" s="584" t="str">
        <f>M2858 &amp; ".2"</f>
        <v>D.2</v>
      </c>
      <c r="N2864" s="585" t="s">
        <v>161</v>
      </c>
      <c r="O2864" s="164" t="s">
        <v>195</v>
      </c>
      <c r="AC2864" s="253"/>
      <c r="AD2864" s="253"/>
      <c r="AE2864" s="253"/>
      <c r="AF2864" s="249">
        <f>AG2864+AH2864</f>
        <v>0</v>
      </c>
      <c r="AG2864" s="184">
        <f>AG2865*AG2866</f>
        <v>0</v>
      </c>
      <c r="AH2864" s="184">
        <f>AH2865*AH2866</f>
        <v>0</v>
      </c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</row>
    <row r="2865" spans="12:79" customFormat="1" ht="11.25" customHeight="1">
      <c r="L2865" s="20"/>
      <c r="M2865" s="490" t="str">
        <f>M2864 &amp; ".1"</f>
        <v>D.2.1</v>
      </c>
      <c r="N2865" s="586" t="s">
        <v>398</v>
      </c>
      <c r="O2865" s="163" t="s">
        <v>397</v>
      </c>
      <c r="AC2865" s="253"/>
      <c r="AD2865" s="253"/>
      <c r="AE2865" s="253"/>
      <c r="AF2865" s="246">
        <f>IF(AF2866=0,0,AF2864/AF2866)</f>
        <v>0</v>
      </c>
      <c r="AG2865" s="619"/>
      <c r="AH2865" s="619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</row>
    <row r="2866" spans="12:79" customFormat="1" ht="11.25" customHeight="1">
      <c r="L2866" s="20"/>
      <c r="M2866" s="490" t="str">
        <f>M2864 &amp; ".2"</f>
        <v>D.2.2</v>
      </c>
      <c r="N2866" s="586" t="s">
        <v>283</v>
      </c>
      <c r="O2866" s="163" t="s">
        <v>1027</v>
      </c>
      <c r="AC2866" s="253"/>
      <c r="AD2866" s="253"/>
      <c r="AE2866" s="253"/>
      <c r="AF2866" s="249">
        <f>AG2866+AH2866</f>
        <v>0</v>
      </c>
      <c r="AG2866" s="264">
        <f>SUMIF(ВО.БПр!$BA$131:$BA$132,AG$17 &amp; ".0-" &amp; AG$9,ВО.БПр!$N$131:$N$132)/1000+SUMIF(ВО.БТр!$BA$131:$BA$132,AG$17 &amp; ".0-" &amp; AG$9,ВО.БТр!$T$131:$T$132)/1000</f>
        <v>0</v>
      </c>
      <c r="AH2866" s="264">
        <f>SUMIF(ВО.БПр!$BA$131:$BA$132,AH$17 &amp; ".0-" &amp; AH$9,ВО.БПр!$N$131:$N$132)/1000+SUMIF(ВО.БТр!$BA$131:$BA$132,AH$17 &amp; ".0-" &amp; AH$9,ВО.БТр!$T$131:$T$132)/1000</f>
        <v>0</v>
      </c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</row>
    <row r="2867" spans="12:79" customFormat="1" ht="11.25" customHeight="1">
      <c r="L2867" s="20"/>
      <c r="M2867" s="584" t="str">
        <f>M2858 &amp; ".3"</f>
        <v>D.3</v>
      </c>
      <c r="N2867" s="585" t="s">
        <v>162</v>
      </c>
      <c r="O2867" s="164" t="s">
        <v>195</v>
      </c>
      <c r="AC2867" s="253"/>
      <c r="AD2867" s="253"/>
      <c r="AE2867" s="253"/>
      <c r="AF2867" s="249">
        <f>AG2867+AH2867</f>
        <v>0</v>
      </c>
      <c r="AG2867" s="184">
        <f>AG2868*AG2869</f>
        <v>0</v>
      </c>
      <c r="AH2867" s="184">
        <f>AH2868*AH2869</f>
        <v>0</v>
      </c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</row>
    <row r="2868" spans="12:79" customFormat="1" ht="11.25" customHeight="1">
      <c r="L2868" s="20"/>
      <c r="M2868" s="490" t="str">
        <f>M2867 &amp; ".1"</f>
        <v>D.3.1</v>
      </c>
      <c r="N2868" s="586" t="s">
        <v>398</v>
      </c>
      <c r="O2868" s="163" t="s">
        <v>397</v>
      </c>
      <c r="AC2868" s="253"/>
      <c r="AD2868" s="253"/>
      <c r="AE2868" s="253"/>
      <c r="AF2868" s="246">
        <f>IF(AF2869=0,0,AF2867/AF2869)</f>
        <v>0</v>
      </c>
      <c r="AG2868" s="619"/>
      <c r="AH2868" s="619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</row>
    <row r="2869" spans="12:79" customFormat="1" ht="11.25" customHeight="1">
      <c r="L2869" s="20"/>
      <c r="M2869" s="490" t="str">
        <f>M2867 &amp; ".2"</f>
        <v>D.3.2</v>
      </c>
      <c r="N2869" s="586" t="s">
        <v>283</v>
      </c>
      <c r="O2869" s="163" t="s">
        <v>1027</v>
      </c>
      <c r="AC2869" s="253"/>
      <c r="AD2869" s="253"/>
      <c r="AE2869" s="253"/>
      <c r="AF2869" s="249">
        <f>AG2869+AH2869</f>
        <v>0</v>
      </c>
      <c r="AG2869" s="264">
        <f>SUMIF(ВО.БПр!$BA$131:$BA$132,AG$17 &amp; ".0-" &amp; AG$9,ВО.БПр!$Q$131:$Q$132)/1000+SUMIF(ВО.БТр!$BA$131:$BA$132,AG$17 &amp; ".0-" &amp; AG$9,ВО.БТр!$W$131:$W$132)/1000</f>
        <v>0</v>
      </c>
      <c r="AH2869" s="264">
        <f>SUMIF(ВО.БПр!$BA$131:$BA$132,AH$17 &amp; ".0-" &amp; AH$9,ВО.БПр!$Q$131:$Q$132)/1000+SUMIF(ВО.БТр!$BA$131:$BA$132,AH$17 &amp; ".0-" &amp; AH$9,ВО.БТр!$W$131:$W$132)/1000</f>
        <v>0</v>
      </c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</row>
    <row r="2870" spans="12:79" customFormat="1" ht="11.25" customHeight="1">
      <c r="L2870" s="20"/>
      <c r="M2870" s="584" t="str">
        <f>M2858 &amp; ".4"</f>
        <v>D.4</v>
      </c>
      <c r="N2870" s="585" t="s">
        <v>169</v>
      </c>
      <c r="O2870" s="164" t="s">
        <v>195</v>
      </c>
      <c r="AC2870" s="253"/>
      <c r="AD2870" s="253"/>
      <c r="AE2870" s="253"/>
      <c r="AF2870" s="249">
        <f>AG2870+AH2870</f>
        <v>0</v>
      </c>
      <c r="AG2870" s="184">
        <f>AG2871*AG2872</f>
        <v>0</v>
      </c>
      <c r="AH2870" s="184">
        <f>AH2871*AH2872</f>
        <v>0</v>
      </c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</row>
    <row r="2871" spans="12:79" customFormat="1" ht="11.25" customHeight="1">
      <c r="L2871" s="20"/>
      <c r="M2871" s="490" t="str">
        <f>M2870 &amp; ".1"</f>
        <v>D.4.1</v>
      </c>
      <c r="N2871" s="586" t="s">
        <v>398</v>
      </c>
      <c r="O2871" s="163" t="s">
        <v>397</v>
      </c>
      <c r="AC2871" s="253"/>
      <c r="AD2871" s="253"/>
      <c r="AE2871" s="253"/>
      <c r="AF2871" s="246">
        <f>IF(AF2872=0,0,AF2870/AF2872)</f>
        <v>0</v>
      </c>
      <c r="AG2871" s="619"/>
      <c r="AH2871" s="619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</row>
    <row r="2872" spans="12:79" customFormat="1" ht="11.25" customHeight="1">
      <c r="L2872" s="20"/>
      <c r="M2872" s="490" t="str">
        <f>M2870 &amp; ".2"</f>
        <v>D.4.2</v>
      </c>
      <c r="N2872" s="586" t="s">
        <v>283</v>
      </c>
      <c r="O2872" s="163" t="s">
        <v>1027</v>
      </c>
      <c r="AC2872" s="253"/>
      <c r="AD2872" s="253"/>
      <c r="AE2872" s="253"/>
      <c r="AF2872" s="249">
        <f>AG2872+AH2872</f>
        <v>0</v>
      </c>
      <c r="AG2872" s="264">
        <f>SUMIF(ВО.БПр!$BA$131:$BA$132,AG$17 &amp; ".0-" &amp; AG$9,ВО.БПр!$T$131:$T$132)/1000+SUMIF(ВО.БТр!$BA$131:$BA$132,AG$17 &amp; ".0-" &amp; AG$9,ВО.БТр!$Z$131:$Z$132)/1000</f>
        <v>0</v>
      </c>
      <c r="AH2872" s="264">
        <f>SUMIF(ВО.БПр!$BA$131:$BA$132,AH$17 &amp; ".0-" &amp; AH$9,ВО.БПр!$T$131:$T$132)/1000+SUMIF(ВО.БТр!$BA$131:$BA$132,AH$17 &amp; ".0-" &amp; AH$9,ВО.БТр!$Z$131:$Z$132)/1000</f>
        <v>0</v>
      </c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</row>
    <row r="2873" spans="12:79" customFormat="1" ht="11.25" customHeight="1">
      <c r="L2873" s="151"/>
      <c r="M2873" s="532" t="str">
        <f>M2858 &amp; ".5"</f>
        <v>D.5</v>
      </c>
      <c r="N2873" s="526" t="s">
        <v>2299</v>
      </c>
      <c r="O2873" s="164" t="s">
        <v>195</v>
      </c>
      <c r="AC2873" s="253"/>
      <c r="AD2873" s="253"/>
      <c r="AE2873" s="253"/>
      <c r="AF2873" s="249">
        <f>AG2873+AH2873</f>
        <v>0</v>
      </c>
      <c r="AG2873" s="247"/>
      <c r="AH2873" s="247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</row>
    <row r="2874" spans="12:79" customFormat="1" ht="11.25" customHeight="1">
      <c r="L2874" s="151"/>
      <c r="M2874" s="649" t="str">
        <f>M2858 &amp; ".6"</f>
        <v>D.6</v>
      </c>
      <c r="N2874" s="650" t="s">
        <v>2353</v>
      </c>
      <c r="O2874" s="645" t="s">
        <v>195</v>
      </c>
      <c r="AC2874" s="253"/>
      <c r="AD2874" s="253"/>
      <c r="AE2874" s="253"/>
      <c r="AF2874" s="249">
        <f>AG2874+AH2874</f>
        <v>0</v>
      </c>
      <c r="AG2874" s="247"/>
      <c r="AH2874" s="247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</row>
    <row r="2875" spans="12:79">
      <c r="M2875" s="529"/>
      <c r="N2875" s="651"/>
      <c r="O2875" s="167"/>
      <c r="AC2875" s="253"/>
      <c r="AD2875" s="253"/>
      <c r="AE2875" s="253"/>
      <c r="AF2875" s="243"/>
      <c r="AG2875" s="243"/>
      <c r="AH2875" s="243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</row>
    <row r="2876" spans="12:79">
      <c r="M2876" s="529"/>
      <c r="N2876" s="651"/>
      <c r="O2876" s="167"/>
      <c r="AC2876" s="253"/>
      <c r="AD2876" s="253"/>
      <c r="AE2876" s="253"/>
      <c r="AF2876" s="243"/>
      <c r="AG2876" s="243"/>
      <c r="AH2876" s="243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</row>
    <row r="2877" spans="12:79">
      <c r="M2877" s="529"/>
      <c r="N2877" s="651"/>
      <c r="O2877" s="167"/>
      <c r="AC2877" s="253"/>
      <c r="AD2877" s="253"/>
      <c r="AE2877" s="253"/>
      <c r="AF2877" s="243"/>
      <c r="AG2877" s="243"/>
      <c r="AH2877" s="243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</row>
    <row r="2878" spans="12:79">
      <c r="M2878" s="529"/>
      <c r="N2878" s="651"/>
      <c r="O2878" s="167"/>
      <c r="AC2878" s="253"/>
      <c r="AD2878" s="253"/>
      <c r="AE2878" s="253"/>
      <c r="AF2878" s="243"/>
      <c r="AG2878" s="243"/>
      <c r="AH2878" s="243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</row>
    <row r="2879" spans="12:79">
      <c r="M2879" s="529"/>
      <c r="N2879" s="651"/>
      <c r="O2879" s="167"/>
      <c r="AC2879" s="253"/>
      <c r="AD2879" s="253"/>
      <c r="AE2879" s="253"/>
      <c r="AF2879" s="243"/>
      <c r="AG2879" s="243"/>
      <c r="AH2879" s="243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</row>
    <row r="2880" spans="12:79">
      <c r="M2880" s="529"/>
      <c r="N2880" s="651"/>
      <c r="O2880" s="167"/>
      <c r="AC2880" s="253"/>
      <c r="AD2880" s="253"/>
      <c r="AE2880" s="253"/>
      <c r="AF2880" s="243"/>
      <c r="AG2880" s="243"/>
      <c r="AH2880" s="243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</row>
    <row r="2881" spans="13:91">
      <c r="M2881" s="652"/>
      <c r="N2881" s="656" t="s">
        <v>2440</v>
      </c>
      <c r="O2881" s="167"/>
      <c r="AC2881" s="253"/>
      <c r="AD2881" s="253"/>
      <c r="AE2881" s="253"/>
      <c r="AF2881" s="243"/>
      <c r="AG2881" s="243"/>
      <c r="AH2881" s="243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</row>
    <row r="2882" spans="13:91">
      <c r="M2882" s="652"/>
      <c r="N2882" s="656" t="s">
        <v>788</v>
      </c>
      <c r="O2882" s="167"/>
      <c r="AC2882" s="253"/>
      <c r="AD2882" s="253"/>
      <c r="AE2882" s="253"/>
      <c r="AF2882" s="243"/>
      <c r="AG2882" s="243"/>
      <c r="AH2882" s="243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</row>
    <row r="2883" spans="13:91" ht="21">
      <c r="M2883" s="653"/>
      <c r="N2883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ТЭ</v>
      </c>
      <c r="O2883" s="164" t="s">
        <v>195</v>
      </c>
      <c r="AC2883" s="253"/>
      <c r="AD2883" s="253"/>
      <c r="AE2883" s="253"/>
      <c r="AF2883" s="243"/>
      <c r="AG2883" s="243"/>
      <c r="AH2883" s="24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</row>
    <row r="2884" spans="13:91">
      <c r="M2884" s="653"/>
      <c r="N2884" s="532" t="str">
        <f>"Количество " &amp; TEMPLATE_SPHERE_OKK_SOURCE</f>
        <v>Количество ТИ</v>
      </c>
      <c r="O2884" s="164" t="s">
        <v>289</v>
      </c>
      <c r="AC2884" s="253"/>
      <c r="AD2884" s="253"/>
      <c r="AE2884" s="253"/>
      <c r="AF2884" s="243"/>
      <c r="AG2884" s="243"/>
      <c r="AH2884" s="243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</row>
    <row r="2885" spans="13:91">
      <c r="M2885" s="653"/>
      <c r="N2885" s="532" t="s">
        <v>2441</v>
      </c>
      <c r="O2885" s="164" t="s">
        <v>756</v>
      </c>
      <c r="AC2885" s="253"/>
      <c r="AD2885" s="253"/>
      <c r="AE2885" s="253"/>
      <c r="AF2885" s="243"/>
      <c r="AG2885" s="243"/>
      <c r="AH2885" s="243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</row>
    <row r="2886" spans="13:91">
      <c r="M2886" s="652"/>
      <c r="N2886" s="656" t="s">
        <v>2442</v>
      </c>
      <c r="O2886" s="167"/>
      <c r="AC2886" s="253"/>
      <c r="AD2886" s="253"/>
      <c r="AE2886" s="253"/>
      <c r="AF2886" s="243"/>
      <c r="AG2886" s="243"/>
      <c r="AH2886" s="243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</row>
    <row r="2887" spans="13:91" ht="21">
      <c r="M2887" s="653"/>
      <c r="N2887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O2887" s="164" t="s">
        <v>195</v>
      </c>
      <c r="AC2887" s="253"/>
      <c r="AD2887" s="253"/>
      <c r="AE2887" s="253"/>
      <c r="AF2887" s="243"/>
      <c r="AG2887" s="243"/>
      <c r="AH2887" s="243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</row>
    <row r="2888" spans="13:91">
      <c r="M2888" s="655"/>
      <c r="N2888" s="524"/>
      <c r="O2888" s="167"/>
      <c r="AC2888" s="253"/>
      <c r="AD2888" s="253"/>
      <c r="AE2888" s="253"/>
      <c r="AF2888" s="268"/>
      <c r="AG2888" s="268"/>
      <c r="AH2888" s="26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</row>
    <row r="2889" spans="13:91">
      <c r="M2889" s="655"/>
      <c r="N2889" s="524"/>
      <c r="O2889" s="167"/>
      <c r="AC2889" s="253"/>
      <c r="AD2889" s="253"/>
      <c r="AE2889" s="253"/>
      <c r="AF2889" s="268"/>
      <c r="AG2889" s="268"/>
      <c r="AH2889" s="268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</row>
    <row r="2890" spans="13:91">
      <c r="M2890" s="653"/>
      <c r="N2890" s="532" t="s">
        <v>2441</v>
      </c>
      <c r="O2890" s="164" t="s">
        <v>756</v>
      </c>
      <c r="AC2890" s="253"/>
      <c r="AD2890" s="253"/>
      <c r="AE2890" s="253"/>
      <c r="AF2890" s="243"/>
      <c r="AG2890" s="243"/>
      <c r="AH2890" s="243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</row>
    <row r="2891" spans="13:91">
      <c r="M2891" s="652"/>
      <c r="N2891" s="656" t="s">
        <v>2443</v>
      </c>
      <c r="O2891" s="167"/>
      <c r="AC2891" s="253"/>
      <c r="AD2891" s="253"/>
      <c r="AE2891" s="253"/>
      <c r="AF2891" s="243"/>
      <c r="AG2891" s="243"/>
      <c r="AH2891" s="243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</row>
    <row r="2892" spans="13:91" ht="21">
      <c r="M2892" s="653"/>
      <c r="N2892" s="532" t="s">
        <v>2444</v>
      </c>
      <c r="O2892" s="164" t="s">
        <v>195</v>
      </c>
      <c r="AC2892" s="253"/>
      <c r="AD2892" s="253"/>
      <c r="AE2892" s="253"/>
      <c r="AF2892" s="243"/>
      <c r="AG2892" s="243"/>
      <c r="AH2892" s="243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</row>
    <row r="2893" spans="13:91">
      <c r="M2893" s="653"/>
      <c r="N2893" s="532" t="s">
        <v>2445</v>
      </c>
      <c r="O2893" s="164" t="s">
        <v>2446</v>
      </c>
      <c r="AC2893" s="253"/>
      <c r="AD2893" s="253"/>
      <c r="AE2893" s="253"/>
      <c r="AF2893" s="243"/>
      <c r="AG2893" s="243"/>
      <c r="AH2893" s="24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</row>
    <row r="2894" spans="13:91">
      <c r="M2894" s="653"/>
      <c r="N2894" s="532" t="s">
        <v>2447</v>
      </c>
      <c r="O2894" s="164" t="s">
        <v>2446</v>
      </c>
      <c r="AC2894" s="253"/>
      <c r="AD2894" s="253"/>
      <c r="AE2894" s="253"/>
      <c r="AF2894" s="243"/>
      <c r="AG2894" s="243"/>
      <c r="AH2894" s="243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</row>
    <row r="2895" spans="13:91">
      <c r="M2895" s="652"/>
      <c r="N2895" s="656" t="s">
        <v>789</v>
      </c>
      <c r="O2895" s="167"/>
      <c r="AC2895" s="253"/>
      <c r="AD2895" s="253"/>
      <c r="AE2895" s="253"/>
      <c r="AF2895" s="243"/>
      <c r="AG2895" s="243"/>
      <c r="AH2895" s="243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</row>
    <row r="2896" spans="13:91" ht="21">
      <c r="M2896" s="653"/>
      <c r="N2896" s="532" t="s">
        <v>2448</v>
      </c>
      <c r="O2896" s="163" t="s">
        <v>1027</v>
      </c>
      <c r="AC2896" s="253"/>
      <c r="AD2896" s="253"/>
      <c r="AE2896" s="253"/>
      <c r="AF2896" s="243"/>
      <c r="AG2896" s="243"/>
      <c r="AH2896" s="243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</row>
    <row r="2897" spans="13:79">
      <c r="M2897" s="653"/>
      <c r="N2897" s="532" t="s">
        <v>2449</v>
      </c>
      <c r="O2897" s="164" t="s">
        <v>2450</v>
      </c>
      <c r="AC2897" s="253"/>
      <c r="AD2897" s="253"/>
      <c r="AE2897" s="253"/>
      <c r="AF2897" s="243"/>
      <c r="AG2897" s="243"/>
      <c r="AH2897" s="243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</row>
    <row r="2898" spans="13:79">
      <c r="M2898" s="653"/>
      <c r="N2898" s="532" t="s">
        <v>2451</v>
      </c>
      <c r="O2898" s="164" t="s">
        <v>2452</v>
      </c>
      <c r="AC2898" s="253"/>
      <c r="AD2898" s="253"/>
      <c r="AE2898" s="253"/>
      <c r="AF2898" s="243"/>
      <c r="AG2898" s="243"/>
      <c r="AH2898" s="243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</row>
    <row r="2899" spans="13:79">
      <c r="M2899" s="529"/>
      <c r="N2899" s="651"/>
      <c r="O2899" s="167"/>
      <c r="AC2899" s="253"/>
      <c r="AD2899" s="253"/>
      <c r="AE2899" s="253"/>
      <c r="AF2899" s="243"/>
      <c r="AG2899" s="243"/>
      <c r="AH2899" s="243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</row>
    <row r="2900" spans="13:79">
      <c r="M2900" s="529"/>
      <c r="N2900" s="651"/>
      <c r="O2900" s="167"/>
      <c r="AC2900" s="253"/>
      <c r="AD2900" s="253"/>
      <c r="AE2900" s="253"/>
      <c r="AF2900" s="243"/>
      <c r="AG2900" s="243"/>
      <c r="AH2900" s="243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</row>
    <row r="2901" spans="13:79">
      <c r="M2901" s="529"/>
      <c r="N2901" s="651"/>
      <c r="O2901" s="167"/>
      <c r="AC2901" s="253"/>
      <c r="AD2901" s="253"/>
      <c r="AE2901" s="253"/>
      <c r="AF2901" s="243"/>
      <c r="AG2901" s="243"/>
      <c r="AH2901" s="243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</row>
    <row r="2902" spans="13:79">
      <c r="M2902" s="46"/>
      <c r="N2902" s="46"/>
      <c r="O2902" s="46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</row>
    <row r="2903" spans="13:79">
      <c r="M2903" s="46"/>
      <c r="N2903" s="46"/>
      <c r="O2903" s="46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</row>
    <row r="2904" spans="13:79">
      <c r="M2904" s="46"/>
      <c r="N2904" s="46"/>
      <c r="O2904" s="46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</row>
    <row r="2905" spans="13:79">
      <c r="M2905" s="46"/>
      <c r="N2905" s="46"/>
      <c r="O2905" s="46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</row>
    <row r="2910" spans="13:79" ht="11.25" customHeight="1">
      <c r="AC2910" s="827" t="s">
        <v>2264</v>
      </c>
      <c r="AD2910" s="827"/>
      <c r="AE2910" s="827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</row>
    <row r="2911" spans="13:79" customFormat="1" ht="11.25" customHeight="1"/>
    <row r="2912" spans="13:79" customFormat="1" ht="11.25" customHeight="1"/>
    <row r="2913" spans="12:93" ht="11.25" customHeight="1">
      <c r="AC2913" s="158"/>
      <c r="AD2913" s="158"/>
      <c r="AE2913" s="158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</row>
    <row r="2914" spans="12:93" ht="11.25" customHeight="1">
      <c r="AC2914" s="158">
        <v>12</v>
      </c>
      <c r="AD2914" s="158">
        <v>6</v>
      </c>
      <c r="AE2914" s="158">
        <v>6</v>
      </c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</row>
    <row r="2915" spans="12:93" ht="11.25" customHeight="1">
      <c r="AC2915" s="148"/>
      <c r="AD2915" s="148"/>
      <c r="AE2915" s="148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</row>
    <row r="2916" spans="12:93" customFormat="1" ht="11.25" customHeight="1">
      <c r="AC2916" s="173"/>
      <c r="AD2916" s="173"/>
      <c r="AE2916" s="173"/>
      <c r="AU2916" s="78"/>
      <c r="AV2916" s="78"/>
      <c r="AW2916" s="78"/>
      <c r="AX2916" s="78"/>
      <c r="AY2916" s="78"/>
      <c r="AZ2916" s="78"/>
      <c r="BA2916" s="78"/>
      <c r="BB2916" s="78"/>
      <c r="BC2916" s="78"/>
      <c r="BD2916" s="78"/>
      <c r="BE2916" s="78"/>
      <c r="BF2916" s="78"/>
      <c r="BG2916" s="78"/>
      <c r="BH2916" s="78"/>
      <c r="BI2916" s="78"/>
      <c r="BJ2916" s="78"/>
      <c r="BK2916" s="78"/>
      <c r="BL2916" s="78"/>
      <c r="BM2916" s="78"/>
      <c r="BN2916" s="78"/>
      <c r="BO2916" s="78"/>
      <c r="BP2916" s="78"/>
      <c r="BQ2916" s="78"/>
      <c r="BR2916" s="78"/>
      <c r="BS2916" s="78"/>
      <c r="BT2916" s="78"/>
      <c r="BU2916" s="78"/>
      <c r="BV2916" s="78"/>
      <c r="BW2916" s="78"/>
      <c r="BX2916" s="78"/>
      <c r="BY2916" s="78"/>
      <c r="BZ2916" s="78"/>
      <c r="CA2916" s="78"/>
      <c r="CB2916" s="78"/>
      <c r="CC2916" s="78"/>
      <c r="CD2916" s="78"/>
      <c r="CE2916" s="78"/>
      <c r="CF2916" s="78"/>
      <c r="CG2916" s="78"/>
      <c r="CH2916" s="78"/>
      <c r="CI2916" s="78"/>
      <c r="CJ2916" s="78"/>
      <c r="CK2916" s="78"/>
      <c r="CL2916" s="78"/>
      <c r="CM2916" s="78"/>
    </row>
    <row r="2917" spans="12:93" customFormat="1" ht="11.25" customHeight="1">
      <c r="AC2917" s="144" t="s">
        <v>275</v>
      </c>
      <c r="AD2917" s="144" t="s">
        <v>194</v>
      </c>
      <c r="AE2917" s="144" t="s">
        <v>609</v>
      </c>
      <c r="AU2917" s="78"/>
      <c r="AV2917" s="78"/>
      <c r="AW2917" s="78"/>
      <c r="AX2917" s="78"/>
      <c r="AY2917" s="78"/>
      <c r="AZ2917" s="78"/>
      <c r="BA2917" s="78"/>
      <c r="BB2917" s="78"/>
      <c r="BC2917" s="78"/>
      <c r="BD2917" s="78"/>
      <c r="BE2917" s="78"/>
      <c r="BF2917" s="78"/>
      <c r="BG2917" s="78"/>
      <c r="BH2917" s="78"/>
      <c r="BI2917" s="78"/>
      <c r="BJ2917" s="78"/>
      <c r="BK2917" s="78"/>
      <c r="BL2917" s="78"/>
      <c r="BM2917" s="78"/>
      <c r="BN2917" s="78"/>
      <c r="BO2917" s="78"/>
      <c r="BP2917" s="78"/>
      <c r="BQ2917" s="78"/>
      <c r="BR2917" s="78"/>
      <c r="BS2917" s="78"/>
      <c r="BT2917" s="78"/>
      <c r="BU2917" s="78"/>
      <c r="BV2917" s="78"/>
      <c r="BW2917" s="78"/>
      <c r="BX2917" s="78"/>
      <c r="BY2917" s="78"/>
      <c r="BZ2917" s="78"/>
      <c r="CA2917" s="78"/>
      <c r="CB2917" s="78"/>
      <c r="CC2917" s="78"/>
      <c r="CD2917" s="78"/>
      <c r="CE2917" s="78"/>
      <c r="CF2917" s="78"/>
      <c r="CG2917" s="78"/>
      <c r="CH2917" s="78"/>
      <c r="CI2917" s="78"/>
      <c r="CJ2917" s="78"/>
      <c r="CK2917" s="78"/>
      <c r="CL2917" s="78"/>
      <c r="CM2917" s="78"/>
    </row>
    <row r="2918" spans="12:93" customFormat="1" ht="11.25" customHeight="1">
      <c r="AC2918" s="217"/>
      <c r="AD2918" s="217"/>
      <c r="AE2918" s="217"/>
      <c r="AU2918" s="78"/>
      <c r="AV2918" s="78"/>
      <c r="AW2918" s="78"/>
      <c r="AX2918" s="78"/>
      <c r="AY2918" s="78"/>
      <c r="AZ2918" s="78"/>
      <c r="BA2918" s="78"/>
      <c r="BB2918" s="78"/>
      <c r="BC2918" s="78"/>
      <c r="BD2918" s="78"/>
      <c r="BE2918" s="78"/>
      <c r="BF2918" s="78"/>
      <c r="BG2918" s="78"/>
      <c r="BH2918" s="78"/>
      <c r="BI2918" s="78"/>
      <c r="BJ2918" s="78"/>
      <c r="BK2918" s="78"/>
      <c r="BL2918" s="78"/>
      <c r="BM2918" s="78"/>
      <c r="BN2918" s="78"/>
      <c r="BO2918" s="78"/>
      <c r="BP2918" s="78"/>
      <c r="BQ2918" s="78"/>
      <c r="BR2918" s="78"/>
      <c r="BS2918" s="78"/>
      <c r="BT2918" s="78"/>
      <c r="BU2918" s="78"/>
      <c r="BV2918" s="78"/>
      <c r="BW2918" s="78"/>
      <c r="BX2918" s="78"/>
      <c r="BY2918" s="78"/>
      <c r="BZ2918" s="78"/>
      <c r="CA2918" s="78"/>
      <c r="CB2918" s="78"/>
      <c r="CC2918" s="78"/>
      <c r="CD2918" s="78"/>
      <c r="CE2918" s="78"/>
      <c r="CF2918" s="78"/>
      <c r="CG2918" s="78"/>
      <c r="CH2918" s="78"/>
      <c r="CI2918" s="78"/>
      <c r="CJ2918" s="78"/>
      <c r="CK2918" s="78"/>
      <c r="CL2918" s="78"/>
      <c r="CM2918" s="78"/>
    </row>
    <row r="2919" spans="12:93" customFormat="1" ht="11.25" customHeight="1">
      <c r="AC2919" s="144"/>
      <c r="AD2919" s="144"/>
      <c r="AE2919" s="144"/>
      <c r="AU2919" s="78"/>
      <c r="AV2919" s="78"/>
      <c r="AW2919" s="78"/>
      <c r="AX2919" s="78"/>
      <c r="AY2919" s="78"/>
      <c r="AZ2919" s="78"/>
      <c r="BA2919" s="78"/>
      <c r="BB2919" s="78"/>
      <c r="BC2919" s="78"/>
      <c r="BD2919" s="78"/>
      <c r="BE2919" s="78"/>
      <c r="BF2919" s="78"/>
      <c r="BG2919" s="78"/>
      <c r="BH2919" s="78"/>
      <c r="BI2919" s="78"/>
      <c r="BJ2919" s="78"/>
      <c r="BK2919" s="78"/>
      <c r="BL2919" s="78"/>
      <c r="BM2919" s="78"/>
      <c r="BN2919" s="78"/>
      <c r="BO2919" s="78"/>
      <c r="BP2919" s="78"/>
      <c r="BQ2919" s="78"/>
      <c r="BR2919" s="78"/>
      <c r="BS2919" s="78"/>
      <c r="BT2919" s="78"/>
      <c r="BU2919" s="78"/>
      <c r="BV2919" s="78"/>
      <c r="BW2919" s="78"/>
      <c r="BX2919" s="78"/>
      <c r="BY2919" s="78"/>
      <c r="BZ2919" s="78"/>
      <c r="CA2919" s="78"/>
      <c r="CB2919" s="78"/>
      <c r="CC2919" s="78"/>
      <c r="CD2919" s="78"/>
      <c r="CE2919" s="78"/>
      <c r="CF2919" s="78"/>
      <c r="CG2919" s="78"/>
      <c r="CH2919" s="78"/>
      <c r="CI2919" s="78"/>
      <c r="CJ2919" s="78"/>
      <c r="CK2919" s="78"/>
      <c r="CL2919" s="78"/>
      <c r="CM2919" s="78"/>
    </row>
    <row r="2920" spans="12:93" customFormat="1" ht="11.25" customHeight="1">
      <c r="AC2920" s="148"/>
      <c r="AD2920" s="148"/>
      <c r="AE2920" s="148"/>
      <c r="AU2920" s="78"/>
      <c r="AV2920" s="78"/>
      <c r="AW2920" s="78"/>
      <c r="AX2920" s="78"/>
      <c r="AY2920" s="78"/>
      <c r="AZ2920" s="78"/>
      <c r="BA2920" s="78"/>
      <c r="BB2920" s="78"/>
      <c r="BC2920" s="78"/>
      <c r="BD2920" s="78"/>
      <c r="BE2920" s="78"/>
      <c r="BF2920" s="78"/>
      <c r="BG2920" s="78"/>
      <c r="BH2920" s="78"/>
      <c r="BI2920" s="78"/>
      <c r="BJ2920" s="78"/>
      <c r="BK2920" s="78"/>
      <c r="BL2920" s="78"/>
      <c r="BM2920" s="78"/>
      <c r="BN2920" s="78"/>
      <c r="BO2920" s="78"/>
      <c r="BP2920" s="78"/>
      <c r="BQ2920" s="78"/>
      <c r="BR2920" s="78"/>
      <c r="BS2920" s="78"/>
      <c r="BT2920" s="78"/>
      <c r="BU2920" s="78"/>
      <c r="BV2920" s="78"/>
      <c r="BW2920" s="78"/>
      <c r="BX2920" s="78"/>
      <c r="BY2920" s="78"/>
      <c r="BZ2920" s="78"/>
      <c r="CA2920" s="78"/>
      <c r="CB2920" s="78"/>
      <c r="CC2920" s="78"/>
      <c r="CD2920" s="78"/>
      <c r="CE2920" s="78"/>
      <c r="CF2920" s="78"/>
      <c r="CG2920" s="78"/>
      <c r="CH2920" s="78"/>
      <c r="CI2920" s="78"/>
      <c r="CJ2920" s="78"/>
      <c r="CK2920" s="78"/>
      <c r="CL2920" s="78"/>
      <c r="CM2920" s="78"/>
    </row>
    <row r="2921" spans="12:93" customFormat="1" ht="11.25" customHeight="1">
      <c r="AC2921" s="216" t="s">
        <v>20</v>
      </c>
      <c r="AD2921" s="216" t="s">
        <v>273</v>
      </c>
      <c r="AE2921" s="216" t="s">
        <v>274</v>
      </c>
      <c r="AU2921" s="78"/>
      <c r="AV2921" s="78"/>
      <c r="AW2921" s="78"/>
      <c r="AX2921" s="78"/>
      <c r="AY2921" s="78"/>
      <c r="AZ2921" s="78"/>
      <c r="BA2921" s="78"/>
      <c r="BB2921" s="78"/>
      <c r="BC2921" s="78"/>
      <c r="BD2921" s="78"/>
      <c r="BE2921" s="78"/>
      <c r="BF2921" s="78"/>
      <c r="BG2921" s="78"/>
      <c r="BH2921" s="78"/>
      <c r="BI2921" s="78"/>
      <c r="BJ2921" s="78"/>
      <c r="BK2921" s="78"/>
      <c r="BL2921" s="78"/>
      <c r="BM2921" s="78"/>
      <c r="BN2921" s="78"/>
      <c r="BO2921" s="78"/>
      <c r="BP2921" s="78"/>
      <c r="BQ2921" s="78"/>
      <c r="BR2921" s="78"/>
      <c r="BS2921" s="78"/>
      <c r="BT2921" s="78"/>
      <c r="BU2921" s="78"/>
      <c r="BV2921" s="78"/>
      <c r="BW2921" s="78"/>
      <c r="BX2921" s="78"/>
      <c r="BY2921" s="78"/>
      <c r="BZ2921" s="78"/>
      <c r="CA2921" s="78"/>
      <c r="CB2921" s="78"/>
      <c r="CC2921" s="78"/>
      <c r="CD2921" s="78"/>
      <c r="CE2921" s="78"/>
      <c r="CF2921" s="78"/>
      <c r="CG2921" s="78"/>
      <c r="CH2921" s="78"/>
      <c r="CI2921" s="78"/>
      <c r="CJ2921" s="78"/>
      <c r="CK2921" s="78"/>
      <c r="CL2921" s="78"/>
      <c r="CM2921" s="78"/>
    </row>
    <row r="2922" spans="12:93" ht="11.25" customHeight="1">
      <c r="AC2922" s="830"/>
      <c r="AD2922" s="831"/>
      <c r="AE2922" s="83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 s="79"/>
      <c r="AV2922" s="79"/>
      <c r="AW2922" s="79"/>
      <c r="AX2922" s="79"/>
      <c r="AY2922" s="79"/>
      <c r="AZ2922" s="79"/>
      <c r="BA2922" s="79"/>
      <c r="BB2922" s="79"/>
      <c r="BC2922" s="79"/>
      <c r="BD2922" s="79"/>
      <c r="BE2922" s="79"/>
      <c r="BF2922" s="79"/>
      <c r="BG2922" s="79"/>
      <c r="BH2922" s="79"/>
      <c r="BI2922" s="79"/>
      <c r="BJ2922" s="79"/>
      <c r="BK2922" s="79"/>
      <c r="BL2922" s="79"/>
      <c r="BM2922" s="79"/>
      <c r="BN2922" s="79"/>
      <c r="BO2922" s="79"/>
      <c r="BP2922" s="79"/>
      <c r="BQ2922" s="79"/>
      <c r="BR2922" s="79"/>
      <c r="BS2922" s="79"/>
      <c r="BT2922" s="79"/>
      <c r="BU2922" s="79"/>
      <c r="BV2922" s="79"/>
      <c r="BW2922" s="79"/>
      <c r="BX2922" s="79"/>
      <c r="BY2922" s="79"/>
      <c r="BZ2922" s="79"/>
      <c r="CA2922" s="79"/>
      <c r="CB2922" s="79"/>
      <c r="CC2922" s="79"/>
      <c r="CD2922" s="79"/>
      <c r="CE2922" s="79"/>
      <c r="CF2922" s="79"/>
      <c r="CG2922" s="79"/>
      <c r="CH2922" s="79"/>
      <c r="CI2922" s="79"/>
      <c r="CJ2922" s="79"/>
      <c r="CK2922" s="79"/>
      <c r="CL2922" s="79"/>
      <c r="CM2922" s="79"/>
    </row>
    <row r="2923" spans="12:93" ht="11.25" customHeight="1">
      <c r="AC2923" s="168" t="str">
        <f>AC2925 &amp; "_" &amp; AC2917</f>
        <v>0_Y</v>
      </c>
      <c r="AD2923" s="168" t="str">
        <f>AD2925 &amp; "_" &amp; AD2917</f>
        <v>0_I</v>
      </c>
      <c r="AE2923" s="168" t="str">
        <f>AE2925 &amp; "_" &amp; AE2917</f>
        <v>0_II</v>
      </c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 s="80"/>
      <c r="AV2923" s="80"/>
      <c r="AW2923" s="80"/>
      <c r="AX2923" s="80"/>
      <c r="AY2923" s="80"/>
      <c r="AZ2923" s="80"/>
      <c r="BA2923" s="80"/>
      <c r="BB2923" s="80"/>
      <c r="BC2923" s="80"/>
      <c r="BD2923" s="80"/>
      <c r="BE2923" s="80"/>
      <c r="BF2923" s="80"/>
      <c r="BG2923" s="80"/>
      <c r="BH2923" s="80"/>
      <c r="BI2923" s="80"/>
      <c r="BJ2923" s="80"/>
      <c r="BK2923" s="80"/>
      <c r="BL2923" s="80"/>
      <c r="BM2923" s="80"/>
      <c r="BN2923" s="80"/>
      <c r="BO2923" s="80"/>
      <c r="BP2923" s="80"/>
      <c r="BQ2923" s="80"/>
      <c r="BR2923" s="80"/>
      <c r="BS2923" s="80"/>
      <c r="BT2923" s="80"/>
      <c r="BU2923" s="80"/>
      <c r="BV2923" s="80"/>
      <c r="BW2923" s="80"/>
      <c r="BX2923" s="80"/>
      <c r="BY2923" s="80"/>
      <c r="BZ2923" s="80"/>
      <c r="CA2923" s="80"/>
      <c r="CB2923" s="80"/>
      <c r="CC2923" s="80"/>
      <c r="CD2923" s="80"/>
      <c r="CE2923" s="80"/>
      <c r="CF2923" s="80"/>
      <c r="CG2923" s="80"/>
      <c r="CH2923" s="80"/>
      <c r="CI2923" s="80"/>
      <c r="CJ2923" s="80"/>
      <c r="CK2923" s="80"/>
      <c r="CL2923" s="80"/>
      <c r="CM2923" s="80"/>
      <c r="CN2923" s="20"/>
    </row>
    <row r="2924" spans="12:93" customFormat="1" ht="11.25" customHeight="1">
      <c r="AC2924" s="159"/>
      <c r="AD2924" s="159"/>
      <c r="AE2924" s="159"/>
    </row>
    <row r="2925" spans="12:93" customFormat="1" ht="11.25" customHeight="1">
      <c r="AC2925" s="168">
        <f>AC2927</f>
        <v>0</v>
      </c>
      <c r="AD2925" s="168">
        <f>AC2927</f>
        <v>0</v>
      </c>
      <c r="AE2925" s="168">
        <f>AC2927</f>
        <v>0</v>
      </c>
    </row>
    <row r="2926" spans="12:93" customFormat="1" ht="11.25" customHeight="1">
      <c r="AC2926" s="841" t="s">
        <v>134</v>
      </c>
      <c r="AD2926" s="841"/>
      <c r="AE2926" s="841"/>
    </row>
    <row r="2927" spans="12:93" ht="11.25" customHeight="1">
      <c r="L2927" s="119"/>
      <c r="M2927" s="842" t="s">
        <v>104</v>
      </c>
      <c r="N2927" s="844" t="s">
        <v>196</v>
      </c>
      <c r="O2927" s="846" t="s">
        <v>683</v>
      </c>
      <c r="AC2927" s="830"/>
      <c r="AD2927" s="831"/>
      <c r="AE2927" s="832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 s="827" t="s">
        <v>2273</v>
      </c>
      <c r="BZ2927" s="827"/>
      <c r="CA2927" s="827"/>
      <c r="CB2927" s="827"/>
      <c r="CC2927" s="827"/>
      <c r="CD2927" s="827"/>
      <c r="CE2927" s="827"/>
      <c r="CF2927" s="827"/>
      <c r="CG2927" s="827"/>
      <c r="CH2927" s="827"/>
      <c r="CI2927" s="827"/>
      <c r="CJ2927" s="827"/>
      <c r="CK2927" s="827"/>
      <c r="CL2927" s="827"/>
      <c r="CM2927" s="827"/>
      <c r="CN2927"/>
      <c r="CO2927"/>
    </row>
    <row r="2928" spans="12:93" ht="11.25" customHeight="1">
      <c r="L2928" s="119"/>
      <c r="M2928" s="843"/>
      <c r="N2928" s="845"/>
      <c r="O2928" s="847"/>
      <c r="AC2928" s="835"/>
      <c r="AD2928" s="836"/>
      <c r="AE2928" s="837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 s="827" t="s">
        <v>2265</v>
      </c>
      <c r="AV2928" s="827"/>
      <c r="AW2928" s="827"/>
      <c r="AX2928" s="827"/>
      <c r="AY2928" s="827"/>
      <c r="AZ2928" s="827"/>
      <c r="BA2928" s="827"/>
      <c r="BB2928" s="827"/>
      <c r="BC2928" s="827"/>
      <c r="BD2928" s="827"/>
      <c r="BE2928" s="827"/>
      <c r="BF2928" s="827"/>
      <c r="BG2928" s="827"/>
      <c r="BH2928" s="827"/>
      <c r="BI2928" s="827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 s="827" t="s">
        <v>2274</v>
      </c>
      <c r="BZ2928" s="827"/>
      <c r="CA2928" s="827"/>
      <c r="CB2928" s="827"/>
      <c r="CC2928" s="827"/>
      <c r="CD2928" s="827"/>
      <c r="CE2928" s="827"/>
      <c r="CF2928" s="827"/>
      <c r="CG2928" s="827"/>
      <c r="CH2928" s="827"/>
      <c r="CI2928" s="827"/>
      <c r="CJ2928" s="827"/>
      <c r="CK2928" s="827"/>
      <c r="CL2928" s="827"/>
      <c r="CM2928" s="827"/>
      <c r="CN2928"/>
      <c r="CO2928"/>
    </row>
    <row r="2929" spans="12:93" ht="11.25" customHeight="1">
      <c r="L2929" s="9"/>
      <c r="M2929" s="176"/>
      <c r="N2929" s="177" t="s">
        <v>197</v>
      </c>
      <c r="O2929" s="178"/>
      <c r="AC2929" s="835"/>
      <c r="AD2929" s="836"/>
      <c r="AE2929" s="837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 s="827" t="s">
        <v>2266</v>
      </c>
      <c r="AV2929" s="827"/>
      <c r="AW2929" s="827"/>
      <c r="AX2929" s="827"/>
      <c r="AY2929" s="827"/>
      <c r="AZ2929" s="827"/>
      <c r="BA2929" s="827"/>
      <c r="BB2929" s="827"/>
      <c r="BC2929" s="827"/>
      <c r="BD2929" s="827"/>
      <c r="BE2929" s="827"/>
      <c r="BF2929" s="827"/>
      <c r="BG2929" s="827"/>
      <c r="BH2929" s="827"/>
      <c r="BI2929" s="827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 s="827" t="s">
        <v>2275</v>
      </c>
      <c r="BZ2929" s="827"/>
      <c r="CA2929" s="827"/>
      <c r="CB2929" s="827"/>
      <c r="CC2929" s="827"/>
      <c r="CD2929" s="827"/>
      <c r="CE2929" s="827"/>
      <c r="CF2929" s="827"/>
      <c r="CG2929" s="827"/>
      <c r="CH2929" s="827"/>
      <c r="CI2929" s="827"/>
      <c r="CJ2929" s="827"/>
      <c r="CK2929" s="827"/>
      <c r="CL2929" s="827"/>
      <c r="CM2929" s="827"/>
      <c r="CN2929"/>
      <c r="CO2929"/>
    </row>
    <row r="2930" spans="12:93">
      <c r="L2930" s="9"/>
      <c r="M2930" s="176"/>
      <c r="N2930" s="181" t="str">
        <f>IF(CALC_IDENTIFIER="","",CALC_IDENTIFIER)</f>
        <v/>
      </c>
      <c r="O2930" s="194"/>
      <c r="AC2930" s="838"/>
      <c r="AD2930" s="839"/>
      <c r="AE2930" s="84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 s="827" t="s">
        <v>2267</v>
      </c>
      <c r="AV2930" s="827"/>
      <c r="AW2930" s="827"/>
      <c r="AX2930" s="827"/>
      <c r="AY2930" s="827"/>
      <c r="AZ2930" s="827"/>
      <c r="BA2930" s="827"/>
      <c r="BB2930" s="827"/>
      <c r="BC2930" s="827"/>
      <c r="BD2930" s="827"/>
      <c r="BE2930" s="827"/>
      <c r="BF2930" s="827"/>
      <c r="BG2930" s="827"/>
      <c r="BH2930" s="827"/>
      <c r="BI2930" s="827"/>
      <c r="BJ2930" s="827" t="s">
        <v>2268</v>
      </c>
      <c r="BK2930" s="827"/>
      <c r="BL2930" s="827"/>
      <c r="BM2930" s="827"/>
      <c r="BN2930" s="827"/>
      <c r="BO2930" s="827"/>
      <c r="BP2930" s="827"/>
      <c r="BQ2930" s="827"/>
      <c r="BR2930" s="827"/>
      <c r="BS2930" s="827"/>
      <c r="BT2930" s="827"/>
      <c r="BU2930" s="827"/>
      <c r="BV2930" s="827"/>
      <c r="BW2930" s="827"/>
      <c r="BX2930" s="827"/>
      <c r="BY2930" s="827" t="s">
        <v>2276</v>
      </c>
      <c r="BZ2930" s="827"/>
      <c r="CA2930" s="827"/>
      <c r="CB2930" s="827"/>
      <c r="CC2930" s="827"/>
      <c r="CD2930" s="827"/>
      <c r="CE2930" s="827"/>
      <c r="CF2930" s="827"/>
      <c r="CG2930" s="827"/>
      <c r="CH2930" s="827"/>
      <c r="CI2930" s="827"/>
      <c r="CJ2930" s="827"/>
      <c r="CK2930" s="827"/>
      <c r="CL2930" s="827"/>
      <c r="CM2930" s="827"/>
      <c r="CN2930"/>
      <c r="CO2930"/>
    </row>
    <row r="2931" spans="12:93" customFormat="1">
      <c r="M2931" s="589"/>
      <c r="N2931" s="562"/>
      <c r="O2931" s="424"/>
      <c r="AC2931" s="253"/>
      <c r="AD2931" s="253"/>
      <c r="AE2931" s="253"/>
      <c r="AF2931" s="263"/>
      <c r="AG2931" s="263"/>
      <c r="AH2931" s="263"/>
      <c r="AI2931" s="253"/>
      <c r="AJ2931" s="253"/>
      <c r="AK2931" s="253"/>
      <c r="AL2931" s="263"/>
      <c r="AM2931" s="263"/>
      <c r="AN2931" s="263"/>
      <c r="AO2931" s="263"/>
      <c r="AP2931" s="263"/>
      <c r="AQ2931" s="263"/>
      <c r="AR2931" s="2"/>
      <c r="AS2931" s="2"/>
      <c r="AT2931" s="2"/>
    </row>
    <row r="2932" spans="12:93" customFormat="1">
      <c r="M2932" s="589"/>
      <c r="N2932" s="562"/>
      <c r="O2932" s="424"/>
      <c r="AC2932" s="253"/>
      <c r="AD2932" s="253"/>
      <c r="AE2932" s="253"/>
      <c r="AF2932" s="263"/>
      <c r="AG2932" s="263"/>
      <c r="AH2932" s="263"/>
      <c r="AI2932" s="253"/>
      <c r="AJ2932" s="253"/>
      <c r="AK2932" s="253"/>
      <c r="AL2932" s="263"/>
      <c r="AM2932" s="263"/>
      <c r="AN2932" s="263"/>
      <c r="AO2932" s="263"/>
      <c r="AP2932" s="263"/>
      <c r="AQ2932" s="263"/>
      <c r="AR2932" s="2"/>
      <c r="AS2932" s="2"/>
      <c r="AT2932" s="2"/>
    </row>
    <row r="2933" spans="12:93" customFormat="1">
      <c r="M2933" s="545" t="s">
        <v>610</v>
      </c>
      <c r="N2933" s="487" t="s">
        <v>2094</v>
      </c>
      <c r="O2933" s="422" t="s">
        <v>195</v>
      </c>
      <c r="AC2933" s="253"/>
      <c r="AD2933" s="253"/>
      <c r="AE2933" s="253"/>
      <c r="AF2933" s="249">
        <f>AG2933+AH2933</f>
        <v>0</v>
      </c>
      <c r="AG2933" s="246">
        <f>SUM(AG2935,AG2972,AG3000,AG3254)</f>
        <v>0</v>
      </c>
      <c r="AH2933" s="246">
        <f>SUM(AH2935,AH2972,AH3000,AH3254)</f>
        <v>0</v>
      </c>
      <c r="AI2933" s="253"/>
      <c r="AJ2933" s="253"/>
      <c r="AK2933" s="253"/>
      <c r="AL2933" s="249"/>
      <c r="AM2933" s="246"/>
      <c r="AN2933" s="246"/>
      <c r="AO2933" s="249"/>
      <c r="AP2933" s="246"/>
      <c r="AQ2933" s="246"/>
      <c r="AR2933" s="2"/>
      <c r="AS2933" s="2"/>
      <c r="AT2933" s="2"/>
    </row>
    <row r="2934" spans="12:93" customFormat="1">
      <c r="M2934" s="589"/>
      <c r="N2934" s="562"/>
      <c r="O2934" s="424"/>
      <c r="AC2934" s="253"/>
      <c r="AD2934" s="253"/>
      <c r="AE2934" s="253"/>
      <c r="AF2934" s="263"/>
      <c r="AG2934" s="263"/>
      <c r="AH2934" s="263"/>
      <c r="AI2934" s="253"/>
      <c r="AJ2934" s="253"/>
      <c r="AK2934" s="253"/>
      <c r="AL2934" s="263"/>
      <c r="AM2934" s="263"/>
      <c r="AN2934" s="263"/>
      <c r="AO2934" s="263"/>
      <c r="AP2934" s="263"/>
      <c r="AQ2934" s="263"/>
      <c r="AR2934" s="2"/>
      <c r="AS2934" s="2"/>
      <c r="AT2934" s="2"/>
    </row>
    <row r="2935" spans="12:93" customFormat="1">
      <c r="M2935" s="590" t="s">
        <v>1359</v>
      </c>
      <c r="N2935" s="596" t="s">
        <v>2085</v>
      </c>
      <c r="O2935" s="422" t="s">
        <v>195</v>
      </c>
      <c r="AC2935" s="253"/>
      <c r="AD2935" s="253"/>
      <c r="AE2935" s="253"/>
      <c r="AF2935" s="249">
        <f>AG2935+AH2935</f>
        <v>0</v>
      </c>
      <c r="AG2935" s="246">
        <f>SUMIF(ВО.Р!$AO$28:$AO$63,ВО.Р!$AO$27,ВО.Р!AG$28:AG$63)</f>
        <v>0</v>
      </c>
      <c r="AH2935" s="246">
        <f>SUMIF(ВО.Р!$AO$28:$AO$63,ВО.Р!$AO$27,ВО.Р!AH$28:AH$63)</f>
        <v>0</v>
      </c>
      <c r="AI2935" s="253"/>
      <c r="AJ2935" s="253"/>
      <c r="AK2935" s="253"/>
      <c r="AL2935" s="249"/>
      <c r="AM2935" s="246"/>
      <c r="AN2935" s="246"/>
      <c r="AO2935" s="249"/>
      <c r="AP2935" s="246"/>
      <c r="AQ2935" s="246"/>
      <c r="AR2935" s="2"/>
      <c r="AS2935" s="2"/>
      <c r="AT2935" s="2"/>
    </row>
    <row r="2936" spans="12:93" customFormat="1">
      <c r="M2936" s="589"/>
      <c r="N2936" s="562"/>
      <c r="O2936" s="424"/>
      <c r="AC2936" s="253"/>
      <c r="AD2936" s="253"/>
      <c r="AE2936" s="253"/>
      <c r="AF2936" s="263"/>
      <c r="AG2936" s="263"/>
      <c r="AH2936" s="263"/>
      <c r="AI2936" s="253"/>
      <c r="AJ2936" s="253"/>
      <c r="AK2936" s="253"/>
      <c r="AL2936" s="263"/>
      <c r="AM2936" s="263"/>
      <c r="AN2936" s="263"/>
      <c r="AO2936" s="263"/>
      <c r="AP2936" s="263"/>
      <c r="AQ2936" s="263"/>
      <c r="AR2936" s="2"/>
      <c r="AS2936" s="2"/>
      <c r="AT2936" s="2"/>
    </row>
    <row r="2937" spans="12:93" customFormat="1" ht="21">
      <c r="M2937" s="590" t="s">
        <v>2259</v>
      </c>
      <c r="N2937" s="588" t="s">
        <v>2086</v>
      </c>
      <c r="O2937" s="422" t="s">
        <v>195</v>
      </c>
      <c r="AC2937" s="253"/>
      <c r="AD2937" s="253"/>
      <c r="AE2937" s="253"/>
      <c r="AF2937" s="254"/>
      <c r="AG2937" s="553"/>
      <c r="AH2937" s="553"/>
      <c r="AI2937" s="253"/>
      <c r="AJ2937" s="253"/>
      <c r="AK2937" s="253"/>
      <c r="AL2937" s="249">
        <f>AM2937+AN2937</f>
        <v>0</v>
      </c>
      <c r="AM2937" s="246">
        <f>AM2938*AM2939/1000</f>
        <v>0</v>
      </c>
      <c r="AN2937" s="246">
        <f>AN2938*AN2939/1000</f>
        <v>0</v>
      </c>
      <c r="AO2937" s="254"/>
      <c r="AP2937" s="553"/>
      <c r="AQ2937" s="553"/>
      <c r="AR2937" s="2"/>
      <c r="AS2937" s="2"/>
      <c r="AT2937" s="2"/>
    </row>
    <row r="2938" spans="12:93" customFormat="1">
      <c r="M2938" s="591" t="str">
        <f>M2937 &amp; ".P"</f>
        <v>HDSFAL.P</v>
      </c>
      <c r="N2938" s="560" t="s">
        <v>843</v>
      </c>
      <c r="O2938" s="422" t="s">
        <v>23</v>
      </c>
      <c r="AC2938" s="253"/>
      <c r="AD2938" s="253"/>
      <c r="AE2938" s="253"/>
      <c r="AF2938" s="254"/>
      <c r="AG2938" s="553"/>
      <c r="AH2938" s="553"/>
      <c r="AI2938" s="253"/>
      <c r="AJ2938" s="253"/>
      <c r="AK2938" s="253"/>
      <c r="AL2938" s="249">
        <f>IF(AL2939=0,0,AL2937*1000/AL2939)</f>
        <v>0</v>
      </c>
      <c r="AM2938" s="223"/>
      <c r="AN2938" s="223"/>
      <c r="AO2938" s="254"/>
      <c r="AP2938" s="553"/>
      <c r="AQ2938" s="553"/>
      <c r="AR2938" s="2"/>
      <c r="AS2938" s="2"/>
      <c r="AT2938" s="2"/>
    </row>
    <row r="2939" spans="12:93" customFormat="1">
      <c r="M2939" s="591" t="str">
        <f>M2937 &amp; ".V"</f>
        <v>HDSFAL.V</v>
      </c>
      <c r="N2939" s="560" t="s">
        <v>245</v>
      </c>
      <c r="O2939" s="422" t="s">
        <v>289</v>
      </c>
      <c r="AC2939" s="253"/>
      <c r="AD2939" s="253"/>
      <c r="AE2939" s="253"/>
      <c r="AF2939" s="553"/>
      <c r="AG2939" s="553"/>
      <c r="AH2939" s="553"/>
      <c r="AI2939" s="253"/>
      <c r="AJ2939" s="253"/>
      <c r="AK2939" s="253"/>
      <c r="AL2939" s="249">
        <f>AM2939+AN2939</f>
        <v>0</v>
      </c>
      <c r="AM2939" s="223"/>
      <c r="AN2939" s="223"/>
      <c r="AO2939" s="553"/>
      <c r="AP2939" s="553"/>
      <c r="AQ2939" s="553"/>
      <c r="AR2939" s="2"/>
      <c r="AS2939" s="2"/>
      <c r="AT2939" s="2"/>
    </row>
    <row r="2940" spans="12:93" customFormat="1">
      <c r="M2940" s="590" t="s">
        <v>2176</v>
      </c>
      <c r="N2940" s="588" t="s">
        <v>2087</v>
      </c>
      <c r="O2940" s="422" t="s">
        <v>195</v>
      </c>
      <c r="AC2940" s="253"/>
      <c r="AD2940" s="253"/>
      <c r="AE2940" s="253"/>
      <c r="AF2940" s="254"/>
      <c r="AG2940" s="553"/>
      <c r="AH2940" s="553"/>
      <c r="AI2940" s="253"/>
      <c r="AJ2940" s="253"/>
      <c r="AK2940" s="253"/>
      <c r="AL2940" s="249">
        <f>AM2940+AN2940</f>
        <v>0</v>
      </c>
      <c r="AM2940" s="246">
        <f>AM2941*AM2942/1000</f>
        <v>0</v>
      </c>
      <c r="AN2940" s="246">
        <f>AN2941*AN2942/1000</f>
        <v>0</v>
      </c>
      <c r="AO2940" s="254"/>
      <c r="AP2940" s="553"/>
      <c r="AQ2940" s="553"/>
      <c r="AR2940" s="2"/>
      <c r="AS2940" s="2"/>
      <c r="AT2940" s="2"/>
    </row>
    <row r="2941" spans="12:93" customFormat="1">
      <c r="M2941" s="591" t="str">
        <f>M2940 &amp; ".P"</f>
        <v>FES.P</v>
      </c>
      <c r="N2941" s="560" t="s">
        <v>843</v>
      </c>
      <c r="O2941" s="422" t="s">
        <v>23</v>
      </c>
      <c r="AC2941" s="253"/>
      <c r="AD2941" s="253"/>
      <c r="AE2941" s="253"/>
      <c r="AF2941" s="254"/>
      <c r="AG2941" s="553"/>
      <c r="AH2941" s="553"/>
      <c r="AI2941" s="253"/>
      <c r="AJ2941" s="253"/>
      <c r="AK2941" s="253"/>
      <c r="AL2941" s="249">
        <f>IF(AL2942=0,0,AL2940*1000/AL2942)</f>
        <v>0</v>
      </c>
      <c r="AM2941" s="223"/>
      <c r="AN2941" s="223"/>
      <c r="AO2941" s="254"/>
      <c r="AP2941" s="553"/>
      <c r="AQ2941" s="553"/>
      <c r="AR2941" s="2"/>
      <c r="AS2941" s="2"/>
      <c r="AT2941" s="2"/>
    </row>
    <row r="2942" spans="12:93" customFormat="1">
      <c r="M2942" s="591" t="str">
        <f>M2940 &amp; ".V"</f>
        <v>FES.V</v>
      </c>
      <c r="N2942" s="560" t="s">
        <v>245</v>
      </c>
      <c r="O2942" s="422" t="s">
        <v>289</v>
      </c>
      <c r="AC2942" s="253"/>
      <c r="AD2942" s="253"/>
      <c r="AE2942" s="253"/>
      <c r="AF2942" s="553"/>
      <c r="AG2942" s="553"/>
      <c r="AH2942" s="553"/>
      <c r="AI2942" s="253"/>
      <c r="AJ2942" s="253"/>
      <c r="AK2942" s="253"/>
      <c r="AL2942" s="249">
        <f>AM2942+AN2942</f>
        <v>0</v>
      </c>
      <c r="AM2942" s="223"/>
      <c r="AN2942" s="223"/>
      <c r="AO2942" s="553"/>
      <c r="AP2942" s="553"/>
      <c r="AQ2942" s="553"/>
      <c r="AR2942" s="2"/>
      <c r="AS2942" s="2"/>
      <c r="AT2942" s="2"/>
    </row>
    <row r="2943" spans="12:93" customFormat="1">
      <c r="M2943" s="590" t="s">
        <v>2260</v>
      </c>
      <c r="N2943" s="588" t="s">
        <v>2088</v>
      </c>
      <c r="O2943" s="422" t="s">
        <v>195</v>
      </c>
      <c r="AC2943" s="253"/>
      <c r="AD2943" s="253"/>
      <c r="AE2943" s="253"/>
      <c r="AF2943" s="254"/>
      <c r="AG2943" s="553"/>
      <c r="AH2943" s="553"/>
      <c r="AI2943" s="253"/>
      <c r="AJ2943" s="253"/>
      <c r="AK2943" s="253"/>
      <c r="AL2943" s="249">
        <f>AM2943+AN2943</f>
        <v>0</v>
      </c>
      <c r="AM2943" s="246">
        <f>AM2944*AM2945/1000</f>
        <v>0</v>
      </c>
      <c r="AN2943" s="246">
        <f>AN2944*AN2945/1000</f>
        <v>0</v>
      </c>
      <c r="AO2943" s="254"/>
      <c r="AP2943" s="553"/>
      <c r="AQ2943" s="553"/>
      <c r="AR2943" s="2"/>
      <c r="AS2943" s="2"/>
      <c r="AT2943" s="2"/>
    </row>
    <row r="2944" spans="12:93" customFormat="1">
      <c r="M2944" s="591" t="str">
        <f>M2943 &amp; ".P"</f>
        <v>OXCLAL.P</v>
      </c>
      <c r="N2944" s="560" t="s">
        <v>843</v>
      </c>
      <c r="O2944" s="422" t="s">
        <v>23</v>
      </c>
      <c r="AC2944" s="253"/>
      <c r="AD2944" s="253"/>
      <c r="AE2944" s="253"/>
      <c r="AF2944" s="254"/>
      <c r="AG2944" s="553"/>
      <c r="AH2944" s="553"/>
      <c r="AI2944" s="253"/>
      <c r="AJ2944" s="253"/>
      <c r="AK2944" s="253"/>
      <c r="AL2944" s="249">
        <f>IF(AL2945=0,0,AL2943*1000/AL2945)</f>
        <v>0</v>
      </c>
      <c r="AM2944" s="223"/>
      <c r="AN2944" s="223"/>
      <c r="AO2944" s="254"/>
      <c r="AP2944" s="553"/>
      <c r="AQ2944" s="553"/>
      <c r="AR2944" s="2"/>
      <c r="AS2944" s="2"/>
      <c r="AT2944" s="2"/>
    </row>
    <row r="2945" spans="13:99" customFormat="1" ht="11.25" customHeight="1">
      <c r="M2945" s="591" t="str">
        <f>M2943 &amp; ".V"</f>
        <v>OXCLAL.V</v>
      </c>
      <c r="N2945" s="560" t="s">
        <v>245</v>
      </c>
      <c r="O2945" s="422" t="s">
        <v>289</v>
      </c>
      <c r="AC2945" s="253"/>
      <c r="AD2945" s="253"/>
      <c r="AE2945" s="253"/>
      <c r="AF2945" s="553"/>
      <c r="AG2945" s="553"/>
      <c r="AH2945" s="553"/>
      <c r="AI2945" s="253"/>
      <c r="AJ2945" s="253"/>
      <c r="AK2945" s="253"/>
      <c r="AL2945" s="249">
        <f>AM2945+AN2945</f>
        <v>0</v>
      </c>
      <c r="AM2945" s="223"/>
      <c r="AN2945" s="223"/>
      <c r="AO2945" s="553"/>
      <c r="AP2945" s="553"/>
      <c r="AQ2945" s="553"/>
      <c r="AR2945" s="2"/>
      <c r="AS2945" s="2"/>
      <c r="AT2945" s="2"/>
    </row>
    <row r="2946" spans="13:99" customFormat="1" ht="11.25" customHeight="1">
      <c r="M2946" s="667" t="s">
        <v>2485</v>
      </c>
      <c r="N2946" s="588" t="s">
        <v>2486</v>
      </c>
      <c r="O2946" s="422" t="s">
        <v>195</v>
      </c>
      <c r="AC2946" s="253"/>
      <c r="AD2946" s="253"/>
      <c r="AE2946" s="253"/>
      <c r="AF2946" s="254"/>
      <c r="AG2946" s="553"/>
      <c r="AH2946" s="553"/>
      <c r="AI2946" s="253"/>
      <c r="AJ2946" s="253"/>
      <c r="AK2946" s="253"/>
      <c r="AL2946" s="249">
        <f>AM2946+AN2946</f>
        <v>0</v>
      </c>
      <c r="AM2946" s="246">
        <f>AM2947*AM2948/1000</f>
        <v>0</v>
      </c>
      <c r="AN2946" s="246">
        <f>AN2947*AN2948/1000</f>
        <v>0</v>
      </c>
      <c r="AO2946" s="254"/>
      <c r="AP2946" s="553"/>
      <c r="AQ2946" s="553"/>
      <c r="AR2946" s="2"/>
      <c r="AS2946" s="2"/>
      <c r="AT2946" s="2"/>
    </row>
    <row r="2947" spans="13:99" customFormat="1" ht="11.25" customHeight="1">
      <c r="M2947" s="668" t="str">
        <f>M2946 &amp; ".P"</f>
        <v>OXCLAL10.P</v>
      </c>
      <c r="N2947" s="560" t="s">
        <v>843</v>
      </c>
      <c r="O2947" s="422" t="s">
        <v>23</v>
      </c>
      <c r="AC2947" s="253"/>
      <c r="AD2947" s="253"/>
      <c r="AE2947" s="253"/>
      <c r="AF2947" s="254"/>
      <c r="AG2947" s="553"/>
      <c r="AH2947" s="553"/>
      <c r="AI2947" s="253"/>
      <c r="AJ2947" s="253"/>
      <c r="AK2947" s="253"/>
      <c r="AL2947" s="249">
        <f>IF(AL2948=0,0,AL2946*1000/AL2948)</f>
        <v>0</v>
      </c>
      <c r="AM2947" s="223"/>
      <c r="AN2947" s="223"/>
      <c r="AO2947" s="254"/>
      <c r="AP2947" s="553"/>
      <c r="AQ2947" s="553"/>
      <c r="AR2947" s="2"/>
      <c r="AS2947" s="2"/>
      <c r="AT2947" s="2"/>
    </row>
    <row r="2948" spans="13:99" customFormat="1" ht="11.25" customHeight="1">
      <c r="M2948" s="668" t="str">
        <f>M2946 &amp; ".V"</f>
        <v>OXCLAL10.V</v>
      </c>
      <c r="N2948" s="560" t="s">
        <v>245</v>
      </c>
      <c r="O2948" s="422" t="s">
        <v>289</v>
      </c>
      <c r="AC2948" s="253"/>
      <c r="AD2948" s="253"/>
      <c r="AE2948" s="253"/>
      <c r="AF2948" s="553"/>
      <c r="AG2948" s="553"/>
      <c r="AH2948" s="553"/>
      <c r="AI2948" s="253"/>
      <c r="AJ2948" s="253"/>
      <c r="AK2948" s="253"/>
      <c r="AL2948" s="249">
        <f>AM2948+AN2948</f>
        <v>0</v>
      </c>
      <c r="AM2948" s="223"/>
      <c r="AN2948" s="223"/>
      <c r="AO2948" s="553"/>
      <c r="AP2948" s="553"/>
      <c r="AQ2948" s="553"/>
      <c r="AR2948" s="2"/>
      <c r="AS2948" s="2"/>
      <c r="AT2948" s="2"/>
    </row>
    <row r="2949" spans="13:99" customFormat="1" ht="11.25" customHeight="1">
      <c r="M2949" s="667" t="s">
        <v>2487</v>
      </c>
      <c r="N2949" s="588" t="s">
        <v>2488</v>
      </c>
      <c r="O2949" s="422" t="s">
        <v>195</v>
      </c>
      <c r="AC2949" s="253"/>
      <c r="AD2949" s="253"/>
      <c r="AE2949" s="253"/>
      <c r="AF2949" s="254"/>
      <c r="AG2949" s="553"/>
      <c r="AH2949" s="553"/>
      <c r="AI2949" s="253"/>
      <c r="AJ2949" s="253"/>
      <c r="AK2949" s="253"/>
      <c r="AL2949" s="249">
        <f>AM2949+AN2949</f>
        <v>0</v>
      </c>
      <c r="AM2949" s="246">
        <f>AM2950*AM2951/1000</f>
        <v>0</v>
      </c>
      <c r="AN2949" s="246">
        <f>AN2950*AN2951/1000</f>
        <v>0</v>
      </c>
      <c r="AO2949" s="254"/>
      <c r="AP2949" s="553"/>
      <c r="AQ2949" s="553"/>
      <c r="AR2949" s="2"/>
      <c r="AS2949" s="2"/>
      <c r="AT2949" s="2"/>
    </row>
    <row r="2950" spans="13:99" customFormat="1" ht="11.25" customHeight="1">
      <c r="M2950" s="668" t="str">
        <f>M2949 &amp; ".P"</f>
        <v>OXCLAL18.P</v>
      </c>
      <c r="N2950" s="560" t="s">
        <v>843</v>
      </c>
      <c r="O2950" s="422" t="s">
        <v>23</v>
      </c>
      <c r="AC2950" s="253"/>
      <c r="AD2950" s="253"/>
      <c r="AE2950" s="253"/>
      <c r="AF2950" s="254"/>
      <c r="AG2950" s="553"/>
      <c r="AH2950" s="553"/>
      <c r="AI2950" s="253"/>
      <c r="AJ2950" s="253"/>
      <c r="AK2950" s="253"/>
      <c r="AL2950" s="249">
        <f>IF(AL2951=0,0,AL2949*1000/AL2951)</f>
        <v>0</v>
      </c>
      <c r="AM2950" s="223"/>
      <c r="AN2950" s="223"/>
      <c r="AO2950" s="254"/>
      <c r="AP2950" s="553"/>
      <c r="AQ2950" s="553"/>
      <c r="AR2950" s="2"/>
      <c r="AS2950" s="2"/>
      <c r="AT2950" s="2"/>
    </row>
    <row r="2951" spans="13:99" customFormat="1" ht="11.25" customHeight="1">
      <c r="M2951" s="668" t="str">
        <f>M2949 &amp; ".V"</f>
        <v>OXCLAL18.V</v>
      </c>
      <c r="N2951" s="560" t="s">
        <v>245</v>
      </c>
      <c r="O2951" s="422" t="s">
        <v>289</v>
      </c>
      <c r="AC2951" s="253"/>
      <c r="AD2951" s="253"/>
      <c r="AE2951" s="253"/>
      <c r="AF2951" s="553"/>
      <c r="AG2951" s="553"/>
      <c r="AH2951" s="553"/>
      <c r="AI2951" s="253"/>
      <c r="AJ2951" s="253"/>
      <c r="AK2951" s="253"/>
      <c r="AL2951" s="249">
        <f>AM2951+AN2951</f>
        <v>0</v>
      </c>
      <c r="AM2951" s="223"/>
      <c r="AN2951" s="223"/>
      <c r="AO2951" s="553"/>
      <c r="AP2951" s="553"/>
      <c r="AQ2951" s="553"/>
      <c r="AR2951" s="2"/>
      <c r="AS2951" s="2"/>
      <c r="AT2951" s="2"/>
    </row>
    <row r="2952" spans="13:99" customFormat="1" ht="11.25" customHeight="1">
      <c r="M2952" s="667" t="s">
        <v>2489</v>
      </c>
      <c r="N2952" s="588" t="s">
        <v>2490</v>
      </c>
      <c r="O2952" s="422" t="s">
        <v>195</v>
      </c>
      <c r="AC2952" s="253"/>
      <c r="AD2952" s="253"/>
      <c r="AE2952" s="253"/>
      <c r="AF2952" s="254"/>
      <c r="AG2952" s="553"/>
      <c r="AH2952" s="553"/>
      <c r="AI2952" s="253"/>
      <c r="AJ2952" s="253"/>
      <c r="AK2952" s="253"/>
      <c r="AL2952" s="249">
        <f>AM2952+AN2952</f>
        <v>0</v>
      </c>
      <c r="AM2952" s="246">
        <f>AM2953*AM2954/1000</f>
        <v>0</v>
      </c>
      <c r="AN2952" s="246">
        <f>AN2953*AN2954/1000</f>
        <v>0</v>
      </c>
      <c r="AO2952" s="254"/>
      <c r="AP2952" s="553"/>
      <c r="AQ2952" s="553"/>
      <c r="AR2952" s="2"/>
      <c r="AS2952" s="2"/>
      <c r="AT2952" s="2"/>
    </row>
    <row r="2953" spans="13:99" customFormat="1" ht="11.25" customHeight="1">
      <c r="M2953" s="668" t="str">
        <f>M2952 &amp; ".P"</f>
        <v>OXCLAL30.P</v>
      </c>
      <c r="N2953" s="560" t="s">
        <v>843</v>
      </c>
      <c r="O2953" s="422" t="s">
        <v>23</v>
      </c>
      <c r="AC2953" s="253"/>
      <c r="AD2953" s="253"/>
      <c r="AE2953" s="253"/>
      <c r="AF2953" s="254"/>
      <c r="AG2953" s="553"/>
      <c r="AH2953" s="553"/>
      <c r="AI2953" s="253"/>
      <c r="AJ2953" s="253"/>
      <c r="AK2953" s="253"/>
      <c r="AL2953" s="249">
        <f>IF(AL2954=0,0,AL2952*1000/AL2954)</f>
        <v>0</v>
      </c>
      <c r="AM2953" s="223"/>
      <c r="AN2953" s="223"/>
      <c r="AO2953" s="254"/>
      <c r="AP2953" s="553"/>
      <c r="AQ2953" s="553"/>
      <c r="AR2953" s="2"/>
      <c r="AS2953" s="2"/>
      <c r="AT2953" s="2"/>
    </row>
    <row r="2954" spans="13:99" customFormat="1" ht="11.25" customHeight="1">
      <c r="M2954" s="668" t="str">
        <f>M2952 &amp; ".V"</f>
        <v>OXCLAL30.V</v>
      </c>
      <c r="N2954" s="560" t="s">
        <v>245</v>
      </c>
      <c r="O2954" s="422" t="s">
        <v>289</v>
      </c>
      <c r="AC2954" s="253"/>
      <c r="AD2954" s="253"/>
      <c r="AE2954" s="253"/>
      <c r="AF2954" s="553"/>
      <c r="AG2954" s="553"/>
      <c r="AH2954" s="553"/>
      <c r="AI2954" s="253"/>
      <c r="AJ2954" s="253"/>
      <c r="AK2954" s="253"/>
      <c r="AL2954" s="249">
        <f>AM2954+AN2954</f>
        <v>0</v>
      </c>
      <c r="AM2954" s="223"/>
      <c r="AN2954" s="223"/>
      <c r="AO2954" s="553"/>
      <c r="AP2954" s="553"/>
      <c r="AQ2954" s="553"/>
      <c r="AR2954" s="2"/>
      <c r="AS2954" s="2"/>
      <c r="AT2954" s="2"/>
    </row>
    <row r="2955" spans="13:99">
      <c r="M2955" s="590" t="s">
        <v>2261</v>
      </c>
      <c r="N2955" s="588" t="s">
        <v>2089</v>
      </c>
      <c r="O2955" s="422" t="s">
        <v>195</v>
      </c>
      <c r="AC2955" s="253"/>
      <c r="AD2955" s="253"/>
      <c r="AE2955" s="253"/>
      <c r="AF2955" s="254"/>
      <c r="AG2955" s="553"/>
      <c r="AH2955" s="553"/>
      <c r="AI2955" s="253"/>
      <c r="AJ2955" s="253"/>
      <c r="AK2955" s="253"/>
      <c r="AL2955" s="249">
        <f>AM2955+AN2955</f>
        <v>0</v>
      </c>
      <c r="AM2955" s="246">
        <f>AM2956*AM2957/1000</f>
        <v>0</v>
      </c>
      <c r="AN2955" s="246">
        <f>AN2956*AN2957/1000</f>
        <v>0</v>
      </c>
      <c r="AO2955" s="254"/>
      <c r="AP2955" s="553"/>
      <c r="AQ2955" s="553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</row>
    <row r="2956" spans="13:99">
      <c r="M2956" s="591" t="str">
        <f>M2955 &amp; ".P"</f>
        <v>PLOXCLAL.P</v>
      </c>
      <c r="N2956" s="560" t="s">
        <v>843</v>
      </c>
      <c r="O2956" s="422" t="s">
        <v>23</v>
      </c>
      <c r="AC2956" s="253"/>
      <c r="AD2956" s="253"/>
      <c r="AE2956" s="253"/>
      <c r="AF2956" s="254"/>
      <c r="AG2956" s="553"/>
      <c r="AH2956" s="553"/>
      <c r="AI2956" s="253"/>
      <c r="AJ2956" s="253"/>
      <c r="AK2956" s="253"/>
      <c r="AL2956" s="249">
        <f>IF(AL2957=0,0,AL2955*1000/AL2957)</f>
        <v>0</v>
      </c>
      <c r="AM2956" s="223"/>
      <c r="AN2956" s="223"/>
      <c r="AO2956" s="254"/>
      <c r="AP2956" s="553"/>
      <c r="AQ2956" s="553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</row>
    <row r="2957" spans="13:99">
      <c r="M2957" s="591" t="str">
        <f>M2955 &amp; ".V"</f>
        <v>PLOXCLAL.V</v>
      </c>
      <c r="N2957" s="560" t="s">
        <v>245</v>
      </c>
      <c r="O2957" s="422" t="s">
        <v>289</v>
      </c>
      <c r="AC2957" s="253"/>
      <c r="AD2957" s="253"/>
      <c r="AE2957" s="253"/>
      <c r="AF2957" s="553"/>
      <c r="AG2957" s="553"/>
      <c r="AH2957" s="553"/>
      <c r="AI2957" s="253"/>
      <c r="AJ2957" s="253"/>
      <c r="AK2957" s="253"/>
      <c r="AL2957" s="249">
        <f>AM2957+AN2957</f>
        <v>0</v>
      </c>
      <c r="AM2957" s="223"/>
      <c r="AN2957" s="223"/>
      <c r="AO2957" s="553"/>
      <c r="AP2957" s="553"/>
      <c r="AQ2957" s="553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</row>
    <row r="2958" spans="13:99">
      <c r="M2958" s="667" t="s">
        <v>2491</v>
      </c>
      <c r="N2958" s="588" t="s">
        <v>2492</v>
      </c>
      <c r="O2958" s="422" t="s">
        <v>195</v>
      </c>
      <c r="AC2958" s="253"/>
      <c r="AD2958" s="253"/>
      <c r="AE2958" s="253"/>
      <c r="AF2958" s="254"/>
      <c r="AG2958" s="553"/>
      <c r="AH2958" s="553"/>
      <c r="AI2958" s="253"/>
      <c r="AJ2958" s="253"/>
      <c r="AK2958" s="253"/>
      <c r="AL2958" s="249">
        <f>AM2958+AN2958</f>
        <v>0</v>
      </c>
      <c r="AM2958" s="246">
        <f>AM2959*AM2960/1000</f>
        <v>0</v>
      </c>
      <c r="AN2958" s="246">
        <f>AN2959*AN2960/1000</f>
        <v>0</v>
      </c>
      <c r="AO2958" s="254"/>
      <c r="AP2958" s="553"/>
      <c r="AQ2958" s="553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</row>
    <row r="2959" spans="13:99">
      <c r="M2959" s="668" t="str">
        <f>M2958 &amp; ".P"</f>
        <v>PLOXCLAL10.P</v>
      </c>
      <c r="N2959" s="560" t="s">
        <v>843</v>
      </c>
      <c r="O2959" s="422" t="s">
        <v>23</v>
      </c>
      <c r="AC2959" s="253"/>
      <c r="AD2959" s="253"/>
      <c r="AE2959" s="253"/>
      <c r="AF2959" s="254"/>
      <c r="AG2959" s="553"/>
      <c r="AH2959" s="553"/>
      <c r="AI2959" s="253"/>
      <c r="AJ2959" s="253"/>
      <c r="AK2959" s="253"/>
      <c r="AL2959" s="249">
        <f>IF(AL2960=0,0,AL2958*1000/AL2960)</f>
        <v>0</v>
      </c>
      <c r="AM2959" s="223"/>
      <c r="AN2959" s="223"/>
      <c r="AO2959" s="254"/>
      <c r="AP2959" s="553"/>
      <c r="AQ2959" s="553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</row>
    <row r="2960" spans="13:99">
      <c r="M2960" s="668" t="str">
        <f>M2958 &amp; ".V"</f>
        <v>PLOXCLAL10.V</v>
      </c>
      <c r="N2960" s="560" t="s">
        <v>245</v>
      </c>
      <c r="O2960" s="422" t="s">
        <v>289</v>
      </c>
      <c r="AC2960" s="253"/>
      <c r="AD2960" s="253"/>
      <c r="AE2960" s="253"/>
      <c r="AF2960" s="553"/>
      <c r="AG2960" s="553"/>
      <c r="AH2960" s="553"/>
      <c r="AI2960" s="253"/>
      <c r="AJ2960" s="253"/>
      <c r="AK2960" s="253"/>
      <c r="AL2960" s="249">
        <f>AM2960+AN2960</f>
        <v>0</v>
      </c>
      <c r="AM2960" s="223"/>
      <c r="AN2960" s="223"/>
      <c r="AO2960" s="553"/>
      <c r="AP2960" s="553"/>
      <c r="AQ2960" s="553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</row>
    <row r="2961" spans="13:99">
      <c r="M2961" s="667" t="s">
        <v>2493</v>
      </c>
      <c r="N2961" s="588" t="s">
        <v>2494</v>
      </c>
      <c r="O2961" s="422" t="s">
        <v>195</v>
      </c>
      <c r="AC2961" s="253"/>
      <c r="AD2961" s="253"/>
      <c r="AE2961" s="253"/>
      <c r="AF2961" s="254"/>
      <c r="AG2961" s="553"/>
      <c r="AH2961" s="553"/>
      <c r="AI2961" s="253"/>
      <c r="AJ2961" s="253"/>
      <c r="AK2961" s="253"/>
      <c r="AL2961" s="249">
        <f>AM2961+AN2961</f>
        <v>0</v>
      </c>
      <c r="AM2961" s="246">
        <f>AM2962*AM2963/1000</f>
        <v>0</v>
      </c>
      <c r="AN2961" s="246">
        <f>AN2962*AN2963/1000</f>
        <v>0</v>
      </c>
      <c r="AO2961" s="254"/>
      <c r="AP2961" s="553"/>
      <c r="AQ2961" s="553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</row>
    <row r="2962" spans="13:99">
      <c r="M2962" s="668" t="str">
        <f>M2961 &amp; ".P"</f>
        <v>PLOXCLAL18.P</v>
      </c>
      <c r="N2962" s="560" t="s">
        <v>843</v>
      </c>
      <c r="O2962" s="422" t="s">
        <v>23</v>
      </c>
      <c r="AC2962" s="253"/>
      <c r="AD2962" s="253"/>
      <c r="AE2962" s="253"/>
      <c r="AF2962" s="254"/>
      <c r="AG2962" s="553"/>
      <c r="AH2962" s="553"/>
      <c r="AI2962" s="253"/>
      <c r="AJ2962" s="253"/>
      <c r="AK2962" s="253"/>
      <c r="AL2962" s="249">
        <f>IF(AL2963=0,0,AL2961*1000/AL2963)</f>
        <v>0</v>
      </c>
      <c r="AM2962" s="223"/>
      <c r="AN2962" s="223"/>
      <c r="AO2962" s="254"/>
      <c r="AP2962" s="553"/>
      <c r="AQ2962" s="553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</row>
    <row r="2963" spans="13:99">
      <c r="M2963" s="668" t="str">
        <f>M2961 &amp; ".V"</f>
        <v>PLOXCLAL18.V</v>
      </c>
      <c r="N2963" s="560" t="s">
        <v>245</v>
      </c>
      <c r="O2963" s="422" t="s">
        <v>289</v>
      </c>
      <c r="AC2963" s="253"/>
      <c r="AD2963" s="253"/>
      <c r="AE2963" s="253"/>
      <c r="AF2963" s="553"/>
      <c r="AG2963" s="553"/>
      <c r="AH2963" s="553"/>
      <c r="AI2963" s="253"/>
      <c r="AJ2963" s="253"/>
      <c r="AK2963" s="253"/>
      <c r="AL2963" s="249">
        <f>AM2963+AN2963</f>
        <v>0</v>
      </c>
      <c r="AM2963" s="223"/>
      <c r="AN2963" s="223"/>
      <c r="AO2963" s="553"/>
      <c r="AP2963" s="553"/>
      <c r="AQ2963" s="55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</row>
    <row r="2964" spans="13:99">
      <c r="M2964" s="667" t="s">
        <v>2495</v>
      </c>
      <c r="N2964" s="588" t="s">
        <v>2496</v>
      </c>
      <c r="O2964" s="422" t="s">
        <v>195</v>
      </c>
      <c r="AC2964" s="253"/>
      <c r="AD2964" s="253"/>
      <c r="AE2964" s="253"/>
      <c r="AF2964" s="254"/>
      <c r="AG2964" s="553"/>
      <c r="AH2964" s="553"/>
      <c r="AI2964" s="253"/>
      <c r="AJ2964" s="253"/>
      <c r="AK2964" s="253"/>
      <c r="AL2964" s="249">
        <f>AM2964+AN2964</f>
        <v>0</v>
      </c>
      <c r="AM2964" s="246">
        <f>AM2965*AM2966/1000</f>
        <v>0</v>
      </c>
      <c r="AN2964" s="246">
        <f>AN2965*AN2966/1000</f>
        <v>0</v>
      </c>
      <c r="AO2964" s="254"/>
      <c r="AP2964" s="553"/>
      <c r="AQ2964" s="553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</row>
    <row r="2965" spans="13:99">
      <c r="M2965" s="668" t="str">
        <f>M2964 &amp; ".P"</f>
        <v>PLOXCLAL30.P</v>
      </c>
      <c r="N2965" s="560" t="s">
        <v>843</v>
      </c>
      <c r="O2965" s="422" t="s">
        <v>23</v>
      </c>
      <c r="AC2965" s="253"/>
      <c r="AD2965" s="253"/>
      <c r="AE2965" s="253"/>
      <c r="AF2965" s="254"/>
      <c r="AG2965" s="553"/>
      <c r="AH2965" s="553"/>
      <c r="AI2965" s="253"/>
      <c r="AJ2965" s="253"/>
      <c r="AK2965" s="253"/>
      <c r="AL2965" s="249">
        <f>IF(AL2966=0,0,AL2964*1000/AL2966)</f>
        <v>0</v>
      </c>
      <c r="AM2965" s="223"/>
      <c r="AN2965" s="223"/>
      <c r="AO2965" s="254"/>
      <c r="AP2965" s="553"/>
      <c r="AQ2965" s="553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</row>
    <row r="2966" spans="13:99">
      <c r="M2966" s="668" t="str">
        <f>M2964 &amp; ".V"</f>
        <v>PLOXCLAL30.V</v>
      </c>
      <c r="N2966" s="560" t="s">
        <v>245</v>
      </c>
      <c r="O2966" s="422" t="s">
        <v>289</v>
      </c>
      <c r="AC2966" s="253"/>
      <c r="AD2966" s="253"/>
      <c r="AE2966" s="253"/>
      <c r="AF2966" s="553"/>
      <c r="AG2966" s="553"/>
      <c r="AH2966" s="553"/>
      <c r="AI2966" s="253"/>
      <c r="AJ2966" s="253"/>
      <c r="AK2966" s="253"/>
      <c r="AL2966" s="249">
        <f>AM2966+AN2966</f>
        <v>0</v>
      </c>
      <c r="AM2966" s="223"/>
      <c r="AN2966" s="223"/>
      <c r="AO2966" s="553"/>
      <c r="AP2966" s="553"/>
      <c r="AQ2966" s="553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</row>
    <row r="2967" spans="13:99">
      <c r="M2967" s="590" t="s">
        <v>2214</v>
      </c>
      <c r="N2967" s="588" t="s">
        <v>2090</v>
      </c>
      <c r="O2967" s="422" t="s">
        <v>195</v>
      </c>
      <c r="AC2967" s="253"/>
      <c r="AD2967" s="253"/>
      <c r="AE2967" s="253"/>
      <c r="AF2967" s="254"/>
      <c r="AG2967" s="553"/>
      <c r="AH2967" s="553"/>
      <c r="AI2967" s="253"/>
      <c r="AJ2967" s="253"/>
      <c r="AK2967" s="253"/>
      <c r="AL2967" s="249">
        <f>AM2967+AN2967</f>
        <v>0</v>
      </c>
      <c r="AM2967" s="246">
        <f>AM2968*AM2969/1000</f>
        <v>0</v>
      </c>
      <c r="AN2967" s="246">
        <f>AN2968*AN2969/1000</f>
        <v>0</v>
      </c>
      <c r="AO2967" s="254"/>
      <c r="AP2967" s="553"/>
      <c r="AQ2967" s="553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</row>
    <row r="2968" spans="13:99">
      <c r="M2968" s="591" t="str">
        <f>M2967 &amp; ".P"</f>
        <v>SFAL.P</v>
      </c>
      <c r="N2968" s="560" t="s">
        <v>843</v>
      </c>
      <c r="O2968" s="422" t="s">
        <v>23</v>
      </c>
      <c r="AC2968" s="253"/>
      <c r="AD2968" s="253"/>
      <c r="AE2968" s="253"/>
      <c r="AF2968" s="254"/>
      <c r="AG2968" s="553"/>
      <c r="AH2968" s="553"/>
      <c r="AI2968" s="253"/>
      <c r="AJ2968" s="253"/>
      <c r="AK2968" s="253"/>
      <c r="AL2968" s="249">
        <f>IF(AL2969=0,0,AL2967*1000/AL2969)</f>
        <v>0</v>
      </c>
      <c r="AM2968" s="223"/>
      <c r="AN2968" s="223"/>
      <c r="AO2968" s="254"/>
      <c r="AP2968" s="553"/>
      <c r="AQ2968" s="553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</row>
    <row r="2969" spans="13:99">
      <c r="M2969" s="591" t="str">
        <f>M2967 &amp; ".V"</f>
        <v>SFAL.V</v>
      </c>
      <c r="N2969" s="560" t="s">
        <v>245</v>
      </c>
      <c r="O2969" s="422" t="s">
        <v>289</v>
      </c>
      <c r="AC2969" s="253"/>
      <c r="AD2969" s="253"/>
      <c r="AE2969" s="253"/>
      <c r="AF2969" s="553"/>
      <c r="AG2969" s="553"/>
      <c r="AH2969" s="553"/>
      <c r="AI2969" s="253"/>
      <c r="AJ2969" s="253"/>
      <c r="AK2969" s="253"/>
      <c r="AL2969" s="249">
        <f>AM2969+AN2969</f>
        <v>0</v>
      </c>
      <c r="AM2969" s="223"/>
      <c r="AN2969" s="223"/>
      <c r="AO2969" s="553"/>
      <c r="AP2969" s="553"/>
      <c r="AQ2969" s="553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</row>
    <row r="2970" spans="13:99">
      <c r="M2970" s="590" t="s">
        <v>1366</v>
      </c>
      <c r="N2970" s="588" t="s">
        <v>307</v>
      </c>
      <c r="O2970" s="422" t="s">
        <v>195</v>
      </c>
      <c r="AC2970" s="253"/>
      <c r="AD2970" s="253"/>
      <c r="AE2970" s="253"/>
      <c r="AF2970" s="254"/>
      <c r="AG2970" s="553"/>
      <c r="AH2970" s="553"/>
      <c r="AI2970" s="253"/>
      <c r="AJ2970" s="253"/>
      <c r="AK2970" s="253"/>
      <c r="AL2970" s="249">
        <f>AM2970+AN2970</f>
        <v>0</v>
      </c>
      <c r="AM2970" s="223"/>
      <c r="AN2970" s="223"/>
      <c r="AO2970" s="254"/>
      <c r="AP2970" s="553"/>
      <c r="AQ2970" s="553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</row>
    <row r="2971" spans="13:99">
      <c r="M2971" s="589"/>
      <c r="N2971" s="562"/>
      <c r="O2971" s="424"/>
      <c r="AC2971" s="253"/>
      <c r="AD2971" s="253"/>
      <c r="AE2971" s="253"/>
      <c r="AF2971" s="263"/>
      <c r="AG2971" s="263"/>
      <c r="AH2971" s="263"/>
      <c r="AI2971" s="253"/>
      <c r="AJ2971" s="253"/>
      <c r="AK2971" s="253"/>
      <c r="AL2971" s="263"/>
      <c r="AM2971" s="263"/>
      <c r="AN2971" s="263"/>
      <c r="AO2971" s="263"/>
      <c r="AP2971" s="263"/>
      <c r="AQ2971" s="263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</row>
    <row r="2972" spans="13:99">
      <c r="M2972" s="590" t="s">
        <v>2174</v>
      </c>
      <c r="N2972" s="596" t="s">
        <v>2091</v>
      </c>
      <c r="O2972" s="422" t="s">
        <v>195</v>
      </c>
      <c r="AC2972" s="253"/>
      <c r="AD2972" s="253"/>
      <c r="AE2972" s="253"/>
      <c r="AF2972" s="249">
        <f>AG2972+AH2972</f>
        <v>0</v>
      </c>
      <c r="AG2972" s="246">
        <f>SUMIF(ВО.Р!$AO$65:$AO$91,ВО.Р!$AO$64,ВО.Р!AG$65:AG$91)</f>
        <v>0</v>
      </c>
      <c r="AH2972" s="246">
        <f>SUMIF(ВО.Р!$AO$65:$AO$91,ВО.Р!$AO$64,ВО.Р!AH$65:AH$91)</f>
        <v>0</v>
      </c>
      <c r="AI2972" s="253"/>
      <c r="AJ2972" s="253"/>
      <c r="AK2972" s="253"/>
      <c r="AL2972" s="249"/>
      <c r="AM2972" s="246"/>
      <c r="AN2972" s="246"/>
      <c r="AO2972" s="249"/>
      <c r="AP2972" s="246"/>
      <c r="AQ2972" s="246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</row>
    <row r="2973" spans="13:99">
      <c r="M2973" s="589"/>
      <c r="N2973" s="562"/>
      <c r="O2973" s="424"/>
      <c r="AC2973" s="253"/>
      <c r="AD2973" s="253"/>
      <c r="AE2973" s="253"/>
      <c r="AF2973" s="263"/>
      <c r="AG2973" s="263"/>
      <c r="AH2973" s="263"/>
      <c r="AI2973" s="253"/>
      <c r="AJ2973" s="253"/>
      <c r="AK2973" s="253"/>
      <c r="AL2973" s="263"/>
      <c r="AM2973" s="263"/>
      <c r="AN2973" s="263"/>
      <c r="AO2973" s="263"/>
      <c r="AP2973" s="263"/>
      <c r="AQ2973" s="26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</row>
    <row r="2974" spans="13:99">
      <c r="M2974" s="590" t="s">
        <v>2177</v>
      </c>
      <c r="N2974" s="588" t="s">
        <v>2092</v>
      </c>
      <c r="O2974" s="422" t="s">
        <v>195</v>
      </c>
      <c r="AC2974" s="253"/>
      <c r="AD2974" s="253"/>
      <c r="AE2974" s="253"/>
      <c r="AF2974" s="254"/>
      <c r="AG2974" s="553"/>
      <c r="AH2974" s="553"/>
      <c r="AI2974" s="253"/>
      <c r="AJ2974" s="253"/>
      <c r="AK2974" s="253"/>
      <c r="AL2974" s="249">
        <f>AM2974+AN2974</f>
        <v>0</v>
      </c>
      <c r="AM2974" s="246">
        <f>AM2975*AM2976/1000</f>
        <v>0</v>
      </c>
      <c r="AN2974" s="246">
        <f>AN2975*AN2976/1000</f>
        <v>0</v>
      </c>
      <c r="AO2974" s="254"/>
      <c r="AP2974" s="553"/>
      <c r="AQ2974" s="553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</row>
    <row r="2975" spans="13:99">
      <c r="M2975" s="591" t="str">
        <f>M2974 &amp; ".P"</f>
        <v>MGFLK.P</v>
      </c>
      <c r="N2975" s="560" t="s">
        <v>843</v>
      </c>
      <c r="O2975" s="422" t="s">
        <v>23</v>
      </c>
      <c r="AC2975" s="253"/>
      <c r="AD2975" s="253"/>
      <c r="AE2975" s="253"/>
      <c r="AF2975" s="254"/>
      <c r="AG2975" s="553"/>
      <c r="AH2975" s="553"/>
      <c r="AI2975" s="253"/>
      <c r="AJ2975" s="253"/>
      <c r="AK2975" s="253"/>
      <c r="AL2975" s="249">
        <f>IF(AL2976=0,0,AL2974*1000/AL2976)</f>
        <v>0</v>
      </c>
      <c r="AM2975" s="223"/>
      <c r="AN2975" s="223"/>
      <c r="AO2975" s="254"/>
      <c r="AP2975" s="553"/>
      <c r="AQ2975" s="553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</row>
    <row r="2976" spans="13:99">
      <c r="M2976" s="591" t="str">
        <f>M2974 &amp; ".V"</f>
        <v>MGFLK.V</v>
      </c>
      <c r="N2976" s="560" t="s">
        <v>245</v>
      </c>
      <c r="O2976" s="422" t="s">
        <v>289</v>
      </c>
      <c r="AC2976" s="253"/>
      <c r="AD2976" s="253"/>
      <c r="AE2976" s="253"/>
      <c r="AF2976" s="553"/>
      <c r="AG2976" s="553"/>
      <c r="AH2976" s="553"/>
      <c r="AI2976" s="253"/>
      <c r="AJ2976" s="253"/>
      <c r="AK2976" s="253"/>
      <c r="AL2976" s="249">
        <f>AM2976+AN2976</f>
        <v>0</v>
      </c>
      <c r="AM2976" s="223"/>
      <c r="AN2976" s="223"/>
      <c r="AO2976" s="553"/>
      <c r="AP2976" s="553"/>
      <c r="AQ2976" s="553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</row>
    <row r="2977" spans="13:99">
      <c r="M2977" s="590" t="s">
        <v>2178</v>
      </c>
      <c r="N2977" s="588" t="s">
        <v>2093</v>
      </c>
      <c r="O2977" s="422" t="s">
        <v>195</v>
      </c>
      <c r="AC2977" s="253"/>
      <c r="AD2977" s="253"/>
      <c r="AE2977" s="253"/>
      <c r="AF2977" s="254"/>
      <c r="AG2977" s="553"/>
      <c r="AH2977" s="553"/>
      <c r="AI2977" s="253"/>
      <c r="AJ2977" s="253"/>
      <c r="AK2977" s="253"/>
      <c r="AL2977" s="249">
        <f>AM2977+AN2977</f>
        <v>0</v>
      </c>
      <c r="AM2977" s="246">
        <f>AM2978*AM2979/1000</f>
        <v>0</v>
      </c>
      <c r="AN2977" s="246">
        <f>AN2978*AN2979/1000</f>
        <v>0</v>
      </c>
      <c r="AO2977" s="254"/>
      <c r="AP2977" s="553"/>
      <c r="AQ2977" s="553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</row>
    <row r="2978" spans="13:99">
      <c r="M2978" s="591" t="str">
        <f>M2977 &amp; ".P"</f>
        <v>PRSTL.P</v>
      </c>
      <c r="N2978" s="560" t="s">
        <v>843</v>
      </c>
      <c r="O2978" s="422" t="s">
        <v>23</v>
      </c>
      <c r="AC2978" s="253"/>
      <c r="AD2978" s="253"/>
      <c r="AE2978" s="253"/>
      <c r="AF2978" s="254"/>
      <c r="AG2978" s="553"/>
      <c r="AH2978" s="553"/>
      <c r="AI2978" s="253"/>
      <c r="AJ2978" s="253"/>
      <c r="AK2978" s="253"/>
      <c r="AL2978" s="249">
        <f>IF(AL2979=0,0,AL2977*1000/AL2979)</f>
        <v>0</v>
      </c>
      <c r="AM2978" s="223"/>
      <c r="AN2978" s="223"/>
      <c r="AO2978" s="254"/>
      <c r="AP2978" s="553"/>
      <c r="AQ2978" s="553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</row>
    <row r="2979" spans="13:99">
      <c r="M2979" s="591" t="str">
        <f>M2977 &amp; ".V"</f>
        <v>PRSTL.V</v>
      </c>
      <c r="N2979" s="560" t="s">
        <v>245</v>
      </c>
      <c r="O2979" s="422" t="s">
        <v>289</v>
      </c>
      <c r="AC2979" s="253"/>
      <c r="AD2979" s="253"/>
      <c r="AE2979" s="253"/>
      <c r="AF2979" s="553"/>
      <c r="AG2979" s="553"/>
      <c r="AH2979" s="553"/>
      <c r="AI2979" s="253"/>
      <c r="AJ2979" s="253"/>
      <c r="AK2979" s="253"/>
      <c r="AL2979" s="249">
        <f>AM2979+AN2979</f>
        <v>0</v>
      </c>
      <c r="AM2979" s="223"/>
      <c r="AN2979" s="223"/>
      <c r="AO2979" s="553"/>
      <c r="AP2979" s="553"/>
      <c r="AQ2979" s="553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</row>
    <row r="2980" spans="13:99">
      <c r="M2980" s="668" t="s">
        <v>2497</v>
      </c>
      <c r="N2980" s="588" t="s">
        <v>2498</v>
      </c>
      <c r="O2980" s="422" t="s">
        <v>195</v>
      </c>
      <c r="AC2980" s="253"/>
      <c r="AD2980" s="253"/>
      <c r="AE2980" s="253"/>
      <c r="AF2980" s="254"/>
      <c r="AG2980" s="553"/>
      <c r="AH2980" s="553"/>
      <c r="AI2980" s="253"/>
      <c r="AJ2980" s="253"/>
      <c r="AK2980" s="253"/>
      <c r="AL2980" s="249">
        <f>AM2980+AN2980</f>
        <v>0</v>
      </c>
      <c r="AM2980" s="246">
        <f>AM2981*AM2982/1000</f>
        <v>0</v>
      </c>
      <c r="AN2980" s="246">
        <f>AN2981*AN2982/1000</f>
        <v>0</v>
      </c>
      <c r="AO2980" s="254"/>
      <c r="AP2980" s="553"/>
      <c r="AQ2980" s="553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</row>
    <row r="2981" spans="13:99">
      <c r="M2981" s="668" t="str">
        <f>M2980 &amp; ".P"</f>
        <v>PRSTL853.P</v>
      </c>
      <c r="N2981" s="560" t="s">
        <v>843</v>
      </c>
      <c r="O2981" s="422" t="s">
        <v>23</v>
      </c>
      <c r="AC2981" s="253"/>
      <c r="AD2981" s="253"/>
      <c r="AE2981" s="253"/>
      <c r="AF2981" s="254"/>
      <c r="AG2981" s="553"/>
      <c r="AH2981" s="553"/>
      <c r="AI2981" s="253"/>
      <c r="AJ2981" s="253"/>
      <c r="AK2981" s="253"/>
      <c r="AL2981" s="249">
        <f>IF(AL2982=0,0,AL2980*1000/AL2982)</f>
        <v>0</v>
      </c>
      <c r="AM2981" s="223"/>
      <c r="AN2981" s="223"/>
      <c r="AO2981" s="254"/>
      <c r="AP2981" s="553"/>
      <c r="AQ2981" s="553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</row>
    <row r="2982" spans="13:99">
      <c r="M2982" s="668" t="str">
        <f>M2980 &amp; ".V"</f>
        <v>PRSTL853.V</v>
      </c>
      <c r="N2982" s="560" t="s">
        <v>245</v>
      </c>
      <c r="O2982" s="422" t="s">
        <v>289</v>
      </c>
      <c r="AC2982" s="253"/>
      <c r="AD2982" s="253"/>
      <c r="AE2982" s="253"/>
      <c r="AF2982" s="553"/>
      <c r="AG2982" s="553"/>
      <c r="AH2982" s="553"/>
      <c r="AI2982" s="253"/>
      <c r="AJ2982" s="253"/>
      <c r="AK2982" s="253"/>
      <c r="AL2982" s="249">
        <f>AM2982+AN2982</f>
        <v>0</v>
      </c>
      <c r="AM2982" s="223"/>
      <c r="AN2982" s="223"/>
      <c r="AO2982" s="553"/>
      <c r="AP2982" s="553"/>
      <c r="AQ2982" s="553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</row>
    <row r="2983" spans="13:99">
      <c r="M2983" s="668" t="s">
        <v>2499</v>
      </c>
      <c r="N2983" s="588" t="s">
        <v>2500</v>
      </c>
      <c r="O2983" s="422" t="s">
        <v>195</v>
      </c>
      <c r="AC2983" s="253"/>
      <c r="AD2983" s="253"/>
      <c r="AE2983" s="253"/>
      <c r="AF2983" s="254"/>
      <c r="AG2983" s="553"/>
      <c r="AH2983" s="553"/>
      <c r="AI2983" s="253"/>
      <c r="AJ2983" s="253"/>
      <c r="AK2983" s="253"/>
      <c r="AL2983" s="249">
        <f>AM2983+AN2983</f>
        <v>0</v>
      </c>
      <c r="AM2983" s="246">
        <f>AM2984*AM2985/1000</f>
        <v>0</v>
      </c>
      <c r="AN2983" s="246">
        <f>AN2984*AN2985/1000</f>
        <v>0</v>
      </c>
      <c r="AO2983" s="254"/>
      <c r="AP2983" s="553"/>
      <c r="AQ2983" s="55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</row>
    <row r="2984" spans="13:99">
      <c r="M2984" s="668" t="str">
        <f>M2983 &amp; ".P"</f>
        <v>PRSTL650.P</v>
      </c>
      <c r="N2984" s="560" t="s">
        <v>843</v>
      </c>
      <c r="O2984" s="422" t="s">
        <v>23</v>
      </c>
      <c r="AC2984" s="253"/>
      <c r="AD2984" s="253"/>
      <c r="AE2984" s="253"/>
      <c r="AF2984" s="254"/>
      <c r="AG2984" s="553"/>
      <c r="AH2984" s="553"/>
      <c r="AI2984" s="253"/>
      <c r="AJ2984" s="253"/>
      <c r="AK2984" s="253"/>
      <c r="AL2984" s="249">
        <f>IF(AL2985=0,0,AL2983*1000/AL2985)</f>
        <v>0</v>
      </c>
      <c r="AM2984" s="223"/>
      <c r="AN2984" s="223"/>
      <c r="AO2984" s="254"/>
      <c r="AP2984" s="553"/>
      <c r="AQ2984" s="553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</row>
    <row r="2985" spans="13:99">
      <c r="M2985" s="668" t="str">
        <f>M2983 &amp; ".V"</f>
        <v>PRSTL650.V</v>
      </c>
      <c r="N2985" s="560" t="s">
        <v>245</v>
      </c>
      <c r="O2985" s="422" t="s">
        <v>289</v>
      </c>
      <c r="AC2985" s="253"/>
      <c r="AD2985" s="253"/>
      <c r="AE2985" s="253"/>
      <c r="AF2985" s="553"/>
      <c r="AG2985" s="553"/>
      <c r="AH2985" s="553"/>
      <c r="AI2985" s="253"/>
      <c r="AJ2985" s="253"/>
      <c r="AK2985" s="253"/>
      <c r="AL2985" s="249">
        <f>AM2985+AN2985</f>
        <v>0</v>
      </c>
      <c r="AM2985" s="223"/>
      <c r="AN2985" s="223"/>
      <c r="AO2985" s="553"/>
      <c r="AP2985" s="553"/>
      <c r="AQ2985" s="553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</row>
    <row r="2986" spans="13:99">
      <c r="M2986" s="668" t="s">
        <v>2501</v>
      </c>
      <c r="N2986" s="588" t="s">
        <v>2502</v>
      </c>
      <c r="O2986" s="422" t="s">
        <v>195</v>
      </c>
      <c r="AC2986" s="253"/>
      <c r="AD2986" s="253"/>
      <c r="AE2986" s="253"/>
      <c r="AF2986" s="254"/>
      <c r="AG2986" s="553"/>
      <c r="AH2986" s="553"/>
      <c r="AI2986" s="253"/>
      <c r="AJ2986" s="253"/>
      <c r="AK2986" s="253"/>
      <c r="AL2986" s="249">
        <f>AM2986+AN2986</f>
        <v>0</v>
      </c>
      <c r="AM2986" s="246">
        <f>AM2987*AM2988/1000</f>
        <v>0</v>
      </c>
      <c r="AN2986" s="246">
        <f>AN2987*AN2988/1000</f>
        <v>0</v>
      </c>
      <c r="AO2986" s="254"/>
      <c r="AP2986" s="553"/>
      <c r="AQ2986" s="553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</row>
    <row r="2987" spans="13:99">
      <c r="M2987" s="668" t="str">
        <f>M2986 &amp; ".P"</f>
        <v>PRSTL2515.P</v>
      </c>
      <c r="N2987" s="560" t="s">
        <v>843</v>
      </c>
      <c r="O2987" s="422" t="s">
        <v>23</v>
      </c>
      <c r="AC2987" s="253"/>
      <c r="AD2987" s="253"/>
      <c r="AE2987" s="253"/>
      <c r="AF2987" s="254"/>
      <c r="AG2987" s="553"/>
      <c r="AH2987" s="553"/>
      <c r="AI2987" s="253"/>
      <c r="AJ2987" s="253"/>
      <c r="AK2987" s="253"/>
      <c r="AL2987" s="249">
        <f>IF(AL2988=0,0,AL2986*1000/AL2988)</f>
        <v>0</v>
      </c>
      <c r="AM2987" s="223"/>
      <c r="AN2987" s="223"/>
      <c r="AO2987" s="254"/>
      <c r="AP2987" s="553"/>
      <c r="AQ2987" s="553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</row>
    <row r="2988" spans="13:99">
      <c r="M2988" s="668" t="str">
        <f>M2986 &amp; ".V"</f>
        <v>PRSTL2515.V</v>
      </c>
      <c r="N2988" s="560" t="s">
        <v>245</v>
      </c>
      <c r="O2988" s="422" t="s">
        <v>289</v>
      </c>
      <c r="AC2988" s="253"/>
      <c r="AD2988" s="253"/>
      <c r="AE2988" s="253"/>
      <c r="AF2988" s="553"/>
      <c r="AG2988" s="553"/>
      <c r="AH2988" s="553"/>
      <c r="AI2988" s="253"/>
      <c r="AJ2988" s="253"/>
      <c r="AK2988" s="253"/>
      <c r="AL2988" s="249">
        <f>AM2988+AN2988</f>
        <v>0</v>
      </c>
      <c r="AM2988" s="223"/>
      <c r="AN2988" s="223"/>
      <c r="AO2988" s="553"/>
      <c r="AP2988" s="553"/>
      <c r="AQ2988" s="553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</row>
    <row r="2989" spans="13:99">
      <c r="M2989" s="668" t="s">
        <v>2503</v>
      </c>
      <c r="N2989" s="588" t="s">
        <v>2504</v>
      </c>
      <c r="O2989" s="422" t="s">
        <v>195</v>
      </c>
      <c r="AC2989" s="253"/>
      <c r="AD2989" s="253"/>
      <c r="AE2989" s="253"/>
      <c r="AF2989" s="254"/>
      <c r="AG2989" s="553"/>
      <c r="AH2989" s="553"/>
      <c r="AI2989" s="253"/>
      <c r="AJ2989" s="253"/>
      <c r="AK2989" s="253"/>
      <c r="AL2989" s="249">
        <f>AM2989+AN2989</f>
        <v>0</v>
      </c>
      <c r="AM2989" s="246">
        <f>AM2990*AM2991/1000</f>
        <v>0</v>
      </c>
      <c r="AN2989" s="246">
        <f>AN2990*AN2991/1000</f>
        <v>0</v>
      </c>
      <c r="AO2989" s="254"/>
      <c r="AP2989" s="553"/>
      <c r="AQ2989" s="553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</row>
    <row r="2990" spans="13:99">
      <c r="M2990" s="668" t="str">
        <f>M2989 &amp; ".P"</f>
        <v>GRLIFEK47.P</v>
      </c>
      <c r="N2990" s="560" t="s">
        <v>843</v>
      </c>
      <c r="O2990" s="422" t="s">
        <v>23</v>
      </c>
      <c r="AC2990" s="253"/>
      <c r="AD2990" s="253"/>
      <c r="AE2990" s="253"/>
      <c r="AF2990" s="254"/>
      <c r="AG2990" s="553"/>
      <c r="AH2990" s="553"/>
      <c r="AI2990" s="253"/>
      <c r="AJ2990" s="253"/>
      <c r="AK2990" s="253"/>
      <c r="AL2990" s="249">
        <f>IF(AL2991=0,0,AL2989*1000/AL2991)</f>
        <v>0</v>
      </c>
      <c r="AM2990" s="223"/>
      <c r="AN2990" s="223"/>
      <c r="AO2990" s="254"/>
      <c r="AP2990" s="553"/>
      <c r="AQ2990" s="553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</row>
    <row r="2991" spans="13:99">
      <c r="M2991" s="668" t="str">
        <f>M2989 &amp; ".V"</f>
        <v>GRLIFEK47.V</v>
      </c>
      <c r="N2991" s="560" t="s">
        <v>245</v>
      </c>
      <c r="O2991" s="422" t="s">
        <v>289</v>
      </c>
      <c r="AC2991" s="253"/>
      <c r="AD2991" s="253"/>
      <c r="AE2991" s="253"/>
      <c r="AF2991" s="553"/>
      <c r="AG2991" s="553"/>
      <c r="AH2991" s="553"/>
      <c r="AI2991" s="253"/>
      <c r="AJ2991" s="253"/>
      <c r="AK2991" s="253"/>
      <c r="AL2991" s="249">
        <f>AM2991+AN2991</f>
        <v>0</v>
      </c>
      <c r="AM2991" s="223"/>
      <c r="AN2991" s="223"/>
      <c r="AO2991" s="553"/>
      <c r="AP2991" s="553"/>
      <c r="AQ2991" s="553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</row>
    <row r="2992" spans="13:99">
      <c r="M2992" s="668" t="s">
        <v>2505</v>
      </c>
      <c r="N2992" s="588" t="s">
        <v>2506</v>
      </c>
      <c r="O2992" s="422" t="s">
        <v>195</v>
      </c>
      <c r="AC2992" s="253"/>
      <c r="AD2992" s="253"/>
      <c r="AE2992" s="253"/>
      <c r="AF2992" s="254"/>
      <c r="AG2992" s="553"/>
      <c r="AH2992" s="553"/>
      <c r="AI2992" s="253"/>
      <c r="AJ2992" s="253"/>
      <c r="AK2992" s="253"/>
      <c r="AL2992" s="249">
        <f>AM2992+AN2992</f>
        <v>0</v>
      </c>
      <c r="AM2992" s="246">
        <f>AM2993*AM2994/1000</f>
        <v>0</v>
      </c>
      <c r="AN2992" s="246">
        <f>AN2993*AN2994/1000</f>
        <v>0</v>
      </c>
      <c r="AO2992" s="254"/>
      <c r="AP2992" s="553"/>
      <c r="AQ2992" s="553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</row>
    <row r="2993" spans="13:99">
      <c r="M2993" s="668" t="str">
        <f>M2992 &amp; ".P"</f>
        <v>GRLIFEK41.P</v>
      </c>
      <c r="N2993" s="560" t="s">
        <v>843</v>
      </c>
      <c r="O2993" s="422" t="s">
        <v>23</v>
      </c>
      <c r="AC2993" s="253"/>
      <c r="AD2993" s="253"/>
      <c r="AE2993" s="253"/>
      <c r="AF2993" s="254"/>
      <c r="AG2993" s="553"/>
      <c r="AH2993" s="553"/>
      <c r="AI2993" s="253"/>
      <c r="AJ2993" s="253"/>
      <c r="AK2993" s="253"/>
      <c r="AL2993" s="249">
        <f>IF(AL2994=0,0,AL2992*1000/AL2994)</f>
        <v>0</v>
      </c>
      <c r="AM2993" s="223"/>
      <c r="AN2993" s="223"/>
      <c r="AO2993" s="254"/>
      <c r="AP2993" s="553"/>
      <c r="AQ2993" s="55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</row>
    <row r="2994" spans="13:99">
      <c r="M2994" s="668" t="str">
        <f>M2992 &amp; ".V"</f>
        <v>GRLIFEK41.V</v>
      </c>
      <c r="N2994" s="560" t="s">
        <v>245</v>
      </c>
      <c r="O2994" s="422" t="s">
        <v>289</v>
      </c>
      <c r="AC2994" s="253"/>
      <c r="AD2994" s="253"/>
      <c r="AE2994" s="253"/>
      <c r="AF2994" s="553"/>
      <c r="AG2994" s="553"/>
      <c r="AH2994" s="553"/>
      <c r="AI2994" s="253"/>
      <c r="AJ2994" s="253"/>
      <c r="AK2994" s="253"/>
      <c r="AL2994" s="249">
        <f>AM2994+AN2994</f>
        <v>0</v>
      </c>
      <c r="AM2994" s="223"/>
      <c r="AN2994" s="223"/>
      <c r="AO2994" s="553"/>
      <c r="AP2994" s="553"/>
      <c r="AQ2994" s="553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</row>
    <row r="2995" spans="13:99">
      <c r="M2995" s="668" t="s">
        <v>2507</v>
      </c>
      <c r="N2995" s="588" t="s">
        <v>2508</v>
      </c>
      <c r="O2995" s="422" t="s">
        <v>195</v>
      </c>
      <c r="AC2995" s="253"/>
      <c r="AD2995" s="253"/>
      <c r="AE2995" s="253"/>
      <c r="AF2995" s="254"/>
      <c r="AG2995" s="553"/>
      <c r="AH2995" s="553"/>
      <c r="AI2995" s="253"/>
      <c r="AJ2995" s="253"/>
      <c r="AK2995" s="253"/>
      <c r="AL2995" s="249">
        <f>AM2995+AN2995</f>
        <v>0</v>
      </c>
      <c r="AM2995" s="246">
        <f>AM2996*AM2997/1000</f>
        <v>0</v>
      </c>
      <c r="AN2995" s="246">
        <f>AN2996*AN2997/1000</f>
        <v>0</v>
      </c>
      <c r="AO2995" s="254"/>
      <c r="AP2995" s="553"/>
      <c r="AQ2995" s="553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</row>
    <row r="2996" spans="13:99">
      <c r="M2996" s="668" t="str">
        <f>M2995 &amp; ".P"</f>
        <v>GRLIFEA10PV.P</v>
      </c>
      <c r="N2996" s="560" t="s">
        <v>843</v>
      </c>
      <c r="O2996" s="422" t="s">
        <v>23</v>
      </c>
      <c r="AC2996" s="253"/>
      <c r="AD2996" s="253"/>
      <c r="AE2996" s="253"/>
      <c r="AF2996" s="254"/>
      <c r="AG2996" s="553"/>
      <c r="AH2996" s="553"/>
      <c r="AI2996" s="253"/>
      <c r="AJ2996" s="253"/>
      <c r="AK2996" s="253"/>
      <c r="AL2996" s="249">
        <f>IF(AL2997=0,0,AL2995*1000/AL2997)</f>
        <v>0</v>
      </c>
      <c r="AM2996" s="223"/>
      <c r="AN2996" s="223"/>
      <c r="AO2996" s="254"/>
      <c r="AP2996" s="553"/>
      <c r="AQ2996" s="553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</row>
    <row r="2997" spans="13:99">
      <c r="M2997" s="668" t="str">
        <f>M2995 &amp; ".V"</f>
        <v>GRLIFEA10PV.V</v>
      </c>
      <c r="N2997" s="560" t="s">
        <v>245</v>
      </c>
      <c r="O2997" s="422" t="s">
        <v>289</v>
      </c>
      <c r="AC2997" s="253"/>
      <c r="AD2997" s="253"/>
      <c r="AE2997" s="253"/>
      <c r="AF2997" s="553"/>
      <c r="AG2997" s="553"/>
      <c r="AH2997" s="553"/>
      <c r="AI2997" s="253"/>
      <c r="AJ2997" s="253"/>
      <c r="AK2997" s="253"/>
      <c r="AL2997" s="249">
        <f>AM2997+AN2997</f>
        <v>0</v>
      </c>
      <c r="AM2997" s="223"/>
      <c r="AN2997" s="223"/>
      <c r="AO2997" s="553"/>
      <c r="AP2997" s="553"/>
      <c r="AQ2997" s="553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</row>
    <row r="2998" spans="13:99">
      <c r="M2998" s="590" t="s">
        <v>1366</v>
      </c>
      <c r="N2998" s="588" t="s">
        <v>307</v>
      </c>
      <c r="O2998" s="422" t="s">
        <v>195</v>
      </c>
      <c r="AC2998" s="253"/>
      <c r="AD2998" s="253"/>
      <c r="AE2998" s="253"/>
      <c r="AF2998" s="254"/>
      <c r="AG2998" s="553"/>
      <c r="AH2998" s="553"/>
      <c r="AI2998" s="253"/>
      <c r="AJ2998" s="253"/>
      <c r="AK2998" s="253"/>
      <c r="AL2998" s="249">
        <f>AM2998+AN2998</f>
        <v>0</v>
      </c>
      <c r="AM2998" s="223"/>
      <c r="AN2998" s="223"/>
      <c r="AO2998" s="254"/>
      <c r="AP2998" s="553"/>
      <c r="AQ2998" s="553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</row>
    <row r="2999" spans="13:99">
      <c r="M2999" s="589"/>
      <c r="N2999" s="562"/>
      <c r="O2999" s="424"/>
      <c r="AC2999" s="253"/>
      <c r="AD2999" s="253"/>
      <c r="AE2999" s="253"/>
      <c r="AF2999" s="263"/>
      <c r="AG2999" s="263"/>
      <c r="AH2999" s="263"/>
      <c r="AI2999" s="253"/>
      <c r="AJ2999" s="253"/>
      <c r="AK2999" s="253"/>
      <c r="AL2999" s="263"/>
      <c r="AM2999" s="263"/>
      <c r="AN2999" s="263"/>
      <c r="AO2999" s="263"/>
      <c r="AP2999" s="263"/>
      <c r="AQ2999" s="263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</row>
    <row r="3000" spans="13:99">
      <c r="M3000" s="590" t="s">
        <v>2175</v>
      </c>
      <c r="N3000" s="596" t="s">
        <v>2084</v>
      </c>
      <c r="O3000" s="422" t="s">
        <v>195</v>
      </c>
      <c r="AC3000" s="253"/>
      <c r="AD3000" s="253"/>
      <c r="AE3000" s="253"/>
      <c r="AF3000" s="249">
        <f>AG3000+AH3000</f>
        <v>0</v>
      </c>
      <c r="AG3000" s="246">
        <f>SUMIF(ВО.Р!$AO$93:$AO$344,ВО.Р!$AO$92,ВО.Р!AG$93:AG$344)</f>
        <v>0</v>
      </c>
      <c r="AH3000" s="246">
        <f>SUMIF(ВО.Р!$AO$93:$AO$344,ВО.Р!$AO$92,ВО.Р!AH$93:AH$344)</f>
        <v>0</v>
      </c>
      <c r="AI3000" s="253"/>
      <c r="AJ3000" s="253"/>
      <c r="AK3000" s="253"/>
      <c r="AL3000" s="249"/>
      <c r="AM3000" s="246"/>
      <c r="AN3000" s="246"/>
      <c r="AO3000" s="249"/>
      <c r="AP3000" s="246"/>
      <c r="AQ3000" s="246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</row>
    <row r="3001" spans="13:99">
      <c r="M3001" s="589"/>
      <c r="N3001" s="562"/>
      <c r="O3001" s="424"/>
      <c r="AC3001" s="253"/>
      <c r="AD3001" s="253"/>
      <c r="AE3001" s="253"/>
      <c r="AF3001" s="263"/>
      <c r="AG3001" s="263"/>
      <c r="AH3001" s="263"/>
      <c r="AI3001" s="253"/>
      <c r="AJ3001" s="253"/>
      <c r="AK3001" s="253"/>
      <c r="AL3001" s="263"/>
      <c r="AM3001" s="263"/>
      <c r="AN3001" s="263"/>
      <c r="AO3001" s="263"/>
      <c r="AP3001" s="263"/>
      <c r="AQ3001" s="263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</row>
    <row r="3002" spans="13:99">
      <c r="M3002" s="590" t="s">
        <v>2179</v>
      </c>
      <c r="N3002" s="588" t="s">
        <v>2095</v>
      </c>
      <c r="O3002" s="422" t="s">
        <v>195</v>
      </c>
      <c r="AC3002" s="253"/>
      <c r="AD3002" s="253"/>
      <c r="AE3002" s="253"/>
      <c r="AF3002" s="254"/>
      <c r="AG3002" s="553"/>
      <c r="AH3002" s="553"/>
      <c r="AI3002" s="253"/>
      <c r="AJ3002" s="253"/>
      <c r="AK3002" s="253"/>
      <c r="AL3002" s="249">
        <f>AM3002+AN3002</f>
        <v>0</v>
      </c>
      <c r="AM3002" s="246">
        <f>AM3003*AM3004/1000</f>
        <v>0</v>
      </c>
      <c r="AN3002" s="246">
        <f>AN3003*AN3004/1000</f>
        <v>0</v>
      </c>
      <c r="AO3002" s="254"/>
      <c r="AP3002" s="553"/>
      <c r="AQ3002" s="553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</row>
    <row r="3003" spans="13:99">
      <c r="M3003" s="591" t="str">
        <f>M3002 &amp; ".P"</f>
        <v>AGRP.P</v>
      </c>
      <c r="N3003" s="560" t="s">
        <v>843</v>
      </c>
      <c r="O3003" s="422" t="s">
        <v>23</v>
      </c>
      <c r="AC3003" s="253"/>
      <c r="AD3003" s="253"/>
      <c r="AE3003" s="253"/>
      <c r="AF3003" s="254"/>
      <c r="AG3003" s="553"/>
      <c r="AH3003" s="553"/>
      <c r="AI3003" s="253"/>
      <c r="AJ3003" s="253"/>
      <c r="AK3003" s="253"/>
      <c r="AL3003" s="249">
        <f>IF(AL3004=0,0,AL3002*1000/AL3004)</f>
        <v>0</v>
      </c>
      <c r="AM3003" s="223"/>
      <c r="AN3003" s="223"/>
      <c r="AO3003" s="254"/>
      <c r="AP3003" s="553"/>
      <c r="AQ3003" s="55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</row>
    <row r="3004" spans="13:99">
      <c r="M3004" s="591" t="str">
        <f>M3002 &amp; ".V"</f>
        <v>AGRP.V</v>
      </c>
      <c r="N3004" s="560" t="s">
        <v>245</v>
      </c>
      <c r="O3004" s="422" t="s">
        <v>289</v>
      </c>
      <c r="AC3004" s="253"/>
      <c r="AD3004" s="253"/>
      <c r="AE3004" s="253"/>
      <c r="AF3004" s="553"/>
      <c r="AG3004" s="553"/>
      <c r="AH3004" s="553"/>
      <c r="AI3004" s="253"/>
      <c r="AJ3004" s="253"/>
      <c r="AK3004" s="253"/>
      <c r="AL3004" s="249">
        <f>AM3004+AN3004</f>
        <v>0</v>
      </c>
      <c r="AM3004" s="223"/>
      <c r="AN3004" s="223"/>
      <c r="AO3004" s="553"/>
      <c r="AP3004" s="553"/>
      <c r="AQ3004" s="553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</row>
    <row r="3005" spans="13:99">
      <c r="M3005" s="590" t="s">
        <v>2180</v>
      </c>
      <c r="N3005" s="588" t="s">
        <v>2096</v>
      </c>
      <c r="O3005" s="422" t="s">
        <v>195</v>
      </c>
      <c r="AC3005" s="253"/>
      <c r="AD3005" s="253"/>
      <c r="AE3005" s="253"/>
      <c r="AF3005" s="254"/>
      <c r="AG3005" s="553"/>
      <c r="AH3005" s="553"/>
      <c r="AI3005" s="253"/>
      <c r="AJ3005" s="253"/>
      <c r="AK3005" s="253"/>
      <c r="AL3005" s="249">
        <f>AM3005+AN3005</f>
        <v>0</v>
      </c>
      <c r="AM3005" s="246">
        <f>AM3006*AM3007/1000</f>
        <v>0</v>
      </c>
      <c r="AN3005" s="246">
        <f>AN3006*AN3007/1000</f>
        <v>0</v>
      </c>
      <c r="AO3005" s="254"/>
      <c r="AP3005" s="553"/>
      <c r="AQ3005" s="553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</row>
    <row r="3006" spans="13:99">
      <c r="M3006" s="591" t="str">
        <f>M3005 &amp; ".P"</f>
        <v>AGRE.P</v>
      </c>
      <c r="N3006" s="560" t="s">
        <v>843</v>
      </c>
      <c r="O3006" s="422" t="s">
        <v>23</v>
      </c>
      <c r="AC3006" s="253"/>
      <c r="AD3006" s="253"/>
      <c r="AE3006" s="253"/>
      <c r="AF3006" s="254"/>
      <c r="AG3006" s="553"/>
      <c r="AH3006" s="553"/>
      <c r="AI3006" s="253"/>
      <c r="AJ3006" s="253"/>
      <c r="AK3006" s="253"/>
      <c r="AL3006" s="249">
        <f>IF(AL3007=0,0,AL3005*1000/AL3007)</f>
        <v>0</v>
      </c>
      <c r="AM3006" s="223"/>
      <c r="AN3006" s="223"/>
      <c r="AO3006" s="254"/>
      <c r="AP3006" s="553"/>
      <c r="AQ3006" s="553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</row>
    <row r="3007" spans="13:99">
      <c r="M3007" s="591" t="str">
        <f>M3005 &amp; ".V"</f>
        <v>AGRE.V</v>
      </c>
      <c r="N3007" s="560" t="s">
        <v>245</v>
      </c>
      <c r="O3007" s="422" t="s">
        <v>289</v>
      </c>
      <c r="AC3007" s="253"/>
      <c r="AD3007" s="253"/>
      <c r="AE3007" s="253"/>
      <c r="AF3007" s="553"/>
      <c r="AG3007" s="553"/>
      <c r="AH3007" s="553"/>
      <c r="AI3007" s="253"/>
      <c r="AJ3007" s="253"/>
      <c r="AK3007" s="253"/>
      <c r="AL3007" s="249">
        <f>AM3007+AN3007</f>
        <v>0</v>
      </c>
      <c r="AM3007" s="223"/>
      <c r="AN3007" s="223"/>
      <c r="AO3007" s="553"/>
      <c r="AP3007" s="553"/>
      <c r="AQ3007" s="553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</row>
    <row r="3008" spans="13:99">
      <c r="M3008" s="590" t="s">
        <v>2215</v>
      </c>
      <c r="N3008" s="588" t="s">
        <v>2097</v>
      </c>
      <c r="O3008" s="422" t="s">
        <v>195</v>
      </c>
      <c r="AC3008" s="253"/>
      <c r="AD3008" s="253"/>
      <c r="AE3008" s="253"/>
      <c r="AF3008" s="254"/>
      <c r="AG3008" s="553"/>
      <c r="AH3008" s="553"/>
      <c r="AI3008" s="253"/>
      <c r="AJ3008" s="253"/>
      <c r="AK3008" s="253"/>
      <c r="AL3008" s="249">
        <f>AM3008+AN3008</f>
        <v>0</v>
      </c>
      <c r="AM3008" s="246">
        <f>AM3009*AM3010/1000</f>
        <v>0</v>
      </c>
      <c r="AN3008" s="246">
        <f>AN3009*AN3010/1000</f>
        <v>0</v>
      </c>
      <c r="AO3008" s="254"/>
      <c r="AP3008" s="553"/>
      <c r="AQ3008" s="553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</row>
    <row r="3009" spans="13:99">
      <c r="M3009" s="591" t="str">
        <f>M3008 &amp; ".P"</f>
        <v>ALOX.P</v>
      </c>
      <c r="N3009" s="560" t="s">
        <v>843</v>
      </c>
      <c r="O3009" s="422" t="s">
        <v>23</v>
      </c>
      <c r="AC3009" s="253"/>
      <c r="AD3009" s="253"/>
      <c r="AE3009" s="253"/>
      <c r="AF3009" s="254"/>
      <c r="AG3009" s="553"/>
      <c r="AH3009" s="553"/>
      <c r="AI3009" s="253"/>
      <c r="AJ3009" s="253"/>
      <c r="AK3009" s="253"/>
      <c r="AL3009" s="249">
        <f>IF(AL3010=0,0,AL3008*1000/AL3010)</f>
        <v>0</v>
      </c>
      <c r="AM3009" s="223"/>
      <c r="AN3009" s="223"/>
      <c r="AO3009" s="254"/>
      <c r="AP3009" s="553"/>
      <c r="AQ3009" s="553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</row>
    <row r="3010" spans="13:99">
      <c r="M3010" s="591" t="str">
        <f>M3008 &amp; ".V"</f>
        <v>ALOX.V</v>
      </c>
      <c r="N3010" s="560" t="s">
        <v>245</v>
      </c>
      <c r="O3010" s="422" t="s">
        <v>289</v>
      </c>
      <c r="AC3010" s="253"/>
      <c r="AD3010" s="253"/>
      <c r="AE3010" s="253"/>
      <c r="AF3010" s="553"/>
      <c r="AG3010" s="553"/>
      <c r="AH3010" s="553"/>
      <c r="AI3010" s="253"/>
      <c r="AJ3010" s="253"/>
      <c r="AK3010" s="253"/>
      <c r="AL3010" s="249">
        <f>AM3010+AN3010</f>
        <v>0</v>
      </c>
      <c r="AM3010" s="223"/>
      <c r="AN3010" s="223"/>
      <c r="AO3010" s="553"/>
      <c r="AP3010" s="553"/>
      <c r="AQ3010" s="553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</row>
    <row r="3011" spans="13:99">
      <c r="M3011" s="590" t="s">
        <v>2216</v>
      </c>
      <c r="N3011" s="588" t="s">
        <v>2098</v>
      </c>
      <c r="O3011" s="422" t="s">
        <v>195</v>
      </c>
      <c r="AC3011" s="253"/>
      <c r="AD3011" s="253"/>
      <c r="AE3011" s="253"/>
      <c r="AF3011" s="254"/>
      <c r="AG3011" s="553"/>
      <c r="AH3011" s="553"/>
      <c r="AI3011" s="253"/>
      <c r="AJ3011" s="253"/>
      <c r="AK3011" s="253"/>
      <c r="AL3011" s="249">
        <f>AM3011+AN3011</f>
        <v>0</v>
      </c>
      <c r="AM3011" s="246">
        <f>AM3012*AM3013/1000</f>
        <v>0</v>
      </c>
      <c r="AN3011" s="246">
        <f>AN3012*AN3013/1000</f>
        <v>0</v>
      </c>
      <c r="AO3011" s="254"/>
      <c r="AP3011" s="553"/>
      <c r="AQ3011" s="553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</row>
    <row r="3012" spans="13:99">
      <c r="M3012" s="591" t="str">
        <f>M3011 &amp; ".P"</f>
        <v>ALS.P</v>
      </c>
      <c r="N3012" s="560" t="s">
        <v>843</v>
      </c>
      <c r="O3012" s="422" t="s">
        <v>23</v>
      </c>
      <c r="AC3012" s="253"/>
      <c r="AD3012" s="253"/>
      <c r="AE3012" s="253"/>
      <c r="AF3012" s="254"/>
      <c r="AG3012" s="553"/>
      <c r="AH3012" s="553"/>
      <c r="AI3012" s="253"/>
      <c r="AJ3012" s="253"/>
      <c r="AK3012" s="253"/>
      <c r="AL3012" s="249">
        <f>IF(AL3013=0,0,AL3011*1000/AL3013)</f>
        <v>0</v>
      </c>
      <c r="AM3012" s="223"/>
      <c r="AN3012" s="223"/>
      <c r="AO3012" s="254"/>
      <c r="AP3012" s="553"/>
      <c r="AQ3012" s="553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</row>
    <row r="3013" spans="13:99">
      <c r="M3013" s="591" t="str">
        <f>M3011 &amp; ".V"</f>
        <v>ALS.V</v>
      </c>
      <c r="N3013" s="560" t="s">
        <v>245</v>
      </c>
      <c r="O3013" s="422" t="s">
        <v>289</v>
      </c>
      <c r="AC3013" s="253"/>
      <c r="AD3013" s="253"/>
      <c r="AE3013" s="253"/>
      <c r="AF3013" s="553"/>
      <c r="AG3013" s="553"/>
      <c r="AH3013" s="553"/>
      <c r="AI3013" s="253"/>
      <c r="AJ3013" s="253"/>
      <c r="AK3013" s="253"/>
      <c r="AL3013" s="249">
        <f>AM3013+AN3013</f>
        <v>0</v>
      </c>
      <c r="AM3013" s="223"/>
      <c r="AN3013" s="223"/>
      <c r="AO3013" s="553"/>
      <c r="AP3013" s="553"/>
      <c r="AQ3013" s="55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</row>
    <row r="3014" spans="13:99">
      <c r="M3014" s="590" t="s">
        <v>2181</v>
      </c>
      <c r="N3014" s="588" t="s">
        <v>2099</v>
      </c>
      <c r="O3014" s="422" t="s">
        <v>195</v>
      </c>
      <c r="AC3014" s="253"/>
      <c r="AD3014" s="253"/>
      <c r="AE3014" s="253"/>
      <c r="AF3014" s="254"/>
      <c r="AG3014" s="553"/>
      <c r="AH3014" s="553"/>
      <c r="AI3014" s="253"/>
      <c r="AJ3014" s="253"/>
      <c r="AK3014" s="253"/>
      <c r="AL3014" s="249">
        <f>AM3014+AN3014</f>
        <v>0</v>
      </c>
      <c r="AM3014" s="246">
        <f>AM3015*AM3016/1000</f>
        <v>0</v>
      </c>
      <c r="AN3014" s="246">
        <f>AN3015*AN3016/1000</f>
        <v>0</v>
      </c>
      <c r="AO3014" s="254"/>
      <c r="AP3014" s="553"/>
      <c r="AQ3014" s="553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</row>
    <row r="3015" spans="13:99">
      <c r="M3015" s="591" t="str">
        <f>M3014 &amp; ".P"</f>
        <v>AM.P</v>
      </c>
      <c r="N3015" s="560" t="s">
        <v>843</v>
      </c>
      <c r="O3015" s="422" t="s">
        <v>23</v>
      </c>
      <c r="AC3015" s="253"/>
      <c r="AD3015" s="253"/>
      <c r="AE3015" s="253"/>
      <c r="AF3015" s="254"/>
      <c r="AG3015" s="553"/>
      <c r="AH3015" s="553"/>
      <c r="AI3015" s="253"/>
      <c r="AJ3015" s="253"/>
      <c r="AK3015" s="253"/>
      <c r="AL3015" s="249">
        <f>IF(AL3016=0,0,AL3014*1000/AL3016)</f>
        <v>0</v>
      </c>
      <c r="AM3015" s="223"/>
      <c r="AN3015" s="223"/>
      <c r="AO3015" s="254"/>
      <c r="AP3015" s="553"/>
      <c r="AQ3015" s="553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</row>
    <row r="3016" spans="13:99">
      <c r="M3016" s="591" t="str">
        <f>M3014 &amp; ".V"</f>
        <v>AM.V</v>
      </c>
      <c r="N3016" s="560" t="s">
        <v>245</v>
      </c>
      <c r="O3016" s="422" t="s">
        <v>289</v>
      </c>
      <c r="AC3016" s="253"/>
      <c r="AD3016" s="253"/>
      <c r="AE3016" s="253"/>
      <c r="AF3016" s="553"/>
      <c r="AG3016" s="553"/>
      <c r="AH3016" s="553"/>
      <c r="AI3016" s="253"/>
      <c r="AJ3016" s="253"/>
      <c r="AK3016" s="253"/>
      <c r="AL3016" s="249">
        <f>AM3016+AN3016</f>
        <v>0</v>
      </c>
      <c r="AM3016" s="223"/>
      <c r="AN3016" s="223"/>
      <c r="AO3016" s="553"/>
      <c r="AP3016" s="553"/>
      <c r="AQ3016" s="553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</row>
    <row r="3017" spans="13:99">
      <c r="M3017" s="590" t="s">
        <v>2182</v>
      </c>
      <c r="N3017" s="588" t="s">
        <v>2100</v>
      </c>
      <c r="O3017" s="422" t="s">
        <v>195</v>
      </c>
      <c r="AC3017" s="253"/>
      <c r="AD3017" s="253"/>
      <c r="AE3017" s="253"/>
      <c r="AF3017" s="254"/>
      <c r="AG3017" s="553"/>
      <c r="AH3017" s="553"/>
      <c r="AI3017" s="253"/>
      <c r="AJ3017" s="253"/>
      <c r="AK3017" s="253"/>
      <c r="AL3017" s="249">
        <f>AM3017+AN3017</f>
        <v>0</v>
      </c>
      <c r="AM3017" s="246">
        <f>AM3018*AM3019/1000</f>
        <v>0</v>
      </c>
      <c r="AN3017" s="246">
        <f>AN3018*AN3019/1000</f>
        <v>0</v>
      </c>
      <c r="AO3017" s="254"/>
      <c r="AP3017" s="553"/>
      <c r="AQ3017" s="553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</row>
    <row r="3018" spans="13:99">
      <c r="M3018" s="591" t="str">
        <f>M3017 &amp; ".P"</f>
        <v>AMW.P</v>
      </c>
      <c r="N3018" s="560" t="s">
        <v>843</v>
      </c>
      <c r="O3018" s="422" t="s">
        <v>23</v>
      </c>
      <c r="AC3018" s="253"/>
      <c r="AD3018" s="253"/>
      <c r="AE3018" s="253"/>
      <c r="AF3018" s="254"/>
      <c r="AG3018" s="553"/>
      <c r="AH3018" s="553"/>
      <c r="AI3018" s="253"/>
      <c r="AJ3018" s="253"/>
      <c r="AK3018" s="253"/>
      <c r="AL3018" s="249">
        <f>IF(AL3019=0,0,AL3017*1000/AL3019)</f>
        <v>0</v>
      </c>
      <c r="AM3018" s="223"/>
      <c r="AN3018" s="223"/>
      <c r="AO3018" s="254"/>
      <c r="AP3018" s="553"/>
      <c r="AQ3018" s="553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</row>
    <row r="3019" spans="13:99">
      <c r="M3019" s="591" t="str">
        <f>M3017 &amp; ".V"</f>
        <v>AMW.V</v>
      </c>
      <c r="N3019" s="560" t="s">
        <v>245</v>
      </c>
      <c r="O3019" s="422" t="s">
        <v>289</v>
      </c>
      <c r="AC3019" s="253"/>
      <c r="AD3019" s="253"/>
      <c r="AE3019" s="253"/>
      <c r="AF3019" s="553"/>
      <c r="AG3019" s="553"/>
      <c r="AH3019" s="553"/>
      <c r="AI3019" s="253"/>
      <c r="AJ3019" s="253"/>
      <c r="AK3019" s="253"/>
      <c r="AL3019" s="249">
        <f>AM3019+AN3019</f>
        <v>0</v>
      </c>
      <c r="AM3019" s="223"/>
      <c r="AN3019" s="223"/>
      <c r="AO3019" s="553"/>
      <c r="AP3019" s="553"/>
      <c r="AQ3019" s="553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</row>
    <row r="3020" spans="13:99">
      <c r="M3020" s="590" t="s">
        <v>2183</v>
      </c>
      <c r="N3020" s="588" t="s">
        <v>2101</v>
      </c>
      <c r="O3020" s="422" t="s">
        <v>195</v>
      </c>
      <c r="AC3020" s="253"/>
      <c r="AD3020" s="253"/>
      <c r="AE3020" s="253"/>
      <c r="AF3020" s="254"/>
      <c r="AG3020" s="553"/>
      <c r="AH3020" s="553"/>
      <c r="AI3020" s="253"/>
      <c r="AJ3020" s="253"/>
      <c r="AK3020" s="253"/>
      <c r="AL3020" s="249">
        <f>AM3020+AN3020</f>
        <v>0</v>
      </c>
      <c r="AM3020" s="246">
        <f>AM3021*AM3022/1000</f>
        <v>0</v>
      </c>
      <c r="AN3020" s="246">
        <f>AN3021*AN3022/1000</f>
        <v>0</v>
      </c>
      <c r="AO3020" s="254"/>
      <c r="AP3020" s="553"/>
      <c r="AQ3020" s="553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</row>
    <row r="3021" spans="13:99">
      <c r="M3021" s="591" t="str">
        <f>M3020 &amp; ".P"</f>
        <v>AMN.P</v>
      </c>
      <c r="N3021" s="560" t="s">
        <v>843</v>
      </c>
      <c r="O3021" s="422" t="s">
        <v>23</v>
      </c>
      <c r="AC3021" s="253"/>
      <c r="AD3021" s="253"/>
      <c r="AE3021" s="253"/>
      <c r="AF3021" s="254"/>
      <c r="AG3021" s="553"/>
      <c r="AH3021" s="553"/>
      <c r="AI3021" s="253"/>
      <c r="AJ3021" s="253"/>
      <c r="AK3021" s="253"/>
      <c r="AL3021" s="249">
        <f>IF(AL3022=0,0,AL3020*1000/AL3022)</f>
        <v>0</v>
      </c>
      <c r="AM3021" s="223"/>
      <c r="AN3021" s="223"/>
      <c r="AO3021" s="254"/>
      <c r="AP3021" s="553"/>
      <c r="AQ3021" s="553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</row>
    <row r="3022" spans="13:99">
      <c r="M3022" s="591" t="str">
        <f>M3020 &amp; ".V"</f>
        <v>AMN.V</v>
      </c>
      <c r="N3022" s="560" t="s">
        <v>245</v>
      </c>
      <c r="O3022" s="422" t="s">
        <v>289</v>
      </c>
      <c r="AC3022" s="253"/>
      <c r="AD3022" s="253"/>
      <c r="AE3022" s="253"/>
      <c r="AF3022" s="553"/>
      <c r="AG3022" s="553"/>
      <c r="AH3022" s="553"/>
      <c r="AI3022" s="253"/>
      <c r="AJ3022" s="253"/>
      <c r="AK3022" s="253"/>
      <c r="AL3022" s="249">
        <f>AM3022+AN3022</f>
        <v>0</v>
      </c>
      <c r="AM3022" s="223"/>
      <c r="AN3022" s="223"/>
      <c r="AO3022" s="553"/>
      <c r="AP3022" s="553"/>
      <c r="AQ3022" s="553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</row>
    <row r="3023" spans="13:99">
      <c r="M3023" s="590" t="s">
        <v>2217</v>
      </c>
      <c r="N3023" s="588" t="s">
        <v>2102</v>
      </c>
      <c r="O3023" s="422" t="s">
        <v>195</v>
      </c>
      <c r="AC3023" s="253"/>
      <c r="AD3023" s="253"/>
      <c r="AE3023" s="253"/>
      <c r="AF3023" s="254"/>
      <c r="AG3023" s="553"/>
      <c r="AH3023" s="553"/>
      <c r="AI3023" s="253"/>
      <c r="AJ3023" s="253"/>
      <c r="AK3023" s="253"/>
      <c r="AL3023" s="249">
        <f>AM3023+AN3023</f>
        <v>0</v>
      </c>
      <c r="AM3023" s="246">
        <f>AM3024*AM3025/1000</f>
        <v>0</v>
      </c>
      <c r="AN3023" s="246">
        <f>AN3024*AN3025/1000</f>
        <v>0</v>
      </c>
      <c r="AO3023" s="254"/>
      <c r="AP3023" s="553"/>
      <c r="AQ3023" s="55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</row>
    <row r="3024" spans="13:99">
      <c r="M3024" s="591" t="str">
        <f>M3023 &amp; ".P"</f>
        <v>AMNCL.P</v>
      </c>
      <c r="N3024" s="560" t="s">
        <v>843</v>
      </c>
      <c r="O3024" s="422" t="s">
        <v>23</v>
      </c>
      <c r="AC3024" s="253"/>
      <c r="AD3024" s="253"/>
      <c r="AE3024" s="253"/>
      <c r="AF3024" s="254"/>
      <c r="AG3024" s="553"/>
      <c r="AH3024" s="553"/>
      <c r="AI3024" s="253"/>
      <c r="AJ3024" s="253"/>
      <c r="AK3024" s="253"/>
      <c r="AL3024" s="249">
        <f>IF(AL3025=0,0,AL3023*1000/AL3025)</f>
        <v>0</v>
      </c>
      <c r="AM3024" s="223"/>
      <c r="AN3024" s="223"/>
      <c r="AO3024" s="254"/>
      <c r="AP3024" s="553"/>
      <c r="AQ3024" s="553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</row>
    <row r="3025" spans="13:99">
      <c r="M3025" s="591" t="str">
        <f>M3023 &amp; ".V"</f>
        <v>AMNCL.V</v>
      </c>
      <c r="N3025" s="560" t="s">
        <v>245</v>
      </c>
      <c r="O3025" s="422" t="s">
        <v>289</v>
      </c>
      <c r="AC3025" s="253"/>
      <c r="AD3025" s="253"/>
      <c r="AE3025" s="253"/>
      <c r="AF3025" s="553"/>
      <c r="AG3025" s="553"/>
      <c r="AH3025" s="553"/>
      <c r="AI3025" s="253"/>
      <c r="AJ3025" s="253"/>
      <c r="AK3025" s="253"/>
      <c r="AL3025" s="249">
        <f>AM3025+AN3025</f>
        <v>0</v>
      </c>
      <c r="AM3025" s="223"/>
      <c r="AN3025" s="223"/>
      <c r="AO3025" s="553"/>
      <c r="AP3025" s="553"/>
      <c r="AQ3025" s="553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</row>
    <row r="3026" spans="13:99">
      <c r="M3026" s="590" t="s">
        <v>2218</v>
      </c>
      <c r="N3026" s="588" t="s">
        <v>2103</v>
      </c>
      <c r="O3026" s="422" t="s">
        <v>195</v>
      </c>
      <c r="AC3026" s="253"/>
      <c r="AD3026" s="253"/>
      <c r="AE3026" s="253"/>
      <c r="AF3026" s="254"/>
      <c r="AG3026" s="553"/>
      <c r="AH3026" s="553"/>
      <c r="AI3026" s="253"/>
      <c r="AJ3026" s="253"/>
      <c r="AK3026" s="253"/>
      <c r="AL3026" s="249">
        <f>AM3026+AN3026</f>
        <v>0</v>
      </c>
      <c r="AM3026" s="246">
        <f>AM3027*AM3028/1000</f>
        <v>0</v>
      </c>
      <c r="AN3026" s="246">
        <f>AN3027*AN3028/1000</f>
        <v>0</v>
      </c>
      <c r="AO3026" s="254"/>
      <c r="AP3026" s="553"/>
      <c r="AQ3026" s="553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</row>
    <row r="3027" spans="13:99">
      <c r="M3027" s="591" t="str">
        <f>M3026 &amp; ".P"</f>
        <v>BACL.P</v>
      </c>
      <c r="N3027" s="560" t="s">
        <v>843</v>
      </c>
      <c r="O3027" s="422" t="s">
        <v>23</v>
      </c>
      <c r="AC3027" s="253"/>
      <c r="AD3027" s="253"/>
      <c r="AE3027" s="253"/>
      <c r="AF3027" s="254"/>
      <c r="AG3027" s="553"/>
      <c r="AH3027" s="553"/>
      <c r="AI3027" s="253"/>
      <c r="AJ3027" s="253"/>
      <c r="AK3027" s="253"/>
      <c r="AL3027" s="249">
        <f>IF(AL3028=0,0,AL3026*1000/AL3028)</f>
        <v>0</v>
      </c>
      <c r="AM3027" s="223"/>
      <c r="AN3027" s="223"/>
      <c r="AO3027" s="254"/>
      <c r="AP3027" s="553"/>
      <c r="AQ3027" s="553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</row>
    <row r="3028" spans="13:99">
      <c r="M3028" s="591" t="str">
        <f>M3026 &amp; ".V"</f>
        <v>BACL.V</v>
      </c>
      <c r="N3028" s="560" t="s">
        <v>245</v>
      </c>
      <c r="O3028" s="422" t="s">
        <v>289</v>
      </c>
      <c r="AC3028" s="253"/>
      <c r="AD3028" s="253"/>
      <c r="AE3028" s="253"/>
      <c r="AF3028" s="553"/>
      <c r="AG3028" s="553"/>
      <c r="AH3028" s="553"/>
      <c r="AI3028" s="253"/>
      <c r="AJ3028" s="253"/>
      <c r="AK3028" s="253"/>
      <c r="AL3028" s="249">
        <f>AM3028+AN3028</f>
        <v>0</v>
      </c>
      <c r="AM3028" s="223"/>
      <c r="AN3028" s="223"/>
      <c r="AO3028" s="553"/>
      <c r="AP3028" s="553"/>
      <c r="AQ3028" s="553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</row>
    <row r="3029" spans="13:99">
      <c r="M3029" s="590" t="s">
        <v>2184</v>
      </c>
      <c r="N3029" s="588" t="s">
        <v>2104</v>
      </c>
      <c r="O3029" s="422" t="s">
        <v>195</v>
      </c>
      <c r="AC3029" s="253"/>
      <c r="AD3029" s="253"/>
      <c r="AE3029" s="253"/>
      <c r="AF3029" s="254"/>
      <c r="AG3029" s="553"/>
      <c r="AH3029" s="553"/>
      <c r="AI3029" s="253"/>
      <c r="AJ3029" s="253"/>
      <c r="AK3029" s="253"/>
      <c r="AL3029" s="249">
        <f>AM3029+AN3029</f>
        <v>0</v>
      </c>
      <c r="AM3029" s="246">
        <f>AM3030*AM3031/1000</f>
        <v>0</v>
      </c>
      <c r="AN3029" s="246">
        <f>AN3030*AN3031/1000</f>
        <v>0</v>
      </c>
      <c r="AO3029" s="254"/>
      <c r="AP3029" s="553"/>
      <c r="AQ3029" s="553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</row>
    <row r="3030" spans="13:99">
      <c r="M3030" s="591" t="str">
        <f>M3029 &amp; ".P"</f>
        <v>BIOX.P</v>
      </c>
      <c r="N3030" s="560" t="s">
        <v>843</v>
      </c>
      <c r="O3030" s="422" t="s">
        <v>23</v>
      </c>
      <c r="AC3030" s="253"/>
      <c r="AD3030" s="253"/>
      <c r="AE3030" s="253"/>
      <c r="AF3030" s="254"/>
      <c r="AG3030" s="553"/>
      <c r="AH3030" s="553"/>
      <c r="AI3030" s="253"/>
      <c r="AJ3030" s="253"/>
      <c r="AK3030" s="253"/>
      <c r="AL3030" s="249">
        <f>IF(AL3031=0,0,AL3029*1000/AL3031)</f>
        <v>0</v>
      </c>
      <c r="AM3030" s="223"/>
      <c r="AN3030" s="223"/>
      <c r="AO3030" s="254"/>
      <c r="AP3030" s="553"/>
      <c r="AQ3030" s="553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</row>
    <row r="3031" spans="13:99">
      <c r="M3031" s="591" t="str">
        <f>M3029 &amp; ".V"</f>
        <v>BIOX.V</v>
      </c>
      <c r="N3031" s="560" t="s">
        <v>245</v>
      </c>
      <c r="O3031" s="422" t="s">
        <v>289</v>
      </c>
      <c r="AC3031" s="253"/>
      <c r="AD3031" s="253"/>
      <c r="AE3031" s="253"/>
      <c r="AF3031" s="553"/>
      <c r="AG3031" s="553"/>
      <c r="AH3031" s="553"/>
      <c r="AI3031" s="253"/>
      <c r="AJ3031" s="253"/>
      <c r="AK3031" s="253"/>
      <c r="AL3031" s="249">
        <f>AM3031+AN3031</f>
        <v>0</v>
      </c>
      <c r="AM3031" s="223"/>
      <c r="AN3031" s="223"/>
      <c r="AO3031" s="553"/>
      <c r="AP3031" s="553"/>
      <c r="AQ3031" s="553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</row>
    <row r="3032" spans="13:99">
      <c r="M3032" s="590" t="s">
        <v>2185</v>
      </c>
      <c r="N3032" s="588" t="s">
        <v>2105</v>
      </c>
      <c r="O3032" s="422" t="s">
        <v>195</v>
      </c>
      <c r="AC3032" s="253"/>
      <c r="AD3032" s="253"/>
      <c r="AE3032" s="253"/>
      <c r="AF3032" s="254"/>
      <c r="AG3032" s="553"/>
      <c r="AH3032" s="553"/>
      <c r="AI3032" s="253"/>
      <c r="AJ3032" s="253"/>
      <c r="AK3032" s="253"/>
      <c r="AL3032" s="249">
        <f>AM3032+AN3032</f>
        <v>0</v>
      </c>
      <c r="AM3032" s="246">
        <f>AM3033*AM3034/1000</f>
        <v>0</v>
      </c>
      <c r="AN3032" s="246">
        <f>AN3033*AN3034/1000</f>
        <v>0</v>
      </c>
      <c r="AO3032" s="254"/>
      <c r="AP3032" s="553"/>
      <c r="AQ3032" s="553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</row>
    <row r="3033" spans="13:99">
      <c r="M3033" s="591" t="str">
        <f>M3032 &amp; ".P"</f>
        <v>BRFNL.P</v>
      </c>
      <c r="N3033" s="560" t="s">
        <v>843</v>
      </c>
      <c r="O3033" s="422" t="s">
        <v>23</v>
      </c>
      <c r="AC3033" s="253"/>
      <c r="AD3033" s="253"/>
      <c r="AE3033" s="253"/>
      <c r="AF3033" s="254"/>
      <c r="AG3033" s="553"/>
      <c r="AH3033" s="553"/>
      <c r="AI3033" s="253"/>
      <c r="AJ3033" s="253"/>
      <c r="AK3033" s="253"/>
      <c r="AL3033" s="249">
        <f>IF(AL3034=0,0,AL3032*1000/AL3034)</f>
        <v>0</v>
      </c>
      <c r="AM3033" s="223"/>
      <c r="AN3033" s="223"/>
      <c r="AO3033" s="254"/>
      <c r="AP3033" s="553"/>
      <c r="AQ3033" s="55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</row>
    <row r="3034" spans="13:99">
      <c r="M3034" s="591" t="str">
        <f>M3032 &amp; ".V"</f>
        <v>BRFNL.V</v>
      </c>
      <c r="N3034" s="560" t="s">
        <v>245</v>
      </c>
      <c r="O3034" s="422" t="s">
        <v>289</v>
      </c>
      <c r="AC3034" s="253"/>
      <c r="AD3034" s="253"/>
      <c r="AE3034" s="253"/>
      <c r="AF3034" s="553"/>
      <c r="AG3034" s="553"/>
      <c r="AH3034" s="553"/>
      <c r="AI3034" s="253"/>
      <c r="AJ3034" s="253"/>
      <c r="AK3034" s="253"/>
      <c r="AL3034" s="249">
        <f>AM3034+AN3034</f>
        <v>0</v>
      </c>
      <c r="AM3034" s="223"/>
      <c r="AN3034" s="223"/>
      <c r="AO3034" s="553"/>
      <c r="AP3034" s="553"/>
      <c r="AQ3034" s="553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</row>
    <row r="3035" spans="13:99">
      <c r="M3035" s="590" t="s">
        <v>2186</v>
      </c>
      <c r="N3035" s="588" t="s">
        <v>2106</v>
      </c>
      <c r="O3035" s="422" t="s">
        <v>195</v>
      </c>
      <c r="AC3035" s="253"/>
      <c r="AD3035" s="253"/>
      <c r="AE3035" s="253"/>
      <c r="AF3035" s="254"/>
      <c r="AG3035" s="553"/>
      <c r="AH3035" s="553"/>
      <c r="AI3035" s="253"/>
      <c r="AJ3035" s="253"/>
      <c r="AK3035" s="253"/>
      <c r="AL3035" s="249">
        <f>AM3035+AN3035</f>
        <v>0</v>
      </c>
      <c r="AM3035" s="246">
        <f>AM3036*AM3037/1000</f>
        <v>0</v>
      </c>
      <c r="AN3035" s="246">
        <f>AN3036*AN3037/1000</f>
        <v>0</v>
      </c>
      <c r="AO3035" s="254"/>
      <c r="AP3035" s="553"/>
      <c r="AQ3035" s="553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</row>
    <row r="3036" spans="13:99">
      <c r="M3036" s="591" t="str">
        <f>M3035 &amp; ".P"</f>
        <v>HDOX.P</v>
      </c>
      <c r="N3036" s="560" t="s">
        <v>843</v>
      </c>
      <c r="O3036" s="422" t="s">
        <v>23</v>
      </c>
      <c r="AC3036" s="253"/>
      <c r="AD3036" s="253"/>
      <c r="AE3036" s="253"/>
      <c r="AF3036" s="254"/>
      <c r="AG3036" s="553"/>
      <c r="AH3036" s="553"/>
      <c r="AI3036" s="253"/>
      <c r="AJ3036" s="253"/>
      <c r="AK3036" s="253"/>
      <c r="AL3036" s="249">
        <f>IF(AL3037=0,0,AL3035*1000/AL3037)</f>
        <v>0</v>
      </c>
      <c r="AM3036" s="223"/>
      <c r="AN3036" s="223"/>
      <c r="AO3036" s="254"/>
      <c r="AP3036" s="553"/>
      <c r="AQ3036" s="553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</row>
    <row r="3037" spans="13:99">
      <c r="M3037" s="591" t="str">
        <f>M3035 &amp; ".V"</f>
        <v>HDOX.V</v>
      </c>
      <c r="N3037" s="560" t="s">
        <v>245</v>
      </c>
      <c r="O3037" s="422" t="s">
        <v>289</v>
      </c>
      <c r="AC3037" s="253"/>
      <c r="AD3037" s="253"/>
      <c r="AE3037" s="253"/>
      <c r="AF3037" s="553"/>
      <c r="AG3037" s="553"/>
      <c r="AH3037" s="553"/>
      <c r="AI3037" s="253"/>
      <c r="AJ3037" s="253"/>
      <c r="AK3037" s="253"/>
      <c r="AL3037" s="249">
        <f>AM3037+AN3037</f>
        <v>0</v>
      </c>
      <c r="AM3037" s="223"/>
      <c r="AN3037" s="223"/>
      <c r="AO3037" s="553"/>
      <c r="AP3037" s="553"/>
      <c r="AQ3037" s="553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</row>
    <row r="3038" spans="13:99">
      <c r="M3038" s="590" t="s">
        <v>2187</v>
      </c>
      <c r="N3038" s="588" t="s">
        <v>2107</v>
      </c>
      <c r="O3038" s="422" t="s">
        <v>195</v>
      </c>
      <c r="AC3038" s="253"/>
      <c r="AD3038" s="253"/>
      <c r="AE3038" s="253"/>
      <c r="AF3038" s="254"/>
      <c r="AG3038" s="553"/>
      <c r="AH3038" s="553"/>
      <c r="AI3038" s="253"/>
      <c r="AJ3038" s="253"/>
      <c r="AK3038" s="253"/>
      <c r="AL3038" s="249">
        <f>AM3038+AN3038</f>
        <v>0</v>
      </c>
      <c r="AM3038" s="246">
        <f>AM3039*AM3040/1000</f>
        <v>0</v>
      </c>
      <c r="AN3038" s="246">
        <f>AN3039*AN3040/1000</f>
        <v>0</v>
      </c>
      <c r="AO3038" s="254"/>
      <c r="AP3038" s="553"/>
      <c r="AQ3038" s="553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</row>
    <row r="3039" spans="13:99">
      <c r="M3039" s="591" t="str">
        <f>M3038 &amp; ".P"</f>
        <v>GEXN.P</v>
      </c>
      <c r="N3039" s="560" t="s">
        <v>843</v>
      </c>
      <c r="O3039" s="422" t="s">
        <v>23</v>
      </c>
      <c r="AC3039" s="253"/>
      <c r="AD3039" s="253"/>
      <c r="AE3039" s="253"/>
      <c r="AF3039" s="254"/>
      <c r="AG3039" s="553"/>
      <c r="AH3039" s="553"/>
      <c r="AI3039" s="253"/>
      <c r="AJ3039" s="253"/>
      <c r="AK3039" s="253"/>
      <c r="AL3039" s="249">
        <f>IF(AL3040=0,0,AL3038*1000/AL3040)</f>
        <v>0</v>
      </c>
      <c r="AM3039" s="223"/>
      <c r="AN3039" s="223"/>
      <c r="AO3039" s="254"/>
      <c r="AP3039" s="553"/>
      <c r="AQ3039" s="553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</row>
    <row r="3040" spans="13:99">
      <c r="M3040" s="591" t="str">
        <f>M3038 &amp; ".V"</f>
        <v>GEXN.V</v>
      </c>
      <c r="N3040" s="560" t="s">
        <v>245</v>
      </c>
      <c r="O3040" s="422" t="s">
        <v>289</v>
      </c>
      <c r="AC3040" s="253"/>
      <c r="AD3040" s="253"/>
      <c r="AE3040" s="253"/>
      <c r="AF3040" s="553"/>
      <c r="AG3040" s="553"/>
      <c r="AH3040" s="553"/>
      <c r="AI3040" s="253"/>
      <c r="AJ3040" s="253"/>
      <c r="AK3040" s="253"/>
      <c r="AL3040" s="249">
        <f>AM3040+AN3040</f>
        <v>0</v>
      </c>
      <c r="AM3040" s="223"/>
      <c r="AN3040" s="223"/>
      <c r="AO3040" s="553"/>
      <c r="AP3040" s="553"/>
      <c r="AQ3040" s="553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</row>
    <row r="3041" spans="13:99">
      <c r="M3041" s="590" t="s">
        <v>2219</v>
      </c>
      <c r="N3041" s="588" t="s">
        <v>2108</v>
      </c>
      <c r="O3041" s="422" t="s">
        <v>195</v>
      </c>
      <c r="AC3041" s="253"/>
      <c r="AD3041" s="253"/>
      <c r="AE3041" s="253"/>
      <c r="AF3041" s="254"/>
      <c r="AG3041" s="553"/>
      <c r="AH3041" s="553"/>
      <c r="AI3041" s="253"/>
      <c r="AJ3041" s="253"/>
      <c r="AK3041" s="253"/>
      <c r="AL3041" s="249">
        <f>AM3041+AN3041</f>
        <v>0</v>
      </c>
      <c r="AM3041" s="246">
        <f>AM3042*AM3043/1000</f>
        <v>0</v>
      </c>
      <c r="AN3041" s="246">
        <f>AN3042*AN3043/1000</f>
        <v>0</v>
      </c>
      <c r="AO3041" s="254"/>
      <c r="AP3041" s="553"/>
      <c r="AQ3041" s="553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</row>
    <row r="3042" spans="13:99">
      <c r="M3042" s="591" t="str">
        <f>M3041 &amp; ".P"</f>
        <v>HDOXCL.P</v>
      </c>
      <c r="N3042" s="560" t="s">
        <v>843</v>
      </c>
      <c r="O3042" s="422" t="s">
        <v>23</v>
      </c>
      <c r="AC3042" s="253"/>
      <c r="AD3042" s="253"/>
      <c r="AE3042" s="253"/>
      <c r="AF3042" s="254"/>
      <c r="AG3042" s="553"/>
      <c r="AH3042" s="553"/>
      <c r="AI3042" s="253"/>
      <c r="AJ3042" s="253"/>
      <c r="AK3042" s="253"/>
      <c r="AL3042" s="249">
        <f>IF(AL3043=0,0,AL3041*1000/AL3043)</f>
        <v>0</v>
      </c>
      <c r="AM3042" s="223"/>
      <c r="AN3042" s="223"/>
      <c r="AO3042" s="254"/>
      <c r="AP3042" s="553"/>
      <c r="AQ3042" s="553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</row>
    <row r="3043" spans="13:99">
      <c r="M3043" s="591" t="str">
        <f>M3041 &amp; ".V"</f>
        <v>HDOXCL.V</v>
      </c>
      <c r="N3043" s="560" t="s">
        <v>245</v>
      </c>
      <c r="O3043" s="422" t="s">
        <v>289</v>
      </c>
      <c r="AC3043" s="253"/>
      <c r="AD3043" s="253"/>
      <c r="AE3043" s="253"/>
      <c r="AF3043" s="553"/>
      <c r="AG3043" s="553"/>
      <c r="AH3043" s="553"/>
      <c r="AI3043" s="253"/>
      <c r="AJ3043" s="253"/>
      <c r="AK3043" s="253"/>
      <c r="AL3043" s="249">
        <f>AM3043+AN3043</f>
        <v>0</v>
      </c>
      <c r="AM3043" s="223"/>
      <c r="AN3043" s="223"/>
      <c r="AO3043" s="553"/>
      <c r="AP3043" s="553"/>
      <c r="AQ3043" s="55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</row>
    <row r="3044" spans="13:99">
      <c r="M3044" s="590" t="s">
        <v>2220</v>
      </c>
      <c r="N3044" s="588" t="s">
        <v>2109</v>
      </c>
      <c r="O3044" s="422" t="s">
        <v>195</v>
      </c>
      <c r="AC3044" s="253"/>
      <c r="AD3044" s="253"/>
      <c r="AE3044" s="253"/>
      <c r="AF3044" s="254"/>
      <c r="AG3044" s="553"/>
      <c r="AH3044" s="553"/>
      <c r="AI3044" s="253"/>
      <c r="AJ3044" s="253"/>
      <c r="AK3044" s="253"/>
      <c r="AL3044" s="249">
        <f>AM3044+AN3044</f>
        <v>0</v>
      </c>
      <c r="AM3044" s="246">
        <f>AM3045*AM3046/1000</f>
        <v>0</v>
      </c>
      <c r="AN3044" s="246">
        <f>AN3045*AN3046/1000</f>
        <v>0</v>
      </c>
      <c r="AO3044" s="254"/>
      <c r="AP3044" s="553"/>
      <c r="AQ3044" s="553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</row>
    <row r="3045" spans="13:99">
      <c r="M3045" s="591" t="str">
        <f>M3044 &amp; ".P"</f>
        <v>HDCLCA.P</v>
      </c>
      <c r="N3045" s="560" t="s">
        <v>843</v>
      </c>
      <c r="O3045" s="422" t="s">
        <v>23</v>
      </c>
      <c r="AC3045" s="253"/>
      <c r="AD3045" s="253"/>
      <c r="AE3045" s="253"/>
      <c r="AF3045" s="254"/>
      <c r="AG3045" s="553"/>
      <c r="AH3045" s="553"/>
      <c r="AI3045" s="253"/>
      <c r="AJ3045" s="253"/>
      <c r="AK3045" s="253"/>
      <c r="AL3045" s="249">
        <f>IF(AL3046=0,0,AL3044*1000/AL3046)</f>
        <v>0</v>
      </c>
      <c r="AM3045" s="223"/>
      <c r="AN3045" s="223"/>
      <c r="AO3045" s="254"/>
      <c r="AP3045" s="553"/>
      <c r="AQ3045" s="553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  <c r="CN3045"/>
      <c r="CO3045"/>
      <c r="CP3045"/>
      <c r="CQ3045"/>
      <c r="CR3045"/>
      <c r="CS3045"/>
      <c r="CT3045"/>
      <c r="CU3045"/>
    </row>
    <row r="3046" spans="13:99">
      <c r="M3046" s="591" t="str">
        <f>M3044 &amp; ".V"</f>
        <v>HDCLCA.V</v>
      </c>
      <c r="N3046" s="560" t="s">
        <v>245</v>
      </c>
      <c r="O3046" s="422" t="s">
        <v>289</v>
      </c>
      <c r="AC3046" s="253"/>
      <c r="AD3046" s="253"/>
      <c r="AE3046" s="253"/>
      <c r="AF3046" s="553"/>
      <c r="AG3046" s="553"/>
      <c r="AH3046" s="553"/>
      <c r="AI3046" s="253"/>
      <c r="AJ3046" s="253"/>
      <c r="AK3046" s="253"/>
      <c r="AL3046" s="249">
        <f>AM3046+AN3046</f>
        <v>0</v>
      </c>
      <c r="AM3046" s="223"/>
      <c r="AN3046" s="223"/>
      <c r="AO3046" s="553"/>
      <c r="AP3046" s="553"/>
      <c r="AQ3046" s="553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</row>
    <row r="3047" spans="13:99">
      <c r="M3047" s="590" t="s">
        <v>2221</v>
      </c>
      <c r="N3047" s="588" t="s">
        <v>2110</v>
      </c>
      <c r="O3047" s="422" t="s">
        <v>195</v>
      </c>
      <c r="AC3047" s="253"/>
      <c r="AD3047" s="253"/>
      <c r="AE3047" s="253"/>
      <c r="AF3047" s="254"/>
      <c r="AG3047" s="553"/>
      <c r="AH3047" s="553"/>
      <c r="AI3047" s="253"/>
      <c r="AJ3047" s="253"/>
      <c r="AK3047" s="253"/>
      <c r="AL3047" s="249">
        <f>AM3047+AN3047</f>
        <v>0</v>
      </c>
      <c r="AM3047" s="246">
        <f>AM3048*AM3049/1000</f>
        <v>0</v>
      </c>
      <c r="AN3047" s="246">
        <f>AN3048*AN3049/1000</f>
        <v>0</v>
      </c>
      <c r="AO3047" s="254"/>
      <c r="AP3047" s="553"/>
      <c r="AQ3047" s="553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  <c r="CN3047"/>
      <c r="CO3047"/>
      <c r="CP3047"/>
      <c r="CQ3047"/>
      <c r="CR3047"/>
      <c r="CS3047"/>
      <c r="CT3047"/>
      <c r="CU3047"/>
    </row>
    <row r="3048" spans="13:99">
      <c r="M3048" s="591" t="str">
        <f>M3047 &amp; ".P"</f>
        <v>HPCLCA.P</v>
      </c>
      <c r="N3048" s="560" t="s">
        <v>843</v>
      </c>
      <c r="O3048" s="422" t="s">
        <v>23</v>
      </c>
      <c r="AC3048" s="253"/>
      <c r="AD3048" s="253"/>
      <c r="AE3048" s="253"/>
      <c r="AF3048" s="254"/>
      <c r="AG3048" s="553"/>
      <c r="AH3048" s="553"/>
      <c r="AI3048" s="253"/>
      <c r="AJ3048" s="253"/>
      <c r="AK3048" s="253"/>
      <c r="AL3048" s="249">
        <f>IF(AL3049=0,0,AL3047*1000/AL3049)</f>
        <v>0</v>
      </c>
      <c r="AM3048" s="223"/>
      <c r="AN3048" s="223"/>
      <c r="AO3048" s="254"/>
      <c r="AP3048" s="553"/>
      <c r="AQ3048" s="553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</row>
    <row r="3049" spans="13:99">
      <c r="M3049" s="591" t="str">
        <f>M3047 &amp; ".V"</f>
        <v>HPCLCA.V</v>
      </c>
      <c r="N3049" s="560" t="s">
        <v>245</v>
      </c>
      <c r="O3049" s="422" t="s">
        <v>289</v>
      </c>
      <c r="AC3049" s="253"/>
      <c r="AD3049" s="253"/>
      <c r="AE3049" s="253"/>
      <c r="AF3049" s="553"/>
      <c r="AG3049" s="553"/>
      <c r="AH3049" s="553"/>
      <c r="AI3049" s="253"/>
      <c r="AJ3049" s="253"/>
      <c r="AK3049" s="253"/>
      <c r="AL3049" s="249">
        <f>AM3049+AN3049</f>
        <v>0</v>
      </c>
      <c r="AM3049" s="223"/>
      <c r="AN3049" s="223"/>
      <c r="AO3049" s="553"/>
      <c r="AP3049" s="553"/>
      <c r="AQ3049" s="553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</row>
    <row r="3050" spans="13:99">
      <c r="M3050" s="590" t="s">
        <v>2222</v>
      </c>
      <c r="N3050" s="588" t="s">
        <v>2111</v>
      </c>
      <c r="O3050" s="422" t="s">
        <v>195</v>
      </c>
      <c r="AC3050" s="253"/>
      <c r="AD3050" s="253"/>
      <c r="AE3050" s="253"/>
      <c r="AF3050" s="254"/>
      <c r="AG3050" s="553"/>
      <c r="AH3050" s="553"/>
      <c r="AI3050" s="253"/>
      <c r="AJ3050" s="253"/>
      <c r="AK3050" s="253"/>
      <c r="AL3050" s="249">
        <f>AM3050+AN3050</f>
        <v>0</v>
      </c>
      <c r="AM3050" s="246">
        <f>AM3051*AM3052/1000</f>
        <v>0</v>
      </c>
      <c r="AN3050" s="246">
        <f>AN3051*AN3052/1000</f>
        <v>0</v>
      </c>
      <c r="AO3050" s="254"/>
      <c r="AP3050" s="553"/>
      <c r="AQ3050" s="553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</row>
    <row r="3051" spans="13:99">
      <c r="M3051" s="591" t="str">
        <f>M3050 &amp; ".P"</f>
        <v>HPCLNA.P</v>
      </c>
      <c r="N3051" s="560" t="s">
        <v>843</v>
      </c>
      <c r="O3051" s="422" t="s">
        <v>23</v>
      </c>
      <c r="AC3051" s="253"/>
      <c r="AD3051" s="253"/>
      <c r="AE3051" s="253"/>
      <c r="AF3051" s="254"/>
      <c r="AG3051" s="553"/>
      <c r="AH3051" s="553"/>
      <c r="AI3051" s="253"/>
      <c r="AJ3051" s="253"/>
      <c r="AK3051" s="253"/>
      <c r="AL3051" s="249">
        <f>IF(AL3052=0,0,AL3050*1000/AL3052)</f>
        <v>0</v>
      </c>
      <c r="AM3051" s="223"/>
      <c r="AN3051" s="223"/>
      <c r="AO3051" s="254"/>
      <c r="AP3051" s="553"/>
      <c r="AQ3051" s="553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</row>
    <row r="3052" spans="13:99">
      <c r="M3052" s="591" t="str">
        <f>M3050 &amp; ".V"</f>
        <v>HPCLNA.V</v>
      </c>
      <c r="N3052" s="560" t="s">
        <v>245</v>
      </c>
      <c r="O3052" s="422" t="s">
        <v>289</v>
      </c>
      <c r="AC3052" s="253"/>
      <c r="AD3052" s="253"/>
      <c r="AE3052" s="253"/>
      <c r="AF3052" s="553"/>
      <c r="AG3052" s="553"/>
      <c r="AH3052" s="553"/>
      <c r="AI3052" s="253"/>
      <c r="AJ3052" s="253"/>
      <c r="AK3052" s="253"/>
      <c r="AL3052" s="249">
        <f>AM3052+AN3052</f>
        <v>0</v>
      </c>
      <c r="AM3052" s="223"/>
      <c r="AN3052" s="223"/>
      <c r="AO3052" s="553"/>
      <c r="AP3052" s="553"/>
      <c r="AQ3052" s="553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</row>
    <row r="3053" spans="13:99">
      <c r="M3053" s="590" t="s">
        <v>2223</v>
      </c>
      <c r="N3053" s="588" t="s">
        <v>2112</v>
      </c>
      <c r="O3053" s="422" t="s">
        <v>195</v>
      </c>
      <c r="AC3053" s="253"/>
      <c r="AD3053" s="253"/>
      <c r="AE3053" s="253"/>
      <c r="AF3053" s="254"/>
      <c r="AG3053" s="553"/>
      <c r="AH3053" s="553"/>
      <c r="AI3053" s="253"/>
      <c r="AJ3053" s="253"/>
      <c r="AK3053" s="253"/>
      <c r="AL3053" s="249">
        <f>AM3053+AN3053</f>
        <v>0</v>
      </c>
      <c r="AM3053" s="246">
        <f>AM3054*AM3055/1000</f>
        <v>0</v>
      </c>
      <c r="AN3053" s="246">
        <f>AN3054*AN3055/1000</f>
        <v>0</v>
      </c>
      <c r="AO3053" s="254"/>
      <c r="AP3053" s="553"/>
      <c r="AQ3053" s="5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</row>
    <row r="3054" spans="13:99">
      <c r="M3054" s="591" t="str">
        <f>M3053 &amp; ".P"</f>
        <v>GLC.P</v>
      </c>
      <c r="N3054" s="560" t="s">
        <v>843</v>
      </c>
      <c r="O3054" s="422" t="s">
        <v>23</v>
      </c>
      <c r="AC3054" s="253"/>
      <c r="AD3054" s="253"/>
      <c r="AE3054" s="253"/>
      <c r="AF3054" s="254"/>
      <c r="AG3054" s="553"/>
      <c r="AH3054" s="553"/>
      <c r="AI3054" s="253"/>
      <c r="AJ3054" s="253"/>
      <c r="AK3054" s="253"/>
      <c r="AL3054" s="249">
        <f>IF(AL3055=0,0,AL3053*1000/AL3055)</f>
        <v>0</v>
      </c>
      <c r="AM3054" s="223"/>
      <c r="AN3054" s="223"/>
      <c r="AO3054" s="254"/>
      <c r="AP3054" s="553"/>
      <c r="AQ3054" s="553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</row>
    <row r="3055" spans="13:99">
      <c r="M3055" s="591" t="str">
        <f>M3053 &amp; ".V"</f>
        <v>GLC.V</v>
      </c>
      <c r="N3055" s="560" t="s">
        <v>245</v>
      </c>
      <c r="O3055" s="422" t="s">
        <v>289</v>
      </c>
      <c r="AC3055" s="253"/>
      <c r="AD3055" s="253"/>
      <c r="AE3055" s="253"/>
      <c r="AF3055" s="553"/>
      <c r="AG3055" s="553"/>
      <c r="AH3055" s="553"/>
      <c r="AI3055" s="253"/>
      <c r="AJ3055" s="253"/>
      <c r="AK3055" s="253"/>
      <c r="AL3055" s="249">
        <f>AM3055+AN3055</f>
        <v>0</v>
      </c>
      <c r="AM3055" s="223"/>
      <c r="AN3055" s="223"/>
      <c r="AO3055" s="553"/>
      <c r="AP3055" s="553"/>
      <c r="AQ3055" s="553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</row>
    <row r="3056" spans="13:99">
      <c r="M3056" s="590" t="s">
        <v>2188</v>
      </c>
      <c r="N3056" s="588" t="s">
        <v>2113</v>
      </c>
      <c r="O3056" s="422" t="s">
        <v>195</v>
      </c>
      <c r="AC3056" s="253"/>
      <c r="AD3056" s="253"/>
      <c r="AE3056" s="253"/>
      <c r="AF3056" s="254"/>
      <c r="AG3056" s="553"/>
      <c r="AH3056" s="553"/>
      <c r="AI3056" s="253"/>
      <c r="AJ3056" s="253"/>
      <c r="AK3056" s="253"/>
      <c r="AL3056" s="249">
        <f>AM3056+AN3056</f>
        <v>0</v>
      </c>
      <c r="AM3056" s="246">
        <f>AM3057*AM3058/1000</f>
        <v>0</v>
      </c>
      <c r="AN3056" s="246">
        <f>AN3057*AN3058/1000</f>
        <v>0</v>
      </c>
      <c r="AO3056" s="254"/>
      <c r="AP3056" s="553"/>
      <c r="AQ3056" s="553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</row>
    <row r="3057" spans="13:99">
      <c r="M3057" s="591" t="str">
        <f>M3056 &amp; ".P"</f>
        <v>DFNLCD.P</v>
      </c>
      <c r="N3057" s="560" t="s">
        <v>843</v>
      </c>
      <c r="O3057" s="422" t="s">
        <v>23</v>
      </c>
      <c r="AC3057" s="253"/>
      <c r="AD3057" s="253"/>
      <c r="AE3057" s="253"/>
      <c r="AF3057" s="254"/>
      <c r="AG3057" s="553"/>
      <c r="AH3057" s="553"/>
      <c r="AI3057" s="253"/>
      <c r="AJ3057" s="253"/>
      <c r="AK3057" s="253"/>
      <c r="AL3057" s="249">
        <f>IF(AL3058=0,0,AL3056*1000/AL3058)</f>
        <v>0</v>
      </c>
      <c r="AM3057" s="223"/>
      <c r="AN3057" s="223"/>
      <c r="AO3057" s="254"/>
      <c r="AP3057" s="553"/>
      <c r="AQ3057" s="553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</row>
    <row r="3058" spans="13:99">
      <c r="M3058" s="591" t="str">
        <f>M3056 &amp; ".V"</f>
        <v>DFNLCD.V</v>
      </c>
      <c r="N3058" s="560" t="s">
        <v>245</v>
      </c>
      <c r="O3058" s="422" t="s">
        <v>289</v>
      </c>
      <c r="AC3058" s="253"/>
      <c r="AD3058" s="253"/>
      <c r="AE3058" s="253"/>
      <c r="AF3058" s="553"/>
      <c r="AG3058" s="553"/>
      <c r="AH3058" s="553"/>
      <c r="AI3058" s="253"/>
      <c r="AJ3058" s="253"/>
      <c r="AK3058" s="253"/>
      <c r="AL3058" s="249">
        <f>AM3058+AN3058</f>
        <v>0</v>
      </c>
      <c r="AM3058" s="223"/>
      <c r="AN3058" s="223"/>
      <c r="AO3058" s="553"/>
      <c r="AP3058" s="553"/>
      <c r="AQ3058" s="553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</row>
    <row r="3059" spans="13:99">
      <c r="M3059" s="590" t="s">
        <v>2189</v>
      </c>
      <c r="N3059" s="588" t="s">
        <v>2114</v>
      </c>
      <c r="O3059" s="422" t="s">
        <v>195</v>
      </c>
      <c r="AC3059" s="253"/>
      <c r="AD3059" s="253"/>
      <c r="AE3059" s="253"/>
      <c r="AF3059" s="254"/>
      <c r="AG3059" s="553"/>
      <c r="AH3059" s="553"/>
      <c r="AI3059" s="253"/>
      <c r="AJ3059" s="253"/>
      <c r="AK3059" s="253"/>
      <c r="AL3059" s="249">
        <f>AM3059+AN3059</f>
        <v>0</v>
      </c>
      <c r="AM3059" s="246">
        <f>AM3060*AM3061/1000</f>
        <v>0</v>
      </c>
      <c r="AN3059" s="246">
        <f>AN3060*AN3061/1000</f>
        <v>0</v>
      </c>
      <c r="AO3059" s="254"/>
      <c r="AP3059" s="553"/>
      <c r="AQ3059" s="553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</row>
    <row r="3060" spans="13:99">
      <c r="M3060" s="591" t="str">
        <f>M3059 &amp; ".P"</f>
        <v>DFNLCN.P</v>
      </c>
      <c r="N3060" s="560" t="s">
        <v>843</v>
      </c>
      <c r="O3060" s="422" t="s">
        <v>23</v>
      </c>
      <c r="AC3060" s="253"/>
      <c r="AD3060" s="253"/>
      <c r="AE3060" s="253"/>
      <c r="AF3060" s="254"/>
      <c r="AG3060" s="553"/>
      <c r="AH3060" s="553"/>
      <c r="AI3060" s="253"/>
      <c r="AJ3060" s="253"/>
      <c r="AK3060" s="253"/>
      <c r="AL3060" s="249">
        <f>IF(AL3061=0,0,AL3059*1000/AL3061)</f>
        <v>0</v>
      </c>
      <c r="AM3060" s="223"/>
      <c r="AN3060" s="223"/>
      <c r="AO3060" s="254"/>
      <c r="AP3060" s="553"/>
      <c r="AQ3060" s="553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</row>
    <row r="3061" spans="13:99">
      <c r="M3061" s="591" t="str">
        <f>M3059 &amp; ".V"</f>
        <v>DFNLCN.V</v>
      </c>
      <c r="N3061" s="560" t="s">
        <v>245</v>
      </c>
      <c r="O3061" s="422" t="s">
        <v>289</v>
      </c>
      <c r="AC3061" s="253"/>
      <c r="AD3061" s="253"/>
      <c r="AE3061" s="253"/>
      <c r="AF3061" s="553"/>
      <c r="AG3061" s="553"/>
      <c r="AH3061" s="553"/>
      <c r="AI3061" s="253"/>
      <c r="AJ3061" s="253"/>
      <c r="AK3061" s="253"/>
      <c r="AL3061" s="249">
        <f>AM3061+AN3061</f>
        <v>0</v>
      </c>
      <c r="AM3061" s="223"/>
      <c r="AN3061" s="223"/>
      <c r="AO3061" s="553"/>
      <c r="AP3061" s="553"/>
      <c r="AQ3061" s="553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</row>
    <row r="3062" spans="13:99">
      <c r="M3062" s="590" t="s">
        <v>2176</v>
      </c>
      <c r="N3062" s="588" t="s">
        <v>2115</v>
      </c>
      <c r="O3062" s="422" t="s">
        <v>195</v>
      </c>
      <c r="AC3062" s="253"/>
      <c r="AD3062" s="253"/>
      <c r="AE3062" s="253"/>
      <c r="AF3062" s="254"/>
      <c r="AG3062" s="553"/>
      <c r="AH3062" s="553"/>
      <c r="AI3062" s="253"/>
      <c r="AJ3062" s="253"/>
      <c r="AK3062" s="253"/>
      <c r="AL3062" s="249">
        <f>AM3062+AN3062</f>
        <v>0</v>
      </c>
      <c r="AM3062" s="246">
        <f>AM3063*AM3064/1000</f>
        <v>0</v>
      </c>
      <c r="AN3062" s="246">
        <f>AN3063*AN3064/1000</f>
        <v>0</v>
      </c>
      <c r="AO3062" s="254"/>
      <c r="AP3062" s="553"/>
      <c r="AQ3062" s="553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</row>
    <row r="3063" spans="13:99">
      <c r="M3063" s="591" t="str">
        <f>M3062 &amp; ".P"</f>
        <v>FES.P</v>
      </c>
      <c r="N3063" s="560" t="s">
        <v>843</v>
      </c>
      <c r="O3063" s="422" t="s">
        <v>23</v>
      </c>
      <c r="AC3063" s="253"/>
      <c r="AD3063" s="253"/>
      <c r="AE3063" s="253"/>
      <c r="AF3063" s="254"/>
      <c r="AG3063" s="553"/>
      <c r="AH3063" s="553"/>
      <c r="AI3063" s="253"/>
      <c r="AJ3063" s="253"/>
      <c r="AK3063" s="253"/>
      <c r="AL3063" s="249">
        <f>IF(AL3064=0,0,AL3062*1000/AL3064)</f>
        <v>0</v>
      </c>
      <c r="AM3063" s="223"/>
      <c r="AN3063" s="223"/>
      <c r="AO3063" s="254"/>
      <c r="AP3063" s="553"/>
      <c r="AQ3063" s="55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</row>
    <row r="3064" spans="13:99">
      <c r="M3064" s="591" t="str">
        <f>M3062 &amp; ".V"</f>
        <v>FES.V</v>
      </c>
      <c r="N3064" s="560" t="s">
        <v>245</v>
      </c>
      <c r="O3064" s="422" t="s">
        <v>289</v>
      </c>
      <c r="AC3064" s="253"/>
      <c r="AD3064" s="253"/>
      <c r="AE3064" s="253"/>
      <c r="AF3064" s="553"/>
      <c r="AG3064" s="553"/>
      <c r="AH3064" s="553"/>
      <c r="AI3064" s="253"/>
      <c r="AJ3064" s="253"/>
      <c r="AK3064" s="253"/>
      <c r="AL3064" s="249">
        <f>AM3064+AN3064</f>
        <v>0</v>
      </c>
      <c r="AM3064" s="223"/>
      <c r="AN3064" s="223"/>
      <c r="AO3064" s="553"/>
      <c r="AP3064" s="553"/>
      <c r="AQ3064" s="553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</row>
    <row r="3065" spans="13:99">
      <c r="M3065" s="590" t="s">
        <v>2224</v>
      </c>
      <c r="N3065" s="588" t="s">
        <v>2116</v>
      </c>
      <c r="O3065" s="422" t="s">
        <v>195</v>
      </c>
      <c r="AC3065" s="253"/>
      <c r="AD3065" s="253"/>
      <c r="AE3065" s="253"/>
      <c r="AF3065" s="254"/>
      <c r="AG3065" s="553"/>
      <c r="AH3065" s="553"/>
      <c r="AI3065" s="253"/>
      <c r="AJ3065" s="253"/>
      <c r="AK3065" s="253"/>
      <c r="AL3065" s="249">
        <f>AM3065+AN3065</f>
        <v>0</v>
      </c>
      <c r="AM3065" s="246">
        <f>AM3066*AM3067/1000</f>
        <v>0</v>
      </c>
      <c r="AN3065" s="246">
        <f>AN3066*AN3067/1000</f>
        <v>0</v>
      </c>
      <c r="AO3065" s="254"/>
      <c r="AP3065" s="553"/>
      <c r="AQ3065" s="553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</row>
    <row r="3066" spans="13:99">
      <c r="M3066" s="591" t="str">
        <f>M3065 &amp; ".P"</f>
        <v>FECL.P</v>
      </c>
      <c r="N3066" s="560" t="s">
        <v>843</v>
      </c>
      <c r="O3066" s="422" t="s">
        <v>23</v>
      </c>
      <c r="AC3066" s="253"/>
      <c r="AD3066" s="253"/>
      <c r="AE3066" s="253"/>
      <c r="AF3066" s="254"/>
      <c r="AG3066" s="553"/>
      <c r="AH3066" s="553"/>
      <c r="AI3066" s="253"/>
      <c r="AJ3066" s="253"/>
      <c r="AK3066" s="253"/>
      <c r="AL3066" s="249">
        <f>IF(AL3067=0,0,AL3065*1000/AL3067)</f>
        <v>0</v>
      </c>
      <c r="AM3066" s="223"/>
      <c r="AN3066" s="223"/>
      <c r="AO3066" s="254"/>
      <c r="AP3066" s="553"/>
      <c r="AQ3066" s="553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</row>
    <row r="3067" spans="13:99">
      <c r="M3067" s="591" t="str">
        <f>M3065 &amp; ".V"</f>
        <v>FECL.V</v>
      </c>
      <c r="N3067" s="560" t="s">
        <v>245</v>
      </c>
      <c r="O3067" s="422" t="s">
        <v>289</v>
      </c>
      <c r="AC3067" s="253"/>
      <c r="AD3067" s="253"/>
      <c r="AE3067" s="253"/>
      <c r="AF3067" s="553"/>
      <c r="AG3067" s="553"/>
      <c r="AH3067" s="553"/>
      <c r="AI3067" s="253"/>
      <c r="AJ3067" s="253"/>
      <c r="AK3067" s="253"/>
      <c r="AL3067" s="249">
        <f>AM3067+AN3067</f>
        <v>0</v>
      </c>
      <c r="AM3067" s="223"/>
      <c r="AN3067" s="223"/>
      <c r="AO3067" s="553"/>
      <c r="AP3067" s="553"/>
      <c r="AQ3067" s="553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</row>
    <row r="3068" spans="13:99">
      <c r="M3068" s="590" t="s">
        <v>2225</v>
      </c>
      <c r="N3068" s="588" t="s">
        <v>2117</v>
      </c>
      <c r="O3068" s="422" t="s">
        <v>195</v>
      </c>
      <c r="AC3068" s="253"/>
      <c r="AD3068" s="253"/>
      <c r="AE3068" s="253"/>
      <c r="AF3068" s="254"/>
      <c r="AG3068" s="553"/>
      <c r="AH3068" s="553"/>
      <c r="AI3068" s="253"/>
      <c r="AJ3068" s="253"/>
      <c r="AK3068" s="253"/>
      <c r="AL3068" s="249">
        <f>AM3068+AN3068</f>
        <v>0</v>
      </c>
      <c r="AM3068" s="246">
        <f>AM3069*AM3070/1000</f>
        <v>0</v>
      </c>
      <c r="AN3068" s="246">
        <f>AN3069*AN3070/1000</f>
        <v>0</v>
      </c>
      <c r="AO3068" s="254"/>
      <c r="AP3068" s="553"/>
      <c r="AQ3068" s="553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</row>
    <row r="3069" spans="13:99">
      <c r="M3069" s="591" t="str">
        <f>M3068 &amp; ".P"</f>
        <v>LIMENP.P</v>
      </c>
      <c r="N3069" s="560" t="s">
        <v>843</v>
      </c>
      <c r="O3069" s="422" t="s">
        <v>23</v>
      </c>
      <c r="AC3069" s="253"/>
      <c r="AD3069" s="253"/>
      <c r="AE3069" s="253"/>
      <c r="AF3069" s="254"/>
      <c r="AG3069" s="553"/>
      <c r="AH3069" s="553"/>
      <c r="AI3069" s="253"/>
      <c r="AJ3069" s="253"/>
      <c r="AK3069" s="253"/>
      <c r="AL3069" s="249">
        <f>IF(AL3070=0,0,AL3068*1000/AL3070)</f>
        <v>0</v>
      </c>
      <c r="AM3069" s="223"/>
      <c r="AN3069" s="223"/>
      <c r="AO3069" s="254"/>
      <c r="AP3069" s="553"/>
      <c r="AQ3069" s="553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</row>
    <row r="3070" spans="13:99">
      <c r="M3070" s="591" t="str">
        <f>M3068 &amp; ".V"</f>
        <v>LIMENP.V</v>
      </c>
      <c r="N3070" s="560" t="s">
        <v>245</v>
      </c>
      <c r="O3070" s="422" t="s">
        <v>289</v>
      </c>
      <c r="AC3070" s="253"/>
      <c r="AD3070" s="253"/>
      <c r="AE3070" s="253"/>
      <c r="AF3070" s="553"/>
      <c r="AG3070" s="553"/>
      <c r="AH3070" s="553"/>
      <c r="AI3070" s="253"/>
      <c r="AJ3070" s="253"/>
      <c r="AK3070" s="253"/>
      <c r="AL3070" s="249">
        <f>AM3070+AN3070</f>
        <v>0</v>
      </c>
      <c r="AM3070" s="223"/>
      <c r="AN3070" s="223"/>
      <c r="AO3070" s="553"/>
      <c r="AP3070" s="553"/>
      <c r="AQ3070" s="553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</row>
    <row r="3071" spans="13:99">
      <c r="M3071" s="590" t="s">
        <v>2226</v>
      </c>
      <c r="N3071" s="588" t="s">
        <v>2118</v>
      </c>
      <c r="O3071" s="422" t="s">
        <v>195</v>
      </c>
      <c r="AC3071" s="253"/>
      <c r="AD3071" s="253"/>
      <c r="AE3071" s="253"/>
      <c r="AF3071" s="254"/>
      <c r="AG3071" s="553"/>
      <c r="AH3071" s="553"/>
      <c r="AI3071" s="253"/>
      <c r="AJ3071" s="253"/>
      <c r="AK3071" s="253"/>
      <c r="AL3071" s="249">
        <f>AM3071+AN3071</f>
        <v>0</v>
      </c>
      <c r="AM3071" s="246">
        <f>AM3072*AM3073/1000</f>
        <v>0</v>
      </c>
      <c r="AN3071" s="246">
        <f>AN3072*AN3073/1000</f>
        <v>0</v>
      </c>
      <c r="AO3071" s="254"/>
      <c r="AP3071" s="553"/>
      <c r="AQ3071" s="553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</row>
    <row r="3072" spans="13:99">
      <c r="M3072" s="591" t="str">
        <f>M3071 &amp; ".P"</f>
        <v>LIMENH.P</v>
      </c>
      <c r="N3072" s="560" t="s">
        <v>843</v>
      </c>
      <c r="O3072" s="422" t="s">
        <v>23</v>
      </c>
      <c r="AC3072" s="253"/>
      <c r="AD3072" s="253"/>
      <c r="AE3072" s="253"/>
      <c r="AF3072" s="254"/>
      <c r="AG3072" s="553"/>
      <c r="AH3072" s="553"/>
      <c r="AI3072" s="253"/>
      <c r="AJ3072" s="253"/>
      <c r="AK3072" s="253"/>
      <c r="AL3072" s="249">
        <f>IF(AL3073=0,0,AL3071*1000/AL3073)</f>
        <v>0</v>
      </c>
      <c r="AM3072" s="223"/>
      <c r="AN3072" s="223"/>
      <c r="AO3072" s="254"/>
      <c r="AP3072" s="553"/>
      <c r="AQ3072" s="553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</row>
    <row r="3073" spans="13:99">
      <c r="M3073" s="591" t="str">
        <f>M3071 &amp; ".V"</f>
        <v>LIMENH.V</v>
      </c>
      <c r="N3073" s="560" t="s">
        <v>245</v>
      </c>
      <c r="O3073" s="422" t="s">
        <v>289</v>
      </c>
      <c r="AC3073" s="253"/>
      <c r="AD3073" s="253"/>
      <c r="AE3073" s="253"/>
      <c r="AF3073" s="553"/>
      <c r="AG3073" s="553"/>
      <c r="AH3073" s="553"/>
      <c r="AI3073" s="253"/>
      <c r="AJ3073" s="253"/>
      <c r="AK3073" s="253"/>
      <c r="AL3073" s="249">
        <f>AM3073+AN3073</f>
        <v>0</v>
      </c>
      <c r="AM3073" s="223"/>
      <c r="AN3073" s="223"/>
      <c r="AO3073" s="553"/>
      <c r="AP3073" s="553"/>
      <c r="AQ3073" s="55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</row>
    <row r="3074" spans="13:99">
      <c r="M3074" s="590" t="s">
        <v>2227</v>
      </c>
      <c r="N3074" s="588" t="s">
        <v>2119</v>
      </c>
      <c r="O3074" s="422" t="s">
        <v>195</v>
      </c>
      <c r="AC3074" s="253"/>
      <c r="AD3074" s="253"/>
      <c r="AE3074" s="253"/>
      <c r="AF3074" s="254"/>
      <c r="AG3074" s="553"/>
      <c r="AH3074" s="553"/>
      <c r="AI3074" s="253"/>
      <c r="AJ3074" s="253"/>
      <c r="AK3074" s="253"/>
      <c r="AL3074" s="249">
        <f>AM3074+AN3074</f>
        <v>0</v>
      </c>
      <c r="AM3074" s="246">
        <f>AM3075*AM3076/1000</f>
        <v>0</v>
      </c>
      <c r="AN3074" s="246">
        <f>AN3075*AN3076/1000</f>
        <v>0</v>
      </c>
      <c r="AO3074" s="254"/>
      <c r="AP3074" s="553"/>
      <c r="AQ3074" s="553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</row>
    <row r="3075" spans="13:99">
      <c r="M3075" s="591" t="str">
        <f>M3074 &amp; ".P"</f>
        <v>LIMECL.P</v>
      </c>
      <c r="N3075" s="560" t="s">
        <v>843</v>
      </c>
      <c r="O3075" s="422" t="s">
        <v>23</v>
      </c>
      <c r="AC3075" s="253"/>
      <c r="AD3075" s="253"/>
      <c r="AE3075" s="253"/>
      <c r="AF3075" s="254"/>
      <c r="AG3075" s="553"/>
      <c r="AH3075" s="553"/>
      <c r="AI3075" s="253"/>
      <c r="AJ3075" s="253"/>
      <c r="AK3075" s="253"/>
      <c r="AL3075" s="249">
        <f>IF(AL3076=0,0,AL3074*1000/AL3076)</f>
        <v>0</v>
      </c>
      <c r="AM3075" s="223"/>
      <c r="AN3075" s="223"/>
      <c r="AO3075" s="254"/>
      <c r="AP3075" s="553"/>
      <c r="AQ3075" s="553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</row>
    <row r="3076" spans="13:99">
      <c r="M3076" s="591" t="str">
        <f>M3074 &amp; ".V"</f>
        <v>LIMECL.V</v>
      </c>
      <c r="N3076" s="560" t="s">
        <v>245</v>
      </c>
      <c r="O3076" s="422" t="s">
        <v>289</v>
      </c>
      <c r="AC3076" s="253"/>
      <c r="AD3076" s="253"/>
      <c r="AE3076" s="253"/>
      <c r="AF3076" s="553"/>
      <c r="AG3076" s="553"/>
      <c r="AH3076" s="553"/>
      <c r="AI3076" s="253"/>
      <c r="AJ3076" s="253"/>
      <c r="AK3076" s="253"/>
      <c r="AL3076" s="249">
        <f>AM3076+AN3076</f>
        <v>0</v>
      </c>
      <c r="AM3076" s="223"/>
      <c r="AN3076" s="223"/>
      <c r="AO3076" s="553"/>
      <c r="AP3076" s="553"/>
      <c r="AQ3076" s="553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</row>
    <row r="3077" spans="13:99">
      <c r="M3077" s="590" t="s">
        <v>2228</v>
      </c>
      <c r="N3077" s="588" t="s">
        <v>2120</v>
      </c>
      <c r="O3077" s="422" t="s">
        <v>195</v>
      </c>
      <c r="AC3077" s="253"/>
      <c r="AD3077" s="253"/>
      <c r="AE3077" s="253"/>
      <c r="AF3077" s="254"/>
      <c r="AG3077" s="553"/>
      <c r="AH3077" s="553"/>
      <c r="AI3077" s="253"/>
      <c r="AJ3077" s="253"/>
      <c r="AK3077" s="253"/>
      <c r="AL3077" s="249">
        <f>AM3077+AN3077</f>
        <v>0</v>
      </c>
      <c r="AM3077" s="246">
        <f>AM3078*AM3079/1000</f>
        <v>0</v>
      </c>
      <c r="AN3077" s="246">
        <f>AN3078*AN3079/1000</f>
        <v>0</v>
      </c>
      <c r="AO3077" s="254"/>
      <c r="AP3077" s="553"/>
      <c r="AQ3077" s="553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</row>
    <row r="3078" spans="13:99">
      <c r="M3078" s="591" t="str">
        <f>M3077 &amp; ".P"</f>
        <v>KN.P</v>
      </c>
      <c r="N3078" s="560" t="s">
        <v>843</v>
      </c>
      <c r="O3078" s="422" t="s">
        <v>23</v>
      </c>
      <c r="AC3078" s="253"/>
      <c r="AD3078" s="253"/>
      <c r="AE3078" s="253"/>
      <c r="AF3078" s="254"/>
      <c r="AG3078" s="553"/>
      <c r="AH3078" s="553"/>
      <c r="AI3078" s="253"/>
      <c r="AJ3078" s="253"/>
      <c r="AK3078" s="253"/>
      <c r="AL3078" s="249">
        <f>IF(AL3079=0,0,AL3077*1000/AL3079)</f>
        <v>0</v>
      </c>
      <c r="AM3078" s="223"/>
      <c r="AN3078" s="223"/>
      <c r="AO3078" s="254"/>
      <c r="AP3078" s="553"/>
      <c r="AQ3078" s="553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</row>
    <row r="3079" spans="13:99">
      <c r="M3079" s="591" t="str">
        <f>M3077 &amp; ".V"</f>
        <v>KN.V</v>
      </c>
      <c r="N3079" s="560" t="s">
        <v>245</v>
      </c>
      <c r="O3079" s="422" t="s">
        <v>289</v>
      </c>
      <c r="AC3079" s="253"/>
      <c r="AD3079" s="253"/>
      <c r="AE3079" s="253"/>
      <c r="AF3079" s="553"/>
      <c r="AG3079" s="553"/>
      <c r="AH3079" s="553"/>
      <c r="AI3079" s="253"/>
      <c r="AJ3079" s="253"/>
      <c r="AK3079" s="253"/>
      <c r="AL3079" s="249">
        <f>AM3079+AN3079</f>
        <v>0</v>
      </c>
      <c r="AM3079" s="223"/>
      <c r="AN3079" s="223"/>
      <c r="AO3079" s="553"/>
      <c r="AP3079" s="553"/>
      <c r="AQ3079" s="553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</row>
    <row r="3080" spans="13:99">
      <c r="M3080" s="590" t="s">
        <v>2229</v>
      </c>
      <c r="N3080" s="588" t="s">
        <v>2121</v>
      </c>
      <c r="O3080" s="422" t="s">
        <v>195</v>
      </c>
      <c r="AC3080" s="253"/>
      <c r="AD3080" s="253"/>
      <c r="AE3080" s="253"/>
      <c r="AF3080" s="254"/>
      <c r="AG3080" s="553"/>
      <c r="AH3080" s="553"/>
      <c r="AI3080" s="253"/>
      <c r="AJ3080" s="253"/>
      <c r="AK3080" s="253"/>
      <c r="AL3080" s="249">
        <f>AM3080+AN3080</f>
        <v>0</v>
      </c>
      <c r="AM3080" s="246">
        <f>AM3081*AM3082/1000</f>
        <v>0</v>
      </c>
      <c r="AN3080" s="246">
        <f>AN3081*AN3082/1000</f>
        <v>0</v>
      </c>
      <c r="AO3080" s="254"/>
      <c r="AP3080" s="553"/>
      <c r="AQ3080" s="553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</row>
    <row r="3081" spans="13:99">
      <c r="M3081" s="591" t="str">
        <f>M3080 &amp; ".P"</f>
        <v>KCR.P</v>
      </c>
      <c r="N3081" s="560" t="s">
        <v>843</v>
      </c>
      <c r="O3081" s="422" t="s">
        <v>23</v>
      </c>
      <c r="AC3081" s="253"/>
      <c r="AD3081" s="253"/>
      <c r="AE3081" s="253"/>
      <c r="AF3081" s="254"/>
      <c r="AG3081" s="553"/>
      <c r="AH3081" s="553"/>
      <c r="AI3081" s="253"/>
      <c r="AJ3081" s="253"/>
      <c r="AK3081" s="253"/>
      <c r="AL3081" s="249">
        <f>IF(AL3082=0,0,AL3080*1000/AL3082)</f>
        <v>0</v>
      </c>
      <c r="AM3081" s="223"/>
      <c r="AN3081" s="223"/>
      <c r="AO3081" s="254"/>
      <c r="AP3081" s="553"/>
      <c r="AQ3081" s="553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</row>
    <row r="3082" spans="13:99">
      <c r="M3082" s="591" t="str">
        <f>M3080 &amp; ".V"</f>
        <v>KCR.V</v>
      </c>
      <c r="N3082" s="560" t="s">
        <v>245</v>
      </c>
      <c r="O3082" s="422" t="s">
        <v>289</v>
      </c>
      <c r="AC3082" s="253"/>
      <c r="AD3082" s="253"/>
      <c r="AE3082" s="253"/>
      <c r="AF3082" s="553"/>
      <c r="AG3082" s="553"/>
      <c r="AH3082" s="553"/>
      <c r="AI3082" s="253"/>
      <c r="AJ3082" s="253"/>
      <c r="AK3082" s="253"/>
      <c r="AL3082" s="249">
        <f>AM3082+AN3082</f>
        <v>0</v>
      </c>
      <c r="AM3082" s="223"/>
      <c r="AN3082" s="223"/>
      <c r="AO3082" s="553"/>
      <c r="AP3082" s="553"/>
      <c r="AQ3082" s="553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</row>
    <row r="3083" spans="13:99">
      <c r="M3083" s="590" t="s">
        <v>2230</v>
      </c>
      <c r="N3083" s="588" t="s">
        <v>2122</v>
      </c>
      <c r="O3083" s="422" t="s">
        <v>195</v>
      </c>
      <c r="AC3083" s="253"/>
      <c r="AD3083" s="253"/>
      <c r="AE3083" s="253"/>
      <c r="AF3083" s="254"/>
      <c r="AG3083" s="553"/>
      <c r="AH3083" s="553"/>
      <c r="AI3083" s="253"/>
      <c r="AJ3083" s="253"/>
      <c r="AK3083" s="253"/>
      <c r="AL3083" s="249">
        <f>AM3083+AN3083</f>
        <v>0</v>
      </c>
      <c r="AM3083" s="246">
        <f>AM3084*AM3085/1000</f>
        <v>0</v>
      </c>
      <c r="AN3083" s="246">
        <f>AN3084*AN3085/1000</f>
        <v>0</v>
      </c>
      <c r="AO3083" s="254"/>
      <c r="AP3083" s="553"/>
      <c r="AQ3083" s="55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</row>
    <row r="3084" spans="13:99">
      <c r="M3084" s="591" t="str">
        <f>M3083 &amp; ".P"</f>
        <v>KI.P</v>
      </c>
      <c r="N3084" s="560" t="s">
        <v>843</v>
      </c>
      <c r="O3084" s="422" t="s">
        <v>23</v>
      </c>
      <c r="AC3084" s="253"/>
      <c r="AD3084" s="253"/>
      <c r="AE3084" s="253"/>
      <c r="AF3084" s="254"/>
      <c r="AG3084" s="553"/>
      <c r="AH3084" s="553"/>
      <c r="AI3084" s="253"/>
      <c r="AJ3084" s="253"/>
      <c r="AK3084" s="253"/>
      <c r="AL3084" s="249">
        <f>IF(AL3085=0,0,AL3083*1000/AL3085)</f>
        <v>0</v>
      </c>
      <c r="AM3084" s="223"/>
      <c r="AN3084" s="223"/>
      <c r="AO3084" s="254"/>
      <c r="AP3084" s="553"/>
      <c r="AQ3084" s="553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</row>
    <row r="3085" spans="13:99">
      <c r="M3085" s="591" t="str">
        <f>M3083 &amp; ".V"</f>
        <v>KI.V</v>
      </c>
      <c r="N3085" s="560" t="s">
        <v>245</v>
      </c>
      <c r="O3085" s="422" t="s">
        <v>289</v>
      </c>
      <c r="AC3085" s="253"/>
      <c r="AD3085" s="253"/>
      <c r="AE3085" s="253"/>
      <c r="AF3085" s="553"/>
      <c r="AG3085" s="553"/>
      <c r="AH3085" s="553"/>
      <c r="AI3085" s="253"/>
      <c r="AJ3085" s="253"/>
      <c r="AK3085" s="253"/>
      <c r="AL3085" s="249">
        <f>AM3085+AN3085</f>
        <v>0</v>
      </c>
      <c r="AM3085" s="223"/>
      <c r="AN3085" s="223"/>
      <c r="AO3085" s="553"/>
      <c r="AP3085" s="553"/>
      <c r="AQ3085" s="553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</row>
    <row r="3086" spans="13:99">
      <c r="M3086" s="590" t="s">
        <v>2231</v>
      </c>
      <c r="N3086" s="588" t="s">
        <v>2123</v>
      </c>
      <c r="O3086" s="422" t="s">
        <v>195</v>
      </c>
      <c r="AC3086" s="253"/>
      <c r="AD3086" s="253"/>
      <c r="AE3086" s="253"/>
      <c r="AF3086" s="254"/>
      <c r="AG3086" s="553"/>
      <c r="AH3086" s="553"/>
      <c r="AI3086" s="253"/>
      <c r="AJ3086" s="253"/>
      <c r="AK3086" s="253"/>
      <c r="AL3086" s="249">
        <f>AM3086+AN3086</f>
        <v>0</v>
      </c>
      <c r="AM3086" s="246">
        <f>AM3087*AM3088/1000</f>
        <v>0</v>
      </c>
      <c r="AN3086" s="246">
        <f>AN3087*AN3088/1000</f>
        <v>0</v>
      </c>
      <c r="AO3086" s="254"/>
      <c r="AP3086" s="553"/>
      <c r="AQ3086" s="553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</row>
    <row r="3087" spans="13:99">
      <c r="M3087" s="591" t="str">
        <f>M3086 &amp; ".P"</f>
        <v>KMN.P</v>
      </c>
      <c r="N3087" s="560" t="s">
        <v>843</v>
      </c>
      <c r="O3087" s="422" t="s">
        <v>23</v>
      </c>
      <c r="AC3087" s="253"/>
      <c r="AD3087" s="253"/>
      <c r="AE3087" s="253"/>
      <c r="AF3087" s="254"/>
      <c r="AG3087" s="553"/>
      <c r="AH3087" s="553"/>
      <c r="AI3087" s="253"/>
      <c r="AJ3087" s="253"/>
      <c r="AK3087" s="253"/>
      <c r="AL3087" s="249">
        <f>IF(AL3088=0,0,AL3086*1000/AL3088)</f>
        <v>0</v>
      </c>
      <c r="AM3087" s="223"/>
      <c r="AN3087" s="223"/>
      <c r="AO3087" s="254"/>
      <c r="AP3087" s="553"/>
      <c r="AQ3087" s="553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</row>
    <row r="3088" spans="13:99">
      <c r="M3088" s="591" t="str">
        <f>M3086 &amp; ".V"</f>
        <v>KMN.V</v>
      </c>
      <c r="N3088" s="560" t="s">
        <v>245</v>
      </c>
      <c r="O3088" s="422" t="s">
        <v>289</v>
      </c>
      <c r="AC3088" s="253"/>
      <c r="AD3088" s="253"/>
      <c r="AE3088" s="253"/>
      <c r="AF3088" s="553"/>
      <c r="AG3088" s="553"/>
      <c r="AH3088" s="553"/>
      <c r="AI3088" s="253"/>
      <c r="AJ3088" s="253"/>
      <c r="AK3088" s="253"/>
      <c r="AL3088" s="249">
        <f>AM3088+AN3088</f>
        <v>0</v>
      </c>
      <c r="AM3088" s="223"/>
      <c r="AN3088" s="223"/>
      <c r="AO3088" s="553"/>
      <c r="AP3088" s="553"/>
      <c r="AQ3088" s="553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</row>
    <row r="3089" spans="13:99">
      <c r="M3089" s="590" t="s">
        <v>2232</v>
      </c>
      <c r="N3089" s="588" t="s">
        <v>2124</v>
      </c>
      <c r="O3089" s="422" t="s">
        <v>195</v>
      </c>
      <c r="AC3089" s="253"/>
      <c r="AD3089" s="253"/>
      <c r="AE3089" s="253"/>
      <c r="AF3089" s="254"/>
      <c r="AG3089" s="553"/>
      <c r="AH3089" s="553"/>
      <c r="AI3089" s="253"/>
      <c r="AJ3089" s="253"/>
      <c r="AK3089" s="253"/>
      <c r="AL3089" s="249">
        <f>AM3089+AN3089</f>
        <v>0</v>
      </c>
      <c r="AM3089" s="246">
        <f>AM3090*AM3091/1000</f>
        <v>0</v>
      </c>
      <c r="AN3089" s="246">
        <f>AN3090*AN3091/1000</f>
        <v>0</v>
      </c>
      <c r="AO3089" s="254"/>
      <c r="AP3089" s="553"/>
      <c r="AQ3089" s="553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</row>
    <row r="3090" spans="13:99">
      <c r="M3090" s="591" t="str">
        <f>M3089 &amp; ".P"</f>
        <v>KP.P</v>
      </c>
      <c r="N3090" s="560" t="s">
        <v>843</v>
      </c>
      <c r="O3090" s="422" t="s">
        <v>23</v>
      </c>
      <c r="AC3090" s="253"/>
      <c r="AD3090" s="253"/>
      <c r="AE3090" s="253"/>
      <c r="AF3090" s="254"/>
      <c r="AG3090" s="553"/>
      <c r="AH3090" s="553"/>
      <c r="AI3090" s="253"/>
      <c r="AJ3090" s="253"/>
      <c r="AK3090" s="253"/>
      <c r="AL3090" s="249">
        <f>IF(AL3091=0,0,AL3089*1000/AL3091)</f>
        <v>0</v>
      </c>
      <c r="AM3090" s="223"/>
      <c r="AN3090" s="223"/>
      <c r="AO3090" s="254"/>
      <c r="AP3090" s="553"/>
      <c r="AQ3090" s="553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</row>
    <row r="3091" spans="13:99">
      <c r="M3091" s="591" t="str">
        <f>M3089 &amp; ".V"</f>
        <v>KP.V</v>
      </c>
      <c r="N3091" s="560" t="s">
        <v>245</v>
      </c>
      <c r="O3091" s="422" t="s">
        <v>289</v>
      </c>
      <c r="AC3091" s="253"/>
      <c r="AD3091" s="253"/>
      <c r="AE3091" s="253"/>
      <c r="AF3091" s="553"/>
      <c r="AG3091" s="553"/>
      <c r="AH3091" s="553"/>
      <c r="AI3091" s="253"/>
      <c r="AJ3091" s="253"/>
      <c r="AK3091" s="253"/>
      <c r="AL3091" s="249">
        <f>AM3091+AN3091</f>
        <v>0</v>
      </c>
      <c r="AM3091" s="223"/>
      <c r="AN3091" s="223"/>
      <c r="AO3091" s="553"/>
      <c r="AP3091" s="553"/>
      <c r="AQ3091" s="553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</row>
    <row r="3092" spans="13:99">
      <c r="M3092" s="590" t="s">
        <v>2233</v>
      </c>
      <c r="N3092" s="588" t="s">
        <v>2125</v>
      </c>
      <c r="O3092" s="422" t="s">
        <v>195</v>
      </c>
      <c r="AC3092" s="253"/>
      <c r="AD3092" s="253"/>
      <c r="AE3092" s="253"/>
      <c r="AF3092" s="254"/>
      <c r="AG3092" s="553"/>
      <c r="AH3092" s="553"/>
      <c r="AI3092" s="253"/>
      <c r="AJ3092" s="253"/>
      <c r="AK3092" s="253"/>
      <c r="AL3092" s="249">
        <f>AM3092+AN3092</f>
        <v>0</v>
      </c>
      <c r="AM3092" s="246">
        <f>AM3093*AM3094/1000</f>
        <v>0</v>
      </c>
      <c r="AN3092" s="246">
        <f>AN3093*AN3094/1000</f>
        <v>0</v>
      </c>
      <c r="AO3092" s="254"/>
      <c r="AP3092" s="553"/>
      <c r="AQ3092" s="553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</row>
    <row r="3093" spans="13:99">
      <c r="M3093" s="591" t="str">
        <f>M3092 &amp; ".P"</f>
        <v>HCL.P</v>
      </c>
      <c r="N3093" s="560" t="s">
        <v>843</v>
      </c>
      <c r="O3093" s="422" t="s">
        <v>23</v>
      </c>
      <c r="AC3093" s="253"/>
      <c r="AD3093" s="253"/>
      <c r="AE3093" s="253"/>
      <c r="AF3093" s="254"/>
      <c r="AG3093" s="553"/>
      <c r="AH3093" s="553"/>
      <c r="AI3093" s="253"/>
      <c r="AJ3093" s="253"/>
      <c r="AK3093" s="253"/>
      <c r="AL3093" s="249">
        <f>IF(AL3094=0,0,AL3092*1000/AL3094)</f>
        <v>0</v>
      </c>
      <c r="AM3093" s="223"/>
      <c r="AN3093" s="223"/>
      <c r="AO3093" s="254"/>
      <c r="AP3093" s="553"/>
      <c r="AQ3093" s="55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</row>
    <row r="3094" spans="13:99">
      <c r="M3094" s="591" t="str">
        <f>M3092 &amp; ".V"</f>
        <v>HCL.V</v>
      </c>
      <c r="N3094" s="560" t="s">
        <v>245</v>
      </c>
      <c r="O3094" s="422" t="s">
        <v>289</v>
      </c>
      <c r="AC3094" s="253"/>
      <c r="AD3094" s="253"/>
      <c r="AE3094" s="253"/>
      <c r="AF3094" s="553"/>
      <c r="AG3094" s="553"/>
      <c r="AH3094" s="553"/>
      <c r="AI3094" s="253"/>
      <c r="AJ3094" s="253"/>
      <c r="AK3094" s="253"/>
      <c r="AL3094" s="249">
        <f>AM3094+AN3094</f>
        <v>0</v>
      </c>
      <c r="AM3094" s="223"/>
      <c r="AN3094" s="223"/>
      <c r="AO3094" s="553"/>
      <c r="AP3094" s="553"/>
      <c r="AQ3094" s="553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</row>
    <row r="3095" spans="13:99">
      <c r="M3095" s="590" t="s">
        <v>2234</v>
      </c>
      <c r="N3095" s="588" t="s">
        <v>2126</v>
      </c>
      <c r="O3095" s="422" t="s">
        <v>195</v>
      </c>
      <c r="AC3095" s="253"/>
      <c r="AD3095" s="253"/>
      <c r="AE3095" s="253"/>
      <c r="AF3095" s="254"/>
      <c r="AG3095" s="553"/>
      <c r="AH3095" s="553"/>
      <c r="AI3095" s="253"/>
      <c r="AJ3095" s="253"/>
      <c r="AK3095" s="253"/>
      <c r="AL3095" s="249">
        <f>AM3095+AN3095</f>
        <v>0</v>
      </c>
      <c r="AM3095" s="246">
        <f>AM3096*AM3097/1000</f>
        <v>0</v>
      </c>
      <c r="AN3095" s="246">
        <f>AN3096*AN3097/1000</f>
        <v>0</v>
      </c>
      <c r="AO3095" s="254"/>
      <c r="AP3095" s="553"/>
      <c r="AQ3095" s="553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</row>
    <row r="3096" spans="13:99">
      <c r="M3096" s="591" t="str">
        <f>M3095 &amp; ".P"</f>
        <v>KNA.P</v>
      </c>
      <c r="N3096" s="560" t="s">
        <v>843</v>
      </c>
      <c r="O3096" s="422" t="s">
        <v>23</v>
      </c>
      <c r="AC3096" s="253"/>
      <c r="AD3096" s="253"/>
      <c r="AE3096" s="253"/>
      <c r="AF3096" s="254"/>
      <c r="AG3096" s="553"/>
      <c r="AH3096" s="553"/>
      <c r="AI3096" s="253"/>
      <c r="AJ3096" s="253"/>
      <c r="AK3096" s="253"/>
      <c r="AL3096" s="249">
        <f>IF(AL3097=0,0,AL3095*1000/AL3097)</f>
        <v>0</v>
      </c>
      <c r="AM3096" s="223"/>
      <c r="AN3096" s="223"/>
      <c r="AO3096" s="254"/>
      <c r="AP3096" s="553"/>
      <c r="AQ3096" s="553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</row>
    <row r="3097" spans="13:99">
      <c r="M3097" s="591" t="str">
        <f>M3095 &amp; ".V"</f>
        <v>KNA.V</v>
      </c>
      <c r="N3097" s="560" t="s">
        <v>245</v>
      </c>
      <c r="O3097" s="422" t="s">
        <v>289</v>
      </c>
      <c r="AC3097" s="253"/>
      <c r="AD3097" s="253"/>
      <c r="AE3097" s="253"/>
      <c r="AF3097" s="553"/>
      <c r="AG3097" s="553"/>
      <c r="AH3097" s="553"/>
      <c r="AI3097" s="253"/>
      <c r="AJ3097" s="253"/>
      <c r="AK3097" s="253"/>
      <c r="AL3097" s="249">
        <f>AM3097+AN3097</f>
        <v>0</v>
      </c>
      <c r="AM3097" s="223"/>
      <c r="AN3097" s="223"/>
      <c r="AO3097" s="553"/>
      <c r="AP3097" s="553"/>
      <c r="AQ3097" s="553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</row>
    <row r="3098" spans="13:99">
      <c r="M3098" s="590" t="s">
        <v>2235</v>
      </c>
      <c r="N3098" s="588" t="s">
        <v>2127</v>
      </c>
      <c r="O3098" s="422" t="s">
        <v>195</v>
      </c>
      <c r="AC3098" s="253"/>
      <c r="AD3098" s="253"/>
      <c r="AE3098" s="253"/>
      <c r="AF3098" s="254"/>
      <c r="AG3098" s="553"/>
      <c r="AH3098" s="553"/>
      <c r="AI3098" s="253"/>
      <c r="AJ3098" s="253"/>
      <c r="AK3098" s="253"/>
      <c r="AL3098" s="249">
        <f>AM3098+AN3098</f>
        <v>0</v>
      </c>
      <c r="AM3098" s="246">
        <f>AM3099*AM3100/1000</f>
        <v>0</v>
      </c>
      <c r="AN3098" s="246">
        <f>AN3099*AN3100/1000</f>
        <v>0</v>
      </c>
      <c r="AO3098" s="254"/>
      <c r="AP3098" s="553"/>
      <c r="AQ3098" s="553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</row>
    <row r="3099" spans="13:99">
      <c r="M3099" s="591" t="str">
        <f>M3098 &amp; ".P"</f>
        <v>CAC.P</v>
      </c>
      <c r="N3099" s="560" t="s">
        <v>843</v>
      </c>
      <c r="O3099" s="422" t="s">
        <v>23</v>
      </c>
      <c r="AC3099" s="253"/>
      <c r="AD3099" s="253"/>
      <c r="AE3099" s="253"/>
      <c r="AF3099" s="254"/>
      <c r="AG3099" s="553"/>
      <c r="AH3099" s="553"/>
      <c r="AI3099" s="253"/>
      <c r="AJ3099" s="253"/>
      <c r="AK3099" s="253"/>
      <c r="AL3099" s="249">
        <f>IF(AL3100=0,0,AL3098*1000/AL3100)</f>
        <v>0</v>
      </c>
      <c r="AM3099" s="223"/>
      <c r="AN3099" s="223"/>
      <c r="AO3099" s="254"/>
      <c r="AP3099" s="553"/>
      <c r="AQ3099" s="553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</row>
    <row r="3100" spans="13:99">
      <c r="M3100" s="591" t="str">
        <f>M3098 &amp; ".V"</f>
        <v>CAC.V</v>
      </c>
      <c r="N3100" s="560" t="s">
        <v>245</v>
      </c>
      <c r="O3100" s="422" t="s">
        <v>289</v>
      </c>
      <c r="AC3100" s="253"/>
      <c r="AD3100" s="253"/>
      <c r="AE3100" s="253"/>
      <c r="AF3100" s="553"/>
      <c r="AG3100" s="553"/>
      <c r="AH3100" s="553"/>
      <c r="AI3100" s="253"/>
      <c r="AJ3100" s="253"/>
      <c r="AK3100" s="253"/>
      <c r="AL3100" s="249">
        <f>AM3100+AN3100</f>
        <v>0</v>
      </c>
      <c r="AM3100" s="223"/>
      <c r="AN3100" s="223"/>
      <c r="AO3100" s="553"/>
      <c r="AP3100" s="553"/>
      <c r="AQ3100" s="553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</row>
    <row r="3101" spans="13:99">
      <c r="M3101" s="590" t="s">
        <v>2236</v>
      </c>
      <c r="N3101" s="588" t="s">
        <v>2128</v>
      </c>
      <c r="O3101" s="422" t="s">
        <v>195</v>
      </c>
      <c r="AC3101" s="253"/>
      <c r="AD3101" s="253"/>
      <c r="AE3101" s="253"/>
      <c r="AF3101" s="254"/>
      <c r="AG3101" s="553"/>
      <c r="AH3101" s="553"/>
      <c r="AI3101" s="253"/>
      <c r="AJ3101" s="253"/>
      <c r="AK3101" s="253"/>
      <c r="AL3101" s="249">
        <f>AM3101+AN3101</f>
        <v>0</v>
      </c>
      <c r="AM3101" s="246">
        <f>AM3102*AM3103/1000</f>
        <v>0</v>
      </c>
      <c r="AN3101" s="246">
        <f>AN3102*AN3103/1000</f>
        <v>0</v>
      </c>
      <c r="AO3101" s="254"/>
      <c r="AP3101" s="553"/>
      <c r="AQ3101" s="553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</row>
    <row r="3102" spans="13:99">
      <c r="M3102" s="591" t="str">
        <f>M3101 &amp; ".P"</f>
        <v>CACL.P</v>
      </c>
      <c r="N3102" s="560" t="s">
        <v>843</v>
      </c>
      <c r="O3102" s="422" t="s">
        <v>23</v>
      </c>
      <c r="AC3102" s="253"/>
      <c r="AD3102" s="253"/>
      <c r="AE3102" s="253"/>
      <c r="AF3102" s="254"/>
      <c r="AG3102" s="553"/>
      <c r="AH3102" s="553"/>
      <c r="AI3102" s="253"/>
      <c r="AJ3102" s="253"/>
      <c r="AK3102" s="253"/>
      <c r="AL3102" s="249">
        <f>IF(AL3103=0,0,AL3101*1000/AL3103)</f>
        <v>0</v>
      </c>
      <c r="AM3102" s="223"/>
      <c r="AN3102" s="223"/>
      <c r="AO3102" s="254"/>
      <c r="AP3102" s="553"/>
      <c r="AQ3102" s="553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</row>
    <row r="3103" spans="13:99">
      <c r="M3103" s="591" t="str">
        <f>M3101 &amp; ".V"</f>
        <v>CACL.V</v>
      </c>
      <c r="N3103" s="560" t="s">
        <v>245</v>
      </c>
      <c r="O3103" s="422" t="s">
        <v>289</v>
      </c>
      <c r="AC3103" s="253"/>
      <c r="AD3103" s="253"/>
      <c r="AE3103" s="253"/>
      <c r="AF3103" s="553"/>
      <c r="AG3103" s="553"/>
      <c r="AH3103" s="553"/>
      <c r="AI3103" s="253"/>
      <c r="AJ3103" s="253"/>
      <c r="AK3103" s="253"/>
      <c r="AL3103" s="249">
        <f>AM3103+AN3103</f>
        <v>0</v>
      </c>
      <c r="AM3103" s="223"/>
      <c r="AN3103" s="223"/>
      <c r="AO3103" s="553"/>
      <c r="AP3103" s="553"/>
      <c r="AQ3103" s="55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</row>
    <row r="3104" spans="13:99">
      <c r="M3104" s="590" t="s">
        <v>2237</v>
      </c>
      <c r="N3104" s="588" t="s">
        <v>2129</v>
      </c>
      <c r="O3104" s="422" t="s">
        <v>195</v>
      </c>
      <c r="AC3104" s="253"/>
      <c r="AD3104" s="253"/>
      <c r="AE3104" s="253"/>
      <c r="AF3104" s="254"/>
      <c r="AG3104" s="553"/>
      <c r="AH3104" s="553"/>
      <c r="AI3104" s="253"/>
      <c r="AJ3104" s="253"/>
      <c r="AK3104" s="253"/>
      <c r="AL3104" s="249">
        <f>AM3104+AN3104</f>
        <v>0</v>
      </c>
      <c r="AM3104" s="246">
        <f>AM3105*AM3106/1000</f>
        <v>0</v>
      </c>
      <c r="AN3104" s="246">
        <f>AN3105*AN3106/1000</f>
        <v>0</v>
      </c>
      <c r="AO3104" s="254"/>
      <c r="AP3104" s="553"/>
      <c r="AQ3104" s="553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</row>
    <row r="3105" spans="13:99">
      <c r="M3105" s="591" t="str">
        <f>M3104 &amp; ".P"</f>
        <v>CAHPCL.P</v>
      </c>
      <c r="N3105" s="560" t="s">
        <v>843</v>
      </c>
      <c r="O3105" s="422" t="s">
        <v>23</v>
      </c>
      <c r="AC3105" s="253"/>
      <c r="AD3105" s="253"/>
      <c r="AE3105" s="253"/>
      <c r="AF3105" s="254"/>
      <c r="AG3105" s="553"/>
      <c r="AH3105" s="553"/>
      <c r="AI3105" s="253"/>
      <c r="AJ3105" s="253"/>
      <c r="AK3105" s="253"/>
      <c r="AL3105" s="249">
        <f>IF(AL3106=0,0,AL3104*1000/AL3106)</f>
        <v>0</v>
      </c>
      <c r="AM3105" s="223"/>
      <c r="AN3105" s="223"/>
      <c r="AO3105" s="254"/>
      <c r="AP3105" s="553"/>
      <c r="AQ3105" s="553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</row>
    <row r="3106" spans="13:99">
      <c r="M3106" s="591" t="str">
        <f>M3104 &amp; ".V"</f>
        <v>CAHPCL.V</v>
      </c>
      <c r="N3106" s="560" t="s">
        <v>245</v>
      </c>
      <c r="O3106" s="422" t="s">
        <v>289</v>
      </c>
      <c r="AC3106" s="253"/>
      <c r="AD3106" s="253"/>
      <c r="AE3106" s="253"/>
      <c r="AF3106" s="553"/>
      <c r="AG3106" s="553"/>
      <c r="AH3106" s="553"/>
      <c r="AI3106" s="253"/>
      <c r="AJ3106" s="253"/>
      <c r="AK3106" s="253"/>
      <c r="AL3106" s="249">
        <f>AM3106+AN3106</f>
        <v>0</v>
      </c>
      <c r="AM3106" s="223"/>
      <c r="AN3106" s="223"/>
      <c r="AO3106" s="553"/>
      <c r="AP3106" s="553"/>
      <c r="AQ3106" s="553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</row>
    <row r="3107" spans="13:99">
      <c r="M3107" s="590" t="s">
        <v>2238</v>
      </c>
      <c r="N3107" s="588" t="s">
        <v>2130</v>
      </c>
      <c r="O3107" s="422" t="s">
        <v>195</v>
      </c>
      <c r="AC3107" s="253"/>
      <c r="AD3107" s="253"/>
      <c r="AE3107" s="253"/>
      <c r="AF3107" s="254"/>
      <c r="AG3107" s="553"/>
      <c r="AH3107" s="553"/>
      <c r="AI3107" s="253"/>
      <c r="AJ3107" s="253"/>
      <c r="AK3107" s="253"/>
      <c r="AL3107" s="249">
        <f>AM3107+AN3107</f>
        <v>0</v>
      </c>
      <c r="AM3107" s="246">
        <f>AM3108*AM3109/1000</f>
        <v>0</v>
      </c>
      <c r="AN3107" s="246">
        <f>AN3108*AN3109/1000</f>
        <v>0</v>
      </c>
      <c r="AO3107" s="254"/>
      <c r="AP3107" s="553"/>
      <c r="AQ3107" s="553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</row>
    <row r="3108" spans="13:99">
      <c r="M3108" s="591" t="str">
        <f>M3107 &amp; ".P"</f>
        <v>SAND.P</v>
      </c>
      <c r="N3108" s="560" t="s">
        <v>843</v>
      </c>
      <c r="O3108" s="422" t="s">
        <v>23</v>
      </c>
      <c r="AC3108" s="253"/>
      <c r="AD3108" s="253"/>
      <c r="AE3108" s="253"/>
      <c r="AF3108" s="254"/>
      <c r="AG3108" s="553"/>
      <c r="AH3108" s="553"/>
      <c r="AI3108" s="253"/>
      <c r="AJ3108" s="253"/>
      <c r="AK3108" s="253"/>
      <c r="AL3108" s="249">
        <f>IF(AL3109=0,0,AL3107*1000/AL3109)</f>
        <v>0</v>
      </c>
      <c r="AM3108" s="223"/>
      <c r="AN3108" s="223"/>
      <c r="AO3108" s="254"/>
      <c r="AP3108" s="553"/>
      <c r="AQ3108" s="553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</row>
    <row r="3109" spans="13:99">
      <c r="M3109" s="591" t="str">
        <f>M3107 &amp; ".V"</f>
        <v>SAND.V</v>
      </c>
      <c r="N3109" s="560" t="s">
        <v>245</v>
      </c>
      <c r="O3109" s="422" t="s">
        <v>289</v>
      </c>
      <c r="AC3109" s="253"/>
      <c r="AD3109" s="253"/>
      <c r="AE3109" s="253"/>
      <c r="AF3109" s="553"/>
      <c r="AG3109" s="553"/>
      <c r="AH3109" s="553"/>
      <c r="AI3109" s="253"/>
      <c r="AJ3109" s="253"/>
      <c r="AK3109" s="253"/>
      <c r="AL3109" s="249">
        <f>AM3109+AN3109</f>
        <v>0</v>
      </c>
      <c r="AM3109" s="223"/>
      <c r="AN3109" s="223"/>
      <c r="AO3109" s="553"/>
      <c r="AP3109" s="553"/>
      <c r="AQ3109" s="553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</row>
    <row r="3110" spans="13:99">
      <c r="M3110" s="590" t="s">
        <v>2239</v>
      </c>
      <c r="N3110" s="588" t="s">
        <v>2131</v>
      </c>
      <c r="O3110" s="422" t="s">
        <v>195</v>
      </c>
      <c r="AC3110" s="253"/>
      <c r="AD3110" s="253"/>
      <c r="AE3110" s="253"/>
      <c r="AF3110" s="254"/>
      <c r="AG3110" s="553"/>
      <c r="AH3110" s="553"/>
      <c r="AI3110" s="253"/>
      <c r="AJ3110" s="253"/>
      <c r="AK3110" s="253"/>
      <c r="AL3110" s="249">
        <f>AM3110+AN3110</f>
        <v>0</v>
      </c>
      <c r="AM3110" s="246">
        <f>AM3111*AM3112/1000</f>
        <v>0</v>
      </c>
      <c r="AN3110" s="246">
        <f>AN3111*AN3112/1000</f>
        <v>0</v>
      </c>
      <c r="AO3110" s="254"/>
      <c r="AP3110" s="553"/>
      <c r="AQ3110" s="553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</row>
    <row r="3111" spans="13:99">
      <c r="M3111" s="591" t="str">
        <f>M3110 &amp; ".P"</f>
        <v>ACIDN.P</v>
      </c>
      <c r="N3111" s="560" t="s">
        <v>843</v>
      </c>
      <c r="O3111" s="422" t="s">
        <v>23</v>
      </c>
      <c r="AC3111" s="253"/>
      <c r="AD3111" s="253"/>
      <c r="AE3111" s="253"/>
      <c r="AF3111" s="254"/>
      <c r="AG3111" s="553"/>
      <c r="AH3111" s="553"/>
      <c r="AI3111" s="253"/>
      <c r="AJ3111" s="253"/>
      <c r="AK3111" s="253"/>
      <c r="AL3111" s="249">
        <f>IF(AL3112=0,0,AL3110*1000/AL3112)</f>
        <v>0</v>
      </c>
      <c r="AM3111" s="223"/>
      <c r="AN3111" s="223"/>
      <c r="AO3111" s="254"/>
      <c r="AP3111" s="553"/>
      <c r="AQ3111" s="553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</row>
    <row r="3112" spans="13:99">
      <c r="M3112" s="591" t="str">
        <f>M3110 &amp; ".V"</f>
        <v>ACIDN.V</v>
      </c>
      <c r="N3112" s="560" t="s">
        <v>245</v>
      </c>
      <c r="O3112" s="422" t="s">
        <v>289</v>
      </c>
      <c r="AC3112" s="253"/>
      <c r="AD3112" s="253"/>
      <c r="AE3112" s="253"/>
      <c r="AF3112" s="553"/>
      <c r="AG3112" s="553"/>
      <c r="AH3112" s="553"/>
      <c r="AI3112" s="253"/>
      <c r="AJ3112" s="253"/>
      <c r="AK3112" s="253"/>
      <c r="AL3112" s="249">
        <f>AM3112+AN3112</f>
        <v>0</v>
      </c>
      <c r="AM3112" s="223"/>
      <c r="AN3112" s="223"/>
      <c r="AO3112" s="553"/>
      <c r="AP3112" s="553"/>
      <c r="AQ3112" s="553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</row>
    <row r="3113" spans="13:99">
      <c r="M3113" s="590" t="s">
        <v>2240</v>
      </c>
      <c r="N3113" s="588" t="s">
        <v>2132</v>
      </c>
      <c r="O3113" s="422" t="s">
        <v>195</v>
      </c>
      <c r="AC3113" s="253"/>
      <c r="AD3113" s="253"/>
      <c r="AE3113" s="253"/>
      <c r="AF3113" s="254"/>
      <c r="AG3113" s="553"/>
      <c r="AH3113" s="553"/>
      <c r="AI3113" s="253"/>
      <c r="AJ3113" s="253"/>
      <c r="AK3113" s="253"/>
      <c r="AL3113" s="249">
        <f>AM3113+AN3113</f>
        <v>0</v>
      </c>
      <c r="AM3113" s="246">
        <f>AM3114*AM3115/1000</f>
        <v>0</v>
      </c>
      <c r="AN3113" s="246">
        <f>AN3114*AN3115/1000</f>
        <v>0</v>
      </c>
      <c r="AO3113" s="254"/>
      <c r="AP3113" s="553"/>
      <c r="AQ3113" s="55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</row>
    <row r="3114" spans="13:99">
      <c r="M3114" s="591" t="str">
        <f>M3113 &amp; ".P"</f>
        <v>ACIDA.P</v>
      </c>
      <c r="N3114" s="560" t="s">
        <v>843</v>
      </c>
      <c r="O3114" s="422" t="s">
        <v>23</v>
      </c>
      <c r="AC3114" s="253"/>
      <c r="AD3114" s="253"/>
      <c r="AE3114" s="253"/>
      <c r="AF3114" s="254"/>
      <c r="AG3114" s="553"/>
      <c r="AH3114" s="553"/>
      <c r="AI3114" s="253"/>
      <c r="AJ3114" s="253"/>
      <c r="AK3114" s="253"/>
      <c r="AL3114" s="249">
        <f>IF(AL3115=0,0,AL3113*1000/AL3115)</f>
        <v>0</v>
      </c>
      <c r="AM3114" s="223"/>
      <c r="AN3114" s="223"/>
      <c r="AO3114" s="254"/>
      <c r="AP3114" s="553"/>
      <c r="AQ3114" s="553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</row>
    <row r="3115" spans="13:99">
      <c r="M3115" s="591" t="str">
        <f>M3113 &amp; ".V"</f>
        <v>ACIDA.V</v>
      </c>
      <c r="N3115" s="560" t="s">
        <v>245</v>
      </c>
      <c r="O3115" s="422" t="s">
        <v>289</v>
      </c>
      <c r="AC3115" s="253"/>
      <c r="AD3115" s="253"/>
      <c r="AE3115" s="253"/>
      <c r="AF3115" s="553"/>
      <c r="AG3115" s="553"/>
      <c r="AH3115" s="553"/>
      <c r="AI3115" s="253"/>
      <c r="AJ3115" s="253"/>
      <c r="AK3115" s="253"/>
      <c r="AL3115" s="249">
        <f>AM3115+AN3115</f>
        <v>0</v>
      </c>
      <c r="AM3115" s="223"/>
      <c r="AN3115" s="223"/>
      <c r="AO3115" s="553"/>
      <c r="AP3115" s="553"/>
      <c r="AQ3115" s="553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</row>
    <row r="3116" spans="13:99">
      <c r="M3116" s="590" t="s">
        <v>2241</v>
      </c>
      <c r="N3116" s="588" t="s">
        <v>2133</v>
      </c>
      <c r="O3116" s="422" t="s">
        <v>195</v>
      </c>
      <c r="AC3116" s="253"/>
      <c r="AD3116" s="253"/>
      <c r="AE3116" s="253"/>
      <c r="AF3116" s="254"/>
      <c r="AG3116" s="553"/>
      <c r="AH3116" s="553"/>
      <c r="AI3116" s="253"/>
      <c r="AJ3116" s="253"/>
      <c r="AK3116" s="253"/>
      <c r="AL3116" s="249">
        <f>AM3116+AN3116</f>
        <v>0</v>
      </c>
      <c r="AM3116" s="246">
        <f>AM3117*AM3118/1000</f>
        <v>0</v>
      </c>
      <c r="AN3116" s="246">
        <f>AN3117*AN3118/1000</f>
        <v>0</v>
      </c>
      <c r="AO3116" s="254"/>
      <c r="AP3116" s="553"/>
      <c r="AQ3116" s="553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</row>
    <row r="3117" spans="13:99">
      <c r="M3117" s="591" t="str">
        <f>M3116 &amp; ".P"</f>
        <v>ACIDL.P</v>
      </c>
      <c r="N3117" s="560" t="s">
        <v>843</v>
      </c>
      <c r="O3117" s="422" t="s">
        <v>23</v>
      </c>
      <c r="AC3117" s="253"/>
      <c r="AD3117" s="253"/>
      <c r="AE3117" s="253"/>
      <c r="AF3117" s="254"/>
      <c r="AG3117" s="553"/>
      <c r="AH3117" s="553"/>
      <c r="AI3117" s="253"/>
      <c r="AJ3117" s="253"/>
      <c r="AK3117" s="253"/>
      <c r="AL3117" s="249">
        <f>IF(AL3118=0,0,AL3116*1000/AL3118)</f>
        <v>0</v>
      </c>
      <c r="AM3117" s="223"/>
      <c r="AN3117" s="223"/>
      <c r="AO3117" s="254"/>
      <c r="AP3117" s="553"/>
      <c r="AQ3117" s="553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</row>
    <row r="3118" spans="13:99">
      <c r="M3118" s="591" t="str">
        <f>M3116 &amp; ".V"</f>
        <v>ACIDL.V</v>
      </c>
      <c r="N3118" s="560" t="s">
        <v>245</v>
      </c>
      <c r="O3118" s="422" t="s">
        <v>289</v>
      </c>
      <c r="AC3118" s="253"/>
      <c r="AD3118" s="253"/>
      <c r="AE3118" s="253"/>
      <c r="AF3118" s="553"/>
      <c r="AG3118" s="553"/>
      <c r="AH3118" s="553"/>
      <c r="AI3118" s="253"/>
      <c r="AJ3118" s="253"/>
      <c r="AK3118" s="253"/>
      <c r="AL3118" s="249">
        <f>AM3118+AN3118</f>
        <v>0</v>
      </c>
      <c r="AM3118" s="223"/>
      <c r="AN3118" s="223"/>
      <c r="AO3118" s="553"/>
      <c r="AP3118" s="553"/>
      <c r="AQ3118" s="553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</row>
    <row r="3119" spans="13:99">
      <c r="M3119" s="590" t="s">
        <v>2242</v>
      </c>
      <c r="N3119" s="588" t="s">
        <v>2134</v>
      </c>
      <c r="O3119" s="422" t="s">
        <v>195</v>
      </c>
      <c r="AC3119" s="253"/>
      <c r="AD3119" s="253"/>
      <c r="AE3119" s="253"/>
      <c r="AF3119" s="254"/>
      <c r="AG3119" s="553"/>
      <c r="AH3119" s="553"/>
      <c r="AI3119" s="253"/>
      <c r="AJ3119" s="253"/>
      <c r="AK3119" s="253"/>
      <c r="AL3119" s="249">
        <f>AM3119+AN3119</f>
        <v>0</v>
      </c>
      <c r="AM3119" s="246">
        <f>AM3120*AM3121/1000</f>
        <v>0</v>
      </c>
      <c r="AN3119" s="246">
        <f>AN3120*AN3121/1000</f>
        <v>0</v>
      </c>
      <c r="AO3119" s="254"/>
      <c r="AP3119" s="553"/>
      <c r="AQ3119" s="553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</row>
    <row r="3120" spans="13:99">
      <c r="M3120" s="591" t="str">
        <f>M3119 &amp; ".P"</f>
        <v>AURIN.P</v>
      </c>
      <c r="N3120" s="560" t="s">
        <v>843</v>
      </c>
      <c r="O3120" s="422" t="s">
        <v>23</v>
      </c>
      <c r="AC3120" s="253"/>
      <c r="AD3120" s="253"/>
      <c r="AE3120" s="253"/>
      <c r="AF3120" s="254"/>
      <c r="AG3120" s="553"/>
      <c r="AH3120" s="553"/>
      <c r="AI3120" s="253"/>
      <c r="AJ3120" s="253"/>
      <c r="AK3120" s="253"/>
      <c r="AL3120" s="249">
        <f>IF(AL3121=0,0,AL3119*1000/AL3121)</f>
        <v>0</v>
      </c>
      <c r="AM3120" s="223"/>
      <c r="AN3120" s="223"/>
      <c r="AO3120" s="254"/>
      <c r="AP3120" s="553"/>
      <c r="AQ3120" s="553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</row>
    <row r="3121" spans="13:99">
      <c r="M3121" s="591" t="str">
        <f>M3119 &amp; ".V"</f>
        <v>AURIN.V</v>
      </c>
      <c r="N3121" s="560" t="s">
        <v>245</v>
      </c>
      <c r="O3121" s="422" t="s">
        <v>289</v>
      </c>
      <c r="AC3121" s="253"/>
      <c r="AD3121" s="253"/>
      <c r="AE3121" s="253"/>
      <c r="AF3121" s="553"/>
      <c r="AG3121" s="553"/>
      <c r="AH3121" s="553"/>
      <c r="AI3121" s="253"/>
      <c r="AJ3121" s="253"/>
      <c r="AK3121" s="253"/>
      <c r="AL3121" s="249">
        <f>AM3121+AN3121</f>
        <v>0</v>
      </c>
      <c r="AM3121" s="223"/>
      <c r="AN3121" s="223"/>
      <c r="AO3121" s="553"/>
      <c r="AP3121" s="553"/>
      <c r="AQ3121" s="553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</row>
    <row r="3122" spans="13:99">
      <c r="M3122" s="590" t="s">
        <v>2243</v>
      </c>
      <c r="N3122" s="588" t="s">
        <v>2135</v>
      </c>
      <c r="O3122" s="422" t="s">
        <v>195</v>
      </c>
      <c r="AC3122" s="253"/>
      <c r="AD3122" s="253"/>
      <c r="AE3122" s="253"/>
      <c r="AF3122" s="254"/>
      <c r="AG3122" s="553"/>
      <c r="AH3122" s="553"/>
      <c r="AI3122" s="253"/>
      <c r="AJ3122" s="253"/>
      <c r="AK3122" s="253"/>
      <c r="AL3122" s="249">
        <f>AM3122+AN3122</f>
        <v>0</v>
      </c>
      <c r="AM3122" s="246">
        <f>AM3123*AM3124/1000</f>
        <v>0</v>
      </c>
      <c r="AN3122" s="246">
        <f>AN3123*AN3124/1000</f>
        <v>0</v>
      </c>
      <c r="AO3122" s="254"/>
      <c r="AP3122" s="553"/>
      <c r="AQ3122" s="553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</row>
    <row r="3123" spans="13:99">
      <c r="M3123" s="591" t="str">
        <f>M3122 &amp; ".P"</f>
        <v>ACIDS.P</v>
      </c>
      <c r="N3123" s="560" t="s">
        <v>843</v>
      </c>
      <c r="O3123" s="422" t="s">
        <v>23</v>
      </c>
      <c r="AC3123" s="253"/>
      <c r="AD3123" s="253"/>
      <c r="AE3123" s="253"/>
      <c r="AF3123" s="254"/>
      <c r="AG3123" s="553"/>
      <c r="AH3123" s="553"/>
      <c r="AI3123" s="253"/>
      <c r="AJ3123" s="253"/>
      <c r="AK3123" s="253"/>
      <c r="AL3123" s="249">
        <f>IF(AL3124=0,0,AL3122*1000/AL3124)</f>
        <v>0</v>
      </c>
      <c r="AM3123" s="223"/>
      <c r="AN3123" s="223"/>
      <c r="AO3123" s="254"/>
      <c r="AP3123" s="553"/>
      <c r="AQ3123" s="55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</row>
    <row r="3124" spans="13:99">
      <c r="M3124" s="591" t="str">
        <f>M3122 &amp; ".V"</f>
        <v>ACIDS.V</v>
      </c>
      <c r="N3124" s="560" t="s">
        <v>245</v>
      </c>
      <c r="O3124" s="422" t="s">
        <v>289</v>
      </c>
      <c r="AC3124" s="253"/>
      <c r="AD3124" s="253"/>
      <c r="AE3124" s="253"/>
      <c r="AF3124" s="553"/>
      <c r="AG3124" s="553"/>
      <c r="AH3124" s="553"/>
      <c r="AI3124" s="253"/>
      <c r="AJ3124" s="253"/>
      <c r="AK3124" s="253"/>
      <c r="AL3124" s="249">
        <f>AM3124+AN3124</f>
        <v>0</v>
      </c>
      <c r="AM3124" s="223"/>
      <c r="AN3124" s="223"/>
      <c r="AO3124" s="553"/>
      <c r="AP3124" s="553"/>
      <c r="AQ3124" s="553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</row>
    <row r="3125" spans="13:99">
      <c r="M3125" s="590" t="s">
        <v>2244</v>
      </c>
      <c r="N3125" s="588" t="s">
        <v>2136</v>
      </c>
      <c r="O3125" s="422" t="s">
        <v>195</v>
      </c>
      <c r="AC3125" s="253"/>
      <c r="AD3125" s="253"/>
      <c r="AE3125" s="253"/>
      <c r="AF3125" s="254"/>
      <c r="AG3125" s="553"/>
      <c r="AH3125" s="553"/>
      <c r="AI3125" s="253"/>
      <c r="AJ3125" s="253"/>
      <c r="AK3125" s="253"/>
      <c r="AL3125" s="249">
        <f>AM3125+AN3125</f>
        <v>0</v>
      </c>
      <c r="AM3125" s="246">
        <f>AM3126*AM3127/1000</f>
        <v>0</v>
      </c>
      <c r="AN3125" s="246">
        <f>AN3126*AN3127/1000</f>
        <v>0</v>
      </c>
      <c r="AO3125" s="254"/>
      <c r="AP3125" s="553"/>
      <c r="AQ3125" s="553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</row>
    <row r="3126" spans="13:99">
      <c r="M3126" s="591" t="str">
        <f>M3125 &amp; ".P"</f>
        <v>ADIDCL.P</v>
      </c>
      <c r="N3126" s="560" t="s">
        <v>843</v>
      </c>
      <c r="O3126" s="422" t="s">
        <v>23</v>
      </c>
      <c r="AC3126" s="253"/>
      <c r="AD3126" s="253"/>
      <c r="AE3126" s="253"/>
      <c r="AF3126" s="254"/>
      <c r="AG3126" s="553"/>
      <c r="AH3126" s="553"/>
      <c r="AI3126" s="253"/>
      <c r="AJ3126" s="253"/>
      <c r="AK3126" s="253"/>
      <c r="AL3126" s="249">
        <f>IF(AL3127=0,0,AL3125*1000/AL3127)</f>
        <v>0</v>
      </c>
      <c r="AM3126" s="223"/>
      <c r="AN3126" s="223"/>
      <c r="AO3126" s="254"/>
      <c r="AP3126" s="553"/>
      <c r="AQ3126" s="553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</row>
    <row r="3127" spans="13:99">
      <c r="M3127" s="591" t="str">
        <f>M3125 &amp; ".V"</f>
        <v>ADIDCL.V</v>
      </c>
      <c r="N3127" s="560" t="s">
        <v>245</v>
      </c>
      <c r="O3127" s="422" t="s">
        <v>289</v>
      </c>
      <c r="AC3127" s="253"/>
      <c r="AD3127" s="253"/>
      <c r="AE3127" s="253"/>
      <c r="AF3127" s="553"/>
      <c r="AG3127" s="553"/>
      <c r="AH3127" s="553"/>
      <c r="AI3127" s="253"/>
      <c r="AJ3127" s="253"/>
      <c r="AK3127" s="253"/>
      <c r="AL3127" s="249">
        <f>AM3127+AN3127</f>
        <v>0</v>
      </c>
      <c r="AM3127" s="223"/>
      <c r="AN3127" s="223"/>
      <c r="AO3127" s="553"/>
      <c r="AP3127" s="553"/>
      <c r="AQ3127" s="553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</row>
    <row r="3128" spans="13:99">
      <c r="M3128" s="590" t="s">
        <v>2245</v>
      </c>
      <c r="N3128" s="588" t="s">
        <v>2137</v>
      </c>
      <c r="O3128" s="422" t="s">
        <v>195</v>
      </c>
      <c r="AC3128" s="253"/>
      <c r="AD3128" s="253"/>
      <c r="AE3128" s="253"/>
      <c r="AF3128" s="254"/>
      <c r="AG3128" s="553"/>
      <c r="AH3128" s="553"/>
      <c r="AI3128" s="253"/>
      <c r="AJ3128" s="253"/>
      <c r="AK3128" s="253"/>
      <c r="AL3128" s="249">
        <f>AM3128+AN3128</f>
        <v>0</v>
      </c>
      <c r="AM3128" s="246">
        <f>AM3129*AM3130/1000</f>
        <v>0</v>
      </c>
      <c r="AN3128" s="246">
        <f>AN3129*AN3130/1000</f>
        <v>0</v>
      </c>
      <c r="AO3128" s="254"/>
      <c r="AP3128" s="553"/>
      <c r="AQ3128" s="553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</row>
    <row r="3129" spans="13:99">
      <c r="M3129" s="591" t="str">
        <f>M3128 &amp; ".P"</f>
        <v>ACIDAC.P</v>
      </c>
      <c r="N3129" s="560" t="s">
        <v>843</v>
      </c>
      <c r="O3129" s="422" t="s">
        <v>23</v>
      </c>
      <c r="AC3129" s="253"/>
      <c r="AD3129" s="253"/>
      <c r="AE3129" s="253"/>
      <c r="AF3129" s="254"/>
      <c r="AG3129" s="553"/>
      <c r="AH3129" s="553"/>
      <c r="AI3129" s="253"/>
      <c r="AJ3129" s="253"/>
      <c r="AK3129" s="253"/>
      <c r="AL3129" s="249">
        <f>IF(AL3130=0,0,AL3128*1000/AL3130)</f>
        <v>0</v>
      </c>
      <c r="AM3129" s="223"/>
      <c r="AN3129" s="223"/>
      <c r="AO3129" s="254"/>
      <c r="AP3129" s="553"/>
      <c r="AQ3129" s="553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</row>
    <row r="3130" spans="13:99">
      <c r="M3130" s="591" t="str">
        <f>M3128 &amp; ".V"</f>
        <v>ACIDAC.V</v>
      </c>
      <c r="N3130" s="560" t="s">
        <v>245</v>
      </c>
      <c r="O3130" s="422" t="s">
        <v>289</v>
      </c>
      <c r="AC3130" s="253"/>
      <c r="AD3130" s="253"/>
      <c r="AE3130" s="253"/>
      <c r="AF3130" s="553"/>
      <c r="AG3130" s="553"/>
      <c r="AH3130" s="553"/>
      <c r="AI3130" s="253"/>
      <c r="AJ3130" s="253"/>
      <c r="AK3130" s="253"/>
      <c r="AL3130" s="249">
        <f>AM3130+AN3130</f>
        <v>0</v>
      </c>
      <c r="AM3130" s="223"/>
      <c r="AN3130" s="223"/>
      <c r="AO3130" s="553"/>
      <c r="AP3130" s="553"/>
      <c r="AQ3130" s="553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</row>
    <row r="3131" spans="13:99">
      <c r="M3131" s="590" t="s">
        <v>2246</v>
      </c>
      <c r="N3131" s="588" t="s">
        <v>2138</v>
      </c>
      <c r="O3131" s="422" t="s">
        <v>195</v>
      </c>
      <c r="AC3131" s="253"/>
      <c r="AD3131" s="253"/>
      <c r="AE3131" s="253"/>
      <c r="AF3131" s="254"/>
      <c r="AG3131" s="553"/>
      <c r="AH3131" s="553"/>
      <c r="AI3131" s="253"/>
      <c r="AJ3131" s="253"/>
      <c r="AK3131" s="253"/>
      <c r="AL3131" s="249">
        <f>AM3131+AN3131</f>
        <v>0</v>
      </c>
      <c r="AM3131" s="246">
        <f>AM3132*AM3133/1000</f>
        <v>0</v>
      </c>
      <c r="AN3131" s="246">
        <f>AN3132*AN3133/1000</f>
        <v>0</v>
      </c>
      <c r="AO3131" s="254"/>
      <c r="AP3131" s="553"/>
      <c r="AQ3131" s="553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</row>
    <row r="3132" spans="13:99">
      <c r="M3132" s="591" t="str">
        <f>M3131 &amp; ".P"</f>
        <v>ACIDOX.P</v>
      </c>
      <c r="N3132" s="560" t="s">
        <v>843</v>
      </c>
      <c r="O3132" s="422" t="s">
        <v>23</v>
      </c>
      <c r="AC3132" s="253"/>
      <c r="AD3132" s="253"/>
      <c r="AE3132" s="253"/>
      <c r="AF3132" s="254"/>
      <c r="AG3132" s="553"/>
      <c r="AH3132" s="553"/>
      <c r="AI3132" s="253"/>
      <c r="AJ3132" s="253"/>
      <c r="AK3132" s="253"/>
      <c r="AL3132" s="249">
        <f>IF(AL3133=0,0,AL3131*1000/AL3133)</f>
        <v>0</v>
      </c>
      <c r="AM3132" s="223"/>
      <c r="AN3132" s="223"/>
      <c r="AO3132" s="254"/>
      <c r="AP3132" s="553"/>
      <c r="AQ3132" s="553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</row>
    <row r="3133" spans="13:99">
      <c r="M3133" s="591" t="str">
        <f>M3131 &amp; ".V"</f>
        <v>ACIDOX.V</v>
      </c>
      <c r="N3133" s="560" t="s">
        <v>245</v>
      </c>
      <c r="O3133" s="422" t="s">
        <v>289</v>
      </c>
      <c r="AC3133" s="253"/>
      <c r="AD3133" s="253"/>
      <c r="AE3133" s="253"/>
      <c r="AF3133" s="553"/>
      <c r="AG3133" s="553"/>
      <c r="AH3133" s="553"/>
      <c r="AI3133" s="253"/>
      <c r="AJ3133" s="253"/>
      <c r="AK3133" s="253"/>
      <c r="AL3133" s="249">
        <f>AM3133+AN3133</f>
        <v>0</v>
      </c>
      <c r="AM3133" s="223"/>
      <c r="AN3133" s="223"/>
      <c r="AO3133" s="553"/>
      <c r="AP3133" s="553"/>
      <c r="AQ3133" s="55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</row>
    <row r="3134" spans="13:99">
      <c r="M3134" s="590" t="s">
        <v>2247</v>
      </c>
      <c r="N3134" s="588" t="s">
        <v>2139</v>
      </c>
      <c r="O3134" s="422" t="s">
        <v>195</v>
      </c>
      <c r="AC3134" s="253"/>
      <c r="AD3134" s="253"/>
      <c r="AE3134" s="253"/>
      <c r="AF3134" s="254"/>
      <c r="AG3134" s="553"/>
      <c r="AH3134" s="553"/>
      <c r="AI3134" s="253"/>
      <c r="AJ3134" s="253"/>
      <c r="AK3134" s="253"/>
      <c r="AL3134" s="249">
        <f>AM3134+AN3134</f>
        <v>0</v>
      </c>
      <c r="AM3134" s="246">
        <f>AM3135*AM3136/1000</f>
        <v>0</v>
      </c>
      <c r="AN3134" s="246">
        <f>AN3135*AN3136/1000</f>
        <v>0</v>
      </c>
      <c r="AO3134" s="254"/>
      <c r="AP3134" s="553"/>
      <c r="AQ3134" s="553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</row>
    <row r="3135" spans="13:99">
      <c r="M3135" s="591" t="str">
        <f>M3134 &amp; ".P"</f>
        <v>STARCH.P</v>
      </c>
      <c r="N3135" s="560" t="s">
        <v>843</v>
      </c>
      <c r="O3135" s="422" t="s">
        <v>23</v>
      </c>
      <c r="AC3135" s="253"/>
      <c r="AD3135" s="253"/>
      <c r="AE3135" s="253"/>
      <c r="AF3135" s="254"/>
      <c r="AG3135" s="553"/>
      <c r="AH3135" s="553"/>
      <c r="AI3135" s="253"/>
      <c r="AJ3135" s="253"/>
      <c r="AK3135" s="253"/>
      <c r="AL3135" s="249">
        <f>IF(AL3136=0,0,AL3134*1000/AL3136)</f>
        <v>0</v>
      </c>
      <c r="AM3135" s="223"/>
      <c r="AN3135" s="223"/>
      <c r="AO3135" s="254"/>
      <c r="AP3135" s="553"/>
      <c r="AQ3135" s="553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</row>
    <row r="3136" spans="13:99">
      <c r="M3136" s="591" t="str">
        <f>M3134 &amp; ".V"</f>
        <v>STARCH.V</v>
      </c>
      <c r="N3136" s="560" t="s">
        <v>245</v>
      </c>
      <c r="O3136" s="422" t="s">
        <v>289</v>
      </c>
      <c r="AC3136" s="253"/>
      <c r="AD3136" s="253"/>
      <c r="AE3136" s="253"/>
      <c r="AF3136" s="553"/>
      <c r="AG3136" s="553"/>
      <c r="AH3136" s="553"/>
      <c r="AI3136" s="253"/>
      <c r="AJ3136" s="253"/>
      <c r="AK3136" s="253"/>
      <c r="AL3136" s="249">
        <f>AM3136+AN3136</f>
        <v>0</v>
      </c>
      <c r="AM3136" s="223"/>
      <c r="AN3136" s="223"/>
      <c r="AO3136" s="553"/>
      <c r="AP3136" s="553"/>
      <c r="AQ3136" s="553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</row>
    <row r="3137" spans="13:99">
      <c r="M3137" s="590" t="s">
        <v>2248</v>
      </c>
      <c r="N3137" s="588" t="s">
        <v>2140</v>
      </c>
      <c r="O3137" s="422" t="s">
        <v>195</v>
      </c>
      <c r="AC3137" s="253"/>
      <c r="AD3137" s="253"/>
      <c r="AE3137" s="253"/>
      <c r="AF3137" s="254"/>
      <c r="AG3137" s="553"/>
      <c r="AH3137" s="553"/>
      <c r="AI3137" s="253"/>
      <c r="AJ3137" s="253"/>
      <c r="AK3137" s="253"/>
      <c r="AL3137" s="249">
        <f>AM3137+AN3137</f>
        <v>0</v>
      </c>
      <c r="AM3137" s="246">
        <f>AM3138*AM3139/1000</f>
        <v>0</v>
      </c>
      <c r="AN3137" s="246">
        <f>AN3138*AN3139/1000</f>
        <v>0</v>
      </c>
      <c r="AO3137" s="254"/>
      <c r="AP3137" s="553"/>
      <c r="AQ3137" s="553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</row>
    <row r="3138" spans="13:99">
      <c r="M3138" s="591" t="str">
        <f>M3137 &amp; ".P"</f>
        <v>LANTN.P</v>
      </c>
      <c r="N3138" s="560" t="s">
        <v>843</v>
      </c>
      <c r="O3138" s="422" t="s">
        <v>23</v>
      </c>
      <c r="AC3138" s="253"/>
      <c r="AD3138" s="253"/>
      <c r="AE3138" s="253"/>
      <c r="AF3138" s="254"/>
      <c r="AG3138" s="553"/>
      <c r="AH3138" s="553"/>
      <c r="AI3138" s="253"/>
      <c r="AJ3138" s="253"/>
      <c r="AK3138" s="253"/>
      <c r="AL3138" s="249">
        <f>IF(AL3139=0,0,AL3137*1000/AL3139)</f>
        <v>0</v>
      </c>
      <c r="AM3138" s="223"/>
      <c r="AN3138" s="223"/>
      <c r="AO3138" s="254"/>
      <c r="AP3138" s="553"/>
      <c r="AQ3138" s="553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</row>
    <row r="3139" spans="13:99">
      <c r="M3139" s="591" t="str">
        <f>M3137 &amp; ".V"</f>
        <v>LANTN.V</v>
      </c>
      <c r="N3139" s="560" t="s">
        <v>245</v>
      </c>
      <c r="O3139" s="422" t="s">
        <v>289</v>
      </c>
      <c r="AC3139" s="253"/>
      <c r="AD3139" s="253"/>
      <c r="AE3139" s="253"/>
      <c r="AF3139" s="553"/>
      <c r="AG3139" s="553"/>
      <c r="AH3139" s="553"/>
      <c r="AI3139" s="253"/>
      <c r="AJ3139" s="253"/>
      <c r="AK3139" s="253"/>
      <c r="AL3139" s="249">
        <f>AM3139+AN3139</f>
        <v>0</v>
      </c>
      <c r="AM3139" s="223"/>
      <c r="AN3139" s="223"/>
      <c r="AO3139" s="553"/>
      <c r="AP3139" s="553"/>
      <c r="AQ3139" s="553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</row>
    <row r="3140" spans="13:99">
      <c r="M3140" s="590" t="s">
        <v>2249</v>
      </c>
      <c r="N3140" s="588" t="s">
        <v>2141</v>
      </c>
      <c r="O3140" s="422" t="s">
        <v>195</v>
      </c>
      <c r="AC3140" s="253"/>
      <c r="AD3140" s="253"/>
      <c r="AE3140" s="253"/>
      <c r="AF3140" s="254"/>
      <c r="AG3140" s="553"/>
      <c r="AH3140" s="553"/>
      <c r="AI3140" s="253"/>
      <c r="AJ3140" s="253"/>
      <c r="AK3140" s="253"/>
      <c r="AL3140" s="249">
        <f>AM3140+AN3140</f>
        <v>0</v>
      </c>
      <c r="AM3140" s="246">
        <f>AM3141*AM3142/1000</f>
        <v>0</v>
      </c>
      <c r="AN3140" s="246">
        <f>AN3141*AN3142/1000</f>
        <v>0</v>
      </c>
      <c r="AO3140" s="254"/>
      <c r="AP3140" s="553"/>
      <c r="AQ3140" s="553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</row>
    <row r="3141" spans="13:99">
      <c r="M3141" s="591" t="str">
        <f>M3140 &amp; ".P"</f>
        <v>MGS.P</v>
      </c>
      <c r="N3141" s="560" t="s">
        <v>843</v>
      </c>
      <c r="O3141" s="422" t="s">
        <v>23</v>
      </c>
      <c r="AC3141" s="253"/>
      <c r="AD3141" s="253"/>
      <c r="AE3141" s="253"/>
      <c r="AF3141" s="254"/>
      <c r="AG3141" s="553"/>
      <c r="AH3141" s="553"/>
      <c r="AI3141" s="253"/>
      <c r="AJ3141" s="253"/>
      <c r="AK3141" s="253"/>
      <c r="AL3141" s="249">
        <f>IF(AL3142=0,0,AL3140*1000/AL3142)</f>
        <v>0</v>
      </c>
      <c r="AM3141" s="223"/>
      <c r="AN3141" s="223"/>
      <c r="AO3141" s="254"/>
      <c r="AP3141" s="553"/>
      <c r="AQ3141" s="553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</row>
    <row r="3142" spans="13:99">
      <c r="M3142" s="591" t="str">
        <f>M3140 &amp; ".V"</f>
        <v>MGS.V</v>
      </c>
      <c r="N3142" s="560" t="s">
        <v>245</v>
      </c>
      <c r="O3142" s="422" t="s">
        <v>289</v>
      </c>
      <c r="AC3142" s="253"/>
      <c r="AD3142" s="253"/>
      <c r="AE3142" s="253"/>
      <c r="AF3142" s="553"/>
      <c r="AG3142" s="553"/>
      <c r="AH3142" s="553"/>
      <c r="AI3142" s="253"/>
      <c r="AJ3142" s="253"/>
      <c r="AK3142" s="253"/>
      <c r="AL3142" s="249">
        <f>AM3142+AN3142</f>
        <v>0</v>
      </c>
      <c r="AM3142" s="223"/>
      <c r="AN3142" s="223"/>
      <c r="AO3142" s="553"/>
      <c r="AP3142" s="553"/>
      <c r="AQ3142" s="553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</row>
    <row r="3143" spans="13:99" ht="21">
      <c r="M3143" s="668" t="s">
        <v>2511</v>
      </c>
      <c r="N3143" s="588" t="s">
        <v>2512</v>
      </c>
      <c r="O3143" s="422" t="s">
        <v>195</v>
      </c>
      <c r="AC3143" s="253"/>
      <c r="AD3143" s="253"/>
      <c r="AE3143" s="253"/>
      <c r="AF3143" s="254"/>
      <c r="AG3143" s="553"/>
      <c r="AH3143" s="553"/>
      <c r="AI3143" s="253"/>
      <c r="AJ3143" s="253"/>
      <c r="AK3143" s="253"/>
      <c r="AL3143" s="249">
        <f>AM3143+AN3143</f>
        <v>0</v>
      </c>
      <c r="AM3143" s="246">
        <f>AM3144*AM3145/1000</f>
        <v>0</v>
      </c>
      <c r="AN3143" s="246">
        <f>AN3144*AN3145/1000</f>
        <v>0</v>
      </c>
      <c r="AO3143" s="254"/>
      <c r="AP3143" s="553"/>
      <c r="AQ3143" s="55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</row>
    <row r="3144" spans="13:99">
      <c r="M3144" s="668" t="str">
        <f>M3143 &amp; ".P"</f>
        <v>FLOSPERSE.P</v>
      </c>
      <c r="N3144" s="560" t="s">
        <v>843</v>
      </c>
      <c r="O3144" s="422" t="s">
        <v>23</v>
      </c>
      <c r="AC3144" s="253"/>
      <c r="AD3144" s="253"/>
      <c r="AE3144" s="253"/>
      <c r="AF3144" s="254"/>
      <c r="AG3144" s="553"/>
      <c r="AH3144" s="553"/>
      <c r="AI3144" s="253"/>
      <c r="AJ3144" s="253"/>
      <c r="AK3144" s="253"/>
      <c r="AL3144" s="249">
        <f>IF(AL3145=0,0,AL3143*1000/AL3145)</f>
        <v>0</v>
      </c>
      <c r="AM3144" s="223"/>
      <c r="AN3144" s="223"/>
      <c r="AO3144" s="254"/>
      <c r="AP3144" s="553"/>
      <c r="AQ3144" s="553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</row>
    <row r="3145" spans="13:99">
      <c r="M3145" s="668" t="str">
        <f>M3143 &amp; ".V"</f>
        <v>FLOSPERSE.V</v>
      </c>
      <c r="N3145" s="560" t="s">
        <v>245</v>
      </c>
      <c r="O3145" s="422" t="s">
        <v>289</v>
      </c>
      <c r="AC3145" s="253"/>
      <c r="AD3145" s="253"/>
      <c r="AE3145" s="253"/>
      <c r="AF3145" s="553"/>
      <c r="AG3145" s="553"/>
      <c r="AH3145" s="553"/>
      <c r="AI3145" s="253"/>
      <c r="AJ3145" s="253"/>
      <c r="AK3145" s="253"/>
      <c r="AL3145" s="249">
        <f>AM3145+AN3145</f>
        <v>0</v>
      </c>
      <c r="AM3145" s="223"/>
      <c r="AN3145" s="223"/>
      <c r="AO3145" s="553"/>
      <c r="AP3145" s="553"/>
      <c r="AQ3145" s="553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</row>
    <row r="3146" spans="13:99">
      <c r="M3146" s="590" t="s">
        <v>2250</v>
      </c>
      <c r="N3146" s="588" t="s">
        <v>2142</v>
      </c>
      <c r="O3146" s="422" t="s">
        <v>195</v>
      </c>
      <c r="AC3146" s="253"/>
      <c r="AD3146" s="253"/>
      <c r="AE3146" s="253"/>
      <c r="AF3146" s="254"/>
      <c r="AG3146" s="553"/>
      <c r="AH3146" s="553"/>
      <c r="AI3146" s="253"/>
      <c r="AJ3146" s="253"/>
      <c r="AK3146" s="253"/>
      <c r="AL3146" s="249">
        <f>AM3146+AN3146</f>
        <v>0</v>
      </c>
      <c r="AM3146" s="246">
        <f>AM3147*AM3148/1000</f>
        <v>0</v>
      </c>
      <c r="AN3146" s="246">
        <f>AN3147*AN3148/1000</f>
        <v>0</v>
      </c>
      <c r="AO3146" s="254"/>
      <c r="AP3146" s="553"/>
      <c r="AQ3146" s="553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</row>
    <row r="3147" spans="13:99">
      <c r="M3147" s="591" t="str">
        <f>M3146 &amp; ".P"</f>
        <v>NATR.P</v>
      </c>
      <c r="N3147" s="560" t="s">
        <v>843</v>
      </c>
      <c r="O3147" s="422" t="s">
        <v>23</v>
      </c>
      <c r="AC3147" s="253"/>
      <c r="AD3147" s="253"/>
      <c r="AE3147" s="253"/>
      <c r="AF3147" s="254"/>
      <c r="AG3147" s="553"/>
      <c r="AH3147" s="553"/>
      <c r="AI3147" s="253"/>
      <c r="AJ3147" s="253"/>
      <c r="AK3147" s="253"/>
      <c r="AL3147" s="249">
        <f>IF(AL3148=0,0,AL3146*1000/AL3148)</f>
        <v>0</v>
      </c>
      <c r="AM3147" s="223"/>
      <c r="AN3147" s="223"/>
      <c r="AO3147" s="254"/>
      <c r="AP3147" s="553"/>
      <c r="AQ3147" s="553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</row>
    <row r="3148" spans="13:99">
      <c r="M3148" s="591" t="str">
        <f>M3146 &amp; ".V"</f>
        <v>NATR.V</v>
      </c>
      <c r="N3148" s="560" t="s">
        <v>245</v>
      </c>
      <c r="O3148" s="422" t="s">
        <v>289</v>
      </c>
      <c r="AC3148" s="253"/>
      <c r="AD3148" s="253"/>
      <c r="AE3148" s="253"/>
      <c r="AF3148" s="553"/>
      <c r="AG3148" s="553"/>
      <c r="AH3148" s="553"/>
      <c r="AI3148" s="253"/>
      <c r="AJ3148" s="253"/>
      <c r="AK3148" s="253"/>
      <c r="AL3148" s="249">
        <f>AM3148+AN3148</f>
        <v>0</v>
      </c>
      <c r="AM3148" s="223"/>
      <c r="AN3148" s="223"/>
      <c r="AO3148" s="553"/>
      <c r="AP3148" s="553"/>
      <c r="AQ3148" s="553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</row>
    <row r="3149" spans="13:99">
      <c r="M3149" s="590" t="s">
        <v>2252</v>
      </c>
      <c r="N3149" s="588" t="s">
        <v>2143</v>
      </c>
      <c r="O3149" s="422" t="s">
        <v>195</v>
      </c>
      <c r="AC3149" s="253"/>
      <c r="AD3149" s="253"/>
      <c r="AE3149" s="253"/>
      <c r="AF3149" s="254"/>
      <c r="AG3149" s="553"/>
      <c r="AH3149" s="553"/>
      <c r="AI3149" s="253"/>
      <c r="AJ3149" s="253"/>
      <c r="AK3149" s="253"/>
      <c r="AL3149" s="249">
        <f>AM3149+AN3149</f>
        <v>0</v>
      </c>
      <c r="AM3149" s="246">
        <f>AM3150*AM3151/1000</f>
        <v>0</v>
      </c>
      <c r="AN3149" s="246">
        <f>AN3150*AN3151/1000</f>
        <v>0</v>
      </c>
      <c r="AO3149" s="254"/>
      <c r="AP3149" s="553"/>
      <c r="AQ3149" s="553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</row>
    <row r="3150" spans="13:99">
      <c r="M3150" s="591" t="str">
        <f>M3149 &amp; ".P"</f>
        <v>NAHDOX.P</v>
      </c>
      <c r="N3150" s="560" t="s">
        <v>843</v>
      </c>
      <c r="O3150" s="422" t="s">
        <v>23</v>
      </c>
      <c r="AC3150" s="253"/>
      <c r="AD3150" s="253"/>
      <c r="AE3150" s="253"/>
      <c r="AF3150" s="254"/>
      <c r="AG3150" s="553"/>
      <c r="AH3150" s="553"/>
      <c r="AI3150" s="253"/>
      <c r="AJ3150" s="253"/>
      <c r="AK3150" s="253"/>
      <c r="AL3150" s="249">
        <f>IF(AL3151=0,0,AL3149*1000/AL3151)</f>
        <v>0</v>
      </c>
      <c r="AM3150" s="223"/>
      <c r="AN3150" s="223"/>
      <c r="AO3150" s="254"/>
      <c r="AP3150" s="553"/>
      <c r="AQ3150" s="553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</row>
    <row r="3151" spans="13:99">
      <c r="M3151" s="591" t="str">
        <f>M3149 &amp; ".V"</f>
        <v>NAHDOX.V</v>
      </c>
      <c r="N3151" s="560" t="s">
        <v>245</v>
      </c>
      <c r="O3151" s="422" t="s">
        <v>289</v>
      </c>
      <c r="AC3151" s="253"/>
      <c r="AD3151" s="253"/>
      <c r="AE3151" s="253"/>
      <c r="AF3151" s="553"/>
      <c r="AG3151" s="553"/>
      <c r="AH3151" s="553"/>
      <c r="AI3151" s="253"/>
      <c r="AJ3151" s="253"/>
      <c r="AK3151" s="253"/>
      <c r="AL3151" s="249">
        <f>AM3151+AN3151</f>
        <v>0</v>
      </c>
      <c r="AM3151" s="223"/>
      <c r="AN3151" s="223"/>
      <c r="AO3151" s="553"/>
      <c r="AP3151" s="553"/>
      <c r="AQ3151" s="553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</row>
    <row r="3152" spans="13:99">
      <c r="M3152" s="590" t="s">
        <v>2251</v>
      </c>
      <c r="N3152" s="588" t="s">
        <v>2144</v>
      </c>
      <c r="O3152" s="422" t="s">
        <v>195</v>
      </c>
      <c r="AC3152" s="253"/>
      <c r="AD3152" s="253"/>
      <c r="AE3152" s="253"/>
      <c r="AF3152" s="254"/>
      <c r="AG3152" s="553"/>
      <c r="AH3152" s="553"/>
      <c r="AI3152" s="253"/>
      <c r="AJ3152" s="253"/>
      <c r="AK3152" s="253"/>
      <c r="AL3152" s="249">
        <f>AM3152+AN3152</f>
        <v>0</v>
      </c>
      <c r="AM3152" s="246">
        <f>AM3153*AM3154/1000</f>
        <v>0</v>
      </c>
      <c r="AN3152" s="246">
        <f>AN3153*AN3154/1000</f>
        <v>0</v>
      </c>
      <c r="AO3152" s="254"/>
      <c r="AP3152" s="553"/>
      <c r="AQ3152" s="553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</row>
    <row r="3153" spans="13:99">
      <c r="M3153" s="591" t="str">
        <f>M3152 &amp; ".P"</f>
        <v>NASLC.P</v>
      </c>
      <c r="N3153" s="560" t="s">
        <v>843</v>
      </c>
      <c r="O3153" s="422" t="s">
        <v>23</v>
      </c>
      <c r="AC3153" s="253"/>
      <c r="AD3153" s="253"/>
      <c r="AE3153" s="253"/>
      <c r="AF3153" s="254"/>
      <c r="AG3153" s="553"/>
      <c r="AH3153" s="553"/>
      <c r="AI3153" s="253"/>
      <c r="AJ3153" s="253"/>
      <c r="AK3153" s="253"/>
      <c r="AL3153" s="249">
        <f>IF(AL3154=0,0,AL3152*1000/AL3154)</f>
        <v>0</v>
      </c>
      <c r="AM3153" s="223"/>
      <c r="AN3153" s="223"/>
      <c r="AO3153" s="254"/>
      <c r="AP3153" s="553"/>
      <c r="AQ3153" s="5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</row>
    <row r="3154" spans="13:99">
      <c r="M3154" s="591" t="str">
        <f>M3152 &amp; ".V"</f>
        <v>NASLC.V</v>
      </c>
      <c r="N3154" s="560" t="s">
        <v>245</v>
      </c>
      <c r="O3154" s="422" t="s">
        <v>289</v>
      </c>
      <c r="AC3154" s="253"/>
      <c r="AD3154" s="253"/>
      <c r="AE3154" s="253"/>
      <c r="AF3154" s="553"/>
      <c r="AG3154" s="553"/>
      <c r="AH3154" s="553"/>
      <c r="AI3154" s="253"/>
      <c r="AJ3154" s="253"/>
      <c r="AK3154" s="253"/>
      <c r="AL3154" s="249">
        <f>AM3154+AN3154</f>
        <v>0</v>
      </c>
      <c r="AM3154" s="223"/>
      <c r="AN3154" s="223"/>
      <c r="AO3154" s="553"/>
      <c r="AP3154" s="553"/>
      <c r="AQ3154" s="553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</row>
    <row r="3155" spans="13:99">
      <c r="M3155" s="590" t="s">
        <v>2253</v>
      </c>
      <c r="N3155" s="588" t="s">
        <v>2145</v>
      </c>
      <c r="O3155" s="422" t="s">
        <v>195</v>
      </c>
      <c r="AC3155" s="253"/>
      <c r="AD3155" s="253"/>
      <c r="AE3155" s="253"/>
      <c r="AF3155" s="254"/>
      <c r="AG3155" s="553"/>
      <c r="AH3155" s="553"/>
      <c r="AI3155" s="253"/>
      <c r="AJ3155" s="253"/>
      <c r="AK3155" s="253"/>
      <c r="AL3155" s="249">
        <f>AM3155+AN3155</f>
        <v>0</v>
      </c>
      <c r="AM3155" s="246">
        <f>AM3156*AM3157/1000</f>
        <v>0</v>
      </c>
      <c r="AN3155" s="246">
        <f>AN3156*AN3157/1000</f>
        <v>0</v>
      </c>
      <c r="AO3155" s="254"/>
      <c r="AP3155" s="553"/>
      <c r="AQ3155" s="553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</row>
    <row r="3156" spans="13:99">
      <c r="M3156" s="591" t="str">
        <f>M3155 &amp; ".P"</f>
        <v>NAS.P</v>
      </c>
      <c r="N3156" s="560" t="s">
        <v>843</v>
      </c>
      <c r="O3156" s="422" t="s">
        <v>23</v>
      </c>
      <c r="AC3156" s="253"/>
      <c r="AD3156" s="253"/>
      <c r="AE3156" s="253"/>
      <c r="AF3156" s="254"/>
      <c r="AG3156" s="553"/>
      <c r="AH3156" s="553"/>
      <c r="AI3156" s="253"/>
      <c r="AJ3156" s="253"/>
      <c r="AK3156" s="253"/>
      <c r="AL3156" s="249">
        <f>IF(AL3157=0,0,AL3155*1000/AL3157)</f>
        <v>0</v>
      </c>
      <c r="AM3156" s="223"/>
      <c r="AN3156" s="223"/>
      <c r="AO3156" s="254"/>
      <c r="AP3156" s="553"/>
      <c r="AQ3156" s="553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</row>
    <row r="3157" spans="13:99">
      <c r="M3157" s="591" t="str">
        <f>M3155 &amp; ".V"</f>
        <v>NAS.V</v>
      </c>
      <c r="N3157" s="560" t="s">
        <v>245</v>
      </c>
      <c r="O3157" s="422" t="s">
        <v>289</v>
      </c>
      <c r="AC3157" s="253"/>
      <c r="AD3157" s="253"/>
      <c r="AE3157" s="253"/>
      <c r="AF3157" s="553"/>
      <c r="AG3157" s="553"/>
      <c r="AH3157" s="553"/>
      <c r="AI3157" s="253"/>
      <c r="AJ3157" s="253"/>
      <c r="AK3157" s="253"/>
      <c r="AL3157" s="249">
        <f>AM3157+AN3157</f>
        <v>0</v>
      </c>
      <c r="AM3157" s="223"/>
      <c r="AN3157" s="223"/>
      <c r="AO3157" s="553"/>
      <c r="AP3157" s="553"/>
      <c r="AQ3157" s="553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</row>
    <row r="3158" spans="13:99">
      <c r="M3158" s="590" t="s">
        <v>2254</v>
      </c>
      <c r="N3158" s="588" t="s">
        <v>2146</v>
      </c>
      <c r="O3158" s="422" t="s">
        <v>195</v>
      </c>
      <c r="AC3158" s="253"/>
      <c r="AD3158" s="253"/>
      <c r="AE3158" s="253"/>
      <c r="AF3158" s="254"/>
      <c r="AG3158" s="553"/>
      <c r="AH3158" s="553"/>
      <c r="AI3158" s="253"/>
      <c r="AJ3158" s="253"/>
      <c r="AK3158" s="253"/>
      <c r="AL3158" s="249">
        <f>AM3158+AN3158</f>
        <v>0</v>
      </c>
      <c r="AM3158" s="246">
        <f>AM3159*AM3160/1000</f>
        <v>0</v>
      </c>
      <c r="AN3158" s="246">
        <f>AN3159*AN3160/1000</f>
        <v>0</v>
      </c>
      <c r="AO3158" s="254"/>
      <c r="AP3158" s="553"/>
      <c r="AQ3158" s="553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</row>
    <row r="3159" spans="13:99">
      <c r="M3159" s="591" t="str">
        <f>M3158 &amp; ".P"</f>
        <v>NAC.P</v>
      </c>
      <c r="N3159" s="560" t="s">
        <v>843</v>
      </c>
      <c r="O3159" s="422" t="s">
        <v>23</v>
      </c>
      <c r="AC3159" s="253"/>
      <c r="AD3159" s="253"/>
      <c r="AE3159" s="253"/>
      <c r="AF3159" s="254"/>
      <c r="AG3159" s="553"/>
      <c r="AH3159" s="553"/>
      <c r="AI3159" s="253"/>
      <c r="AJ3159" s="253"/>
      <c r="AK3159" s="253"/>
      <c r="AL3159" s="249">
        <f>IF(AL3160=0,0,AL3158*1000/AL3160)</f>
        <v>0</v>
      </c>
      <c r="AM3159" s="223"/>
      <c r="AN3159" s="223"/>
      <c r="AO3159" s="254"/>
      <c r="AP3159" s="553"/>
      <c r="AQ3159" s="553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</row>
    <row r="3160" spans="13:99">
      <c r="M3160" s="591" t="str">
        <f>M3158 &amp; ".V"</f>
        <v>NAC.V</v>
      </c>
      <c r="N3160" s="560" t="s">
        <v>245</v>
      </c>
      <c r="O3160" s="422" t="s">
        <v>289</v>
      </c>
      <c r="AC3160" s="253"/>
      <c r="AD3160" s="253"/>
      <c r="AE3160" s="253"/>
      <c r="AF3160" s="553"/>
      <c r="AG3160" s="553"/>
      <c r="AH3160" s="553"/>
      <c r="AI3160" s="253"/>
      <c r="AJ3160" s="253"/>
      <c r="AK3160" s="253"/>
      <c r="AL3160" s="249">
        <f>AM3160+AN3160</f>
        <v>0</v>
      </c>
      <c r="AM3160" s="223"/>
      <c r="AN3160" s="223"/>
      <c r="AO3160" s="553"/>
      <c r="AP3160" s="553"/>
      <c r="AQ3160" s="553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</row>
    <row r="3161" spans="13:99">
      <c r="M3161" s="590" t="s">
        <v>2255</v>
      </c>
      <c r="N3161" s="588" t="s">
        <v>2147</v>
      </c>
      <c r="O3161" s="422" t="s">
        <v>195</v>
      </c>
      <c r="AC3161" s="253"/>
      <c r="AD3161" s="253"/>
      <c r="AE3161" s="253"/>
      <c r="AF3161" s="254"/>
      <c r="AG3161" s="553"/>
      <c r="AH3161" s="553"/>
      <c r="AI3161" s="253"/>
      <c r="AJ3161" s="253"/>
      <c r="AK3161" s="253"/>
      <c r="AL3161" s="249">
        <f>AM3161+AN3161</f>
        <v>0</v>
      </c>
      <c r="AM3161" s="246">
        <f>AM3162*AM3163/1000</f>
        <v>0</v>
      </c>
      <c r="AN3161" s="246">
        <f>AN3162*AN3163/1000</f>
        <v>0</v>
      </c>
      <c r="AO3161" s="254"/>
      <c r="AP3161" s="553"/>
      <c r="AQ3161" s="553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</row>
    <row r="3162" spans="13:99">
      <c r="M3162" s="591" t="str">
        <f>M3161 &amp; ".P"</f>
        <v>NAAC.P</v>
      </c>
      <c r="N3162" s="560" t="s">
        <v>843</v>
      </c>
      <c r="O3162" s="422" t="s">
        <v>23</v>
      </c>
      <c r="AC3162" s="253"/>
      <c r="AD3162" s="253"/>
      <c r="AE3162" s="253"/>
      <c r="AF3162" s="254"/>
      <c r="AG3162" s="553"/>
      <c r="AH3162" s="553"/>
      <c r="AI3162" s="253"/>
      <c r="AJ3162" s="253"/>
      <c r="AK3162" s="253"/>
      <c r="AL3162" s="249">
        <f>IF(AL3163=0,0,AL3161*1000/AL3163)</f>
        <v>0</v>
      </c>
      <c r="AM3162" s="223"/>
      <c r="AN3162" s="223"/>
      <c r="AO3162" s="254"/>
      <c r="AP3162" s="553"/>
      <c r="AQ3162" s="553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</row>
    <row r="3163" spans="13:99">
      <c r="M3163" s="591" t="str">
        <f>M3161 &amp; ".V"</f>
        <v>NAAC.V</v>
      </c>
      <c r="N3163" s="560" t="s">
        <v>245</v>
      </c>
      <c r="O3163" s="422" t="s">
        <v>289</v>
      </c>
      <c r="AC3163" s="253"/>
      <c r="AD3163" s="253"/>
      <c r="AE3163" s="253"/>
      <c r="AF3163" s="553"/>
      <c r="AG3163" s="553"/>
      <c r="AH3163" s="553"/>
      <c r="AI3163" s="253"/>
      <c r="AJ3163" s="253"/>
      <c r="AK3163" s="253"/>
      <c r="AL3163" s="249">
        <f>AM3163+AN3163</f>
        <v>0</v>
      </c>
      <c r="AM3163" s="223"/>
      <c r="AN3163" s="223"/>
      <c r="AO3163" s="553"/>
      <c r="AP3163" s="553"/>
      <c r="AQ3163" s="55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</row>
    <row r="3164" spans="13:99">
      <c r="M3164" s="590" t="s">
        <v>2205</v>
      </c>
      <c r="N3164" s="588" t="s">
        <v>2148</v>
      </c>
      <c r="O3164" s="422" t="s">
        <v>195</v>
      </c>
      <c r="AC3164" s="253"/>
      <c r="AD3164" s="253"/>
      <c r="AE3164" s="253"/>
      <c r="AF3164" s="254"/>
      <c r="AG3164" s="553"/>
      <c r="AH3164" s="553"/>
      <c r="AI3164" s="253"/>
      <c r="AJ3164" s="253"/>
      <c r="AK3164" s="253"/>
      <c r="AL3164" s="249">
        <f>AM3164+AN3164</f>
        <v>0</v>
      </c>
      <c r="AM3164" s="246">
        <f>AM3165*AM3166/1000</f>
        <v>0</v>
      </c>
      <c r="AN3164" s="246">
        <f>AN3165*AN3166/1000</f>
        <v>0</v>
      </c>
      <c r="AO3164" s="254"/>
      <c r="AP3164" s="553"/>
      <c r="AQ3164" s="553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</row>
    <row r="3165" spans="13:99">
      <c r="M3165" s="591" t="str">
        <f>M3164 &amp; ".P"</f>
        <v>NACL.P</v>
      </c>
      <c r="N3165" s="560" t="s">
        <v>843</v>
      </c>
      <c r="O3165" s="422" t="s">
        <v>23</v>
      </c>
      <c r="AC3165" s="253"/>
      <c r="AD3165" s="253"/>
      <c r="AE3165" s="253"/>
      <c r="AF3165" s="254"/>
      <c r="AG3165" s="553"/>
      <c r="AH3165" s="553"/>
      <c r="AI3165" s="253"/>
      <c r="AJ3165" s="253"/>
      <c r="AK3165" s="253"/>
      <c r="AL3165" s="249">
        <f>IF(AL3166=0,0,AL3164*1000/AL3166)</f>
        <v>0</v>
      </c>
      <c r="AM3165" s="223"/>
      <c r="AN3165" s="223"/>
      <c r="AO3165" s="254"/>
      <c r="AP3165" s="553"/>
      <c r="AQ3165" s="553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</row>
    <row r="3166" spans="13:99">
      <c r="M3166" s="591" t="str">
        <f>M3164 &amp; ".V"</f>
        <v>NACL.V</v>
      </c>
      <c r="N3166" s="560" t="s">
        <v>245</v>
      </c>
      <c r="O3166" s="422" t="s">
        <v>289</v>
      </c>
      <c r="AC3166" s="253"/>
      <c r="AD3166" s="253"/>
      <c r="AE3166" s="253"/>
      <c r="AF3166" s="553"/>
      <c r="AG3166" s="553"/>
      <c r="AH3166" s="553"/>
      <c r="AI3166" s="253"/>
      <c r="AJ3166" s="253"/>
      <c r="AK3166" s="253"/>
      <c r="AL3166" s="249">
        <f>AM3166+AN3166</f>
        <v>0</v>
      </c>
      <c r="AM3166" s="223"/>
      <c r="AN3166" s="223"/>
      <c r="AO3166" s="553"/>
      <c r="AP3166" s="553"/>
      <c r="AQ3166" s="553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</row>
    <row r="3167" spans="13:99">
      <c r="M3167" s="667" t="s">
        <v>2509</v>
      </c>
      <c r="N3167" s="588" t="s">
        <v>2510</v>
      </c>
      <c r="O3167" s="422" t="s">
        <v>195</v>
      </c>
      <c r="AC3167" s="253"/>
      <c r="AD3167" s="253"/>
      <c r="AE3167" s="253"/>
      <c r="AF3167" s="254"/>
      <c r="AG3167" s="553"/>
      <c r="AH3167" s="553"/>
      <c r="AI3167" s="253"/>
      <c r="AJ3167" s="253"/>
      <c r="AK3167" s="253"/>
      <c r="AL3167" s="249">
        <f>AM3167+AN3167</f>
        <v>0</v>
      </c>
      <c r="AM3167" s="246">
        <f>AM3168*AM3169/1000</f>
        <v>0</v>
      </c>
      <c r="AN3167" s="246">
        <f>AN3168*AN3169/1000</f>
        <v>0</v>
      </c>
      <c r="AO3167" s="254"/>
      <c r="AP3167" s="553"/>
      <c r="AQ3167" s="553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</row>
    <row r="3168" spans="13:99">
      <c r="M3168" s="668" t="str">
        <f>M3167 &amp; ".P"</f>
        <v>FLOFOAM.P</v>
      </c>
      <c r="N3168" s="560" t="s">
        <v>843</v>
      </c>
      <c r="O3168" s="422" t="s">
        <v>23</v>
      </c>
      <c r="AC3168" s="253"/>
      <c r="AD3168" s="253"/>
      <c r="AE3168" s="253"/>
      <c r="AF3168" s="254"/>
      <c r="AG3168" s="553"/>
      <c r="AH3168" s="553"/>
      <c r="AI3168" s="253"/>
      <c r="AJ3168" s="253"/>
      <c r="AK3168" s="253"/>
      <c r="AL3168" s="249">
        <f>IF(AL3169=0,0,AL3167*1000/AL3169)</f>
        <v>0</v>
      </c>
      <c r="AM3168" s="223"/>
      <c r="AN3168" s="223"/>
      <c r="AO3168" s="254"/>
      <c r="AP3168" s="553"/>
      <c r="AQ3168" s="553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</row>
    <row r="3169" spans="13:99">
      <c r="M3169" s="668" t="str">
        <f>M3167 &amp; ".V"</f>
        <v>FLOFOAM.V</v>
      </c>
      <c r="N3169" s="560" t="s">
        <v>245</v>
      </c>
      <c r="O3169" s="422" t="s">
        <v>289</v>
      </c>
      <c r="AC3169" s="253"/>
      <c r="AD3169" s="253"/>
      <c r="AE3169" s="253"/>
      <c r="AF3169" s="553"/>
      <c r="AG3169" s="553"/>
      <c r="AH3169" s="553"/>
      <c r="AI3169" s="253"/>
      <c r="AJ3169" s="253"/>
      <c r="AK3169" s="253"/>
      <c r="AL3169" s="249">
        <f>AM3169+AN3169</f>
        <v>0</v>
      </c>
      <c r="AM3169" s="223"/>
      <c r="AN3169" s="223"/>
      <c r="AO3169" s="553"/>
      <c r="AP3169" s="553"/>
      <c r="AQ3169" s="553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</row>
    <row r="3170" spans="13:99">
      <c r="M3170" s="590" t="s">
        <v>2204</v>
      </c>
      <c r="N3170" s="588" t="s">
        <v>2149</v>
      </c>
      <c r="O3170" s="422" t="s">
        <v>195</v>
      </c>
      <c r="AC3170" s="253"/>
      <c r="AD3170" s="253"/>
      <c r="AE3170" s="253"/>
      <c r="AF3170" s="254"/>
      <c r="AG3170" s="553"/>
      <c r="AH3170" s="553"/>
      <c r="AI3170" s="253"/>
      <c r="AJ3170" s="253"/>
      <c r="AK3170" s="253"/>
      <c r="AL3170" s="249">
        <f>AM3170+AN3170</f>
        <v>0</v>
      </c>
      <c r="AM3170" s="246">
        <f>AM3171*AM3172/1000</f>
        <v>0</v>
      </c>
      <c r="AN3170" s="246">
        <f>AN3171*AN3172/1000</f>
        <v>0</v>
      </c>
      <c r="AO3170" s="254"/>
      <c r="AP3170" s="553"/>
      <c r="AQ3170" s="553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</row>
    <row r="3171" spans="13:99">
      <c r="M3171" s="591" t="str">
        <f>M3170 &amp; ".P"</f>
        <v>RGRS.P</v>
      </c>
      <c r="N3171" s="560" t="s">
        <v>843</v>
      </c>
      <c r="O3171" s="422" t="s">
        <v>23</v>
      </c>
      <c r="AC3171" s="253"/>
      <c r="AD3171" s="253"/>
      <c r="AE3171" s="253"/>
      <c r="AF3171" s="254"/>
      <c r="AG3171" s="553"/>
      <c r="AH3171" s="553"/>
      <c r="AI3171" s="253"/>
      <c r="AJ3171" s="253"/>
      <c r="AK3171" s="253"/>
      <c r="AL3171" s="249">
        <f>IF(AL3172=0,0,AL3170*1000/AL3172)</f>
        <v>0</v>
      </c>
      <c r="AM3171" s="223"/>
      <c r="AN3171" s="223"/>
      <c r="AO3171" s="254"/>
      <c r="AP3171" s="553"/>
      <c r="AQ3171" s="553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</row>
    <row r="3172" spans="13:99">
      <c r="M3172" s="591" t="str">
        <f>M3170 &amp; ".V"</f>
        <v>RGRS.V</v>
      </c>
      <c r="N3172" s="560" t="s">
        <v>245</v>
      </c>
      <c r="O3172" s="422" t="s">
        <v>289</v>
      </c>
      <c r="AC3172" s="253"/>
      <c r="AD3172" s="253"/>
      <c r="AE3172" s="253"/>
      <c r="AF3172" s="553"/>
      <c r="AG3172" s="553"/>
      <c r="AH3172" s="553"/>
      <c r="AI3172" s="253"/>
      <c r="AJ3172" s="253"/>
      <c r="AK3172" s="253"/>
      <c r="AL3172" s="249">
        <f>AM3172+AN3172</f>
        <v>0</v>
      </c>
      <c r="AM3172" s="223"/>
      <c r="AN3172" s="223"/>
      <c r="AO3172" s="553"/>
      <c r="AP3172" s="553"/>
      <c r="AQ3172" s="553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</row>
    <row r="3173" spans="13:99">
      <c r="M3173" s="590" t="s">
        <v>2203</v>
      </c>
      <c r="N3173" s="588" t="s">
        <v>2150</v>
      </c>
      <c r="O3173" s="422" t="s">
        <v>195</v>
      </c>
      <c r="AC3173" s="253"/>
      <c r="AD3173" s="253"/>
      <c r="AE3173" s="253"/>
      <c r="AF3173" s="254"/>
      <c r="AG3173" s="553"/>
      <c r="AH3173" s="553"/>
      <c r="AI3173" s="253"/>
      <c r="AJ3173" s="253"/>
      <c r="AK3173" s="253"/>
      <c r="AL3173" s="249">
        <f>AM3173+AN3173</f>
        <v>0</v>
      </c>
      <c r="AM3173" s="246">
        <f>AM3174*AM3175/1000</f>
        <v>0</v>
      </c>
      <c r="AN3173" s="246">
        <f>AN3174*AN3175/1000</f>
        <v>0</v>
      </c>
      <c r="AO3173" s="254"/>
      <c r="AP3173" s="553"/>
      <c r="AQ3173" s="55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</row>
    <row r="3174" spans="13:99">
      <c r="M3174" s="591" t="str">
        <f>M3173 &amp; ".P"</f>
        <v>RNSL.P</v>
      </c>
      <c r="N3174" s="560" t="s">
        <v>843</v>
      </c>
      <c r="O3174" s="422" t="s">
        <v>23</v>
      </c>
      <c r="AC3174" s="253"/>
      <c r="AD3174" s="253"/>
      <c r="AE3174" s="253"/>
      <c r="AF3174" s="254"/>
      <c r="AG3174" s="553"/>
      <c r="AH3174" s="553"/>
      <c r="AI3174" s="253"/>
      <c r="AJ3174" s="253"/>
      <c r="AK3174" s="253"/>
      <c r="AL3174" s="249">
        <f>IF(AL3175=0,0,AL3173*1000/AL3175)</f>
        <v>0</v>
      </c>
      <c r="AM3174" s="223"/>
      <c r="AN3174" s="223"/>
      <c r="AO3174" s="254"/>
      <c r="AP3174" s="553"/>
      <c r="AQ3174" s="553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</row>
    <row r="3175" spans="13:99">
      <c r="M3175" s="591" t="str">
        <f>M3173 &amp; ".V"</f>
        <v>RNSL.V</v>
      </c>
      <c r="N3175" s="560" t="s">
        <v>245</v>
      </c>
      <c r="O3175" s="422" t="s">
        <v>289</v>
      </c>
      <c r="AC3175" s="253"/>
      <c r="AD3175" s="253"/>
      <c r="AE3175" s="253"/>
      <c r="AF3175" s="553"/>
      <c r="AG3175" s="553"/>
      <c r="AH3175" s="553"/>
      <c r="AI3175" s="253"/>
      <c r="AJ3175" s="253"/>
      <c r="AK3175" s="253"/>
      <c r="AL3175" s="249">
        <f>AM3175+AN3175</f>
        <v>0</v>
      </c>
      <c r="AM3175" s="223"/>
      <c r="AN3175" s="223"/>
      <c r="AO3175" s="553"/>
      <c r="AP3175" s="553"/>
      <c r="AQ3175" s="553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</row>
    <row r="3176" spans="13:99">
      <c r="M3176" s="590" t="s">
        <v>2256</v>
      </c>
      <c r="N3176" s="588" t="s">
        <v>2151</v>
      </c>
      <c r="O3176" s="422" t="s">
        <v>195</v>
      </c>
      <c r="AC3176" s="253"/>
      <c r="AD3176" s="253"/>
      <c r="AE3176" s="253"/>
      <c r="AF3176" s="254"/>
      <c r="AG3176" s="553"/>
      <c r="AH3176" s="553"/>
      <c r="AI3176" s="253"/>
      <c r="AJ3176" s="253"/>
      <c r="AK3176" s="253"/>
      <c r="AL3176" s="249">
        <f>AM3176+AN3176</f>
        <v>0</v>
      </c>
      <c r="AM3176" s="246">
        <f>AM3177*AM3178/1000</f>
        <v>0</v>
      </c>
      <c r="AN3176" s="246">
        <f>AN3177*AN3178/1000</f>
        <v>0</v>
      </c>
      <c r="AO3176" s="254"/>
      <c r="AP3176" s="553"/>
      <c r="AQ3176" s="553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</row>
    <row r="3177" spans="13:99">
      <c r="M3177" s="591" t="str">
        <f>M3176 &amp; ".P"</f>
        <v>PBAC.P</v>
      </c>
      <c r="N3177" s="560" t="s">
        <v>843</v>
      </c>
      <c r="O3177" s="422" t="s">
        <v>23</v>
      </c>
      <c r="AC3177" s="253"/>
      <c r="AD3177" s="253"/>
      <c r="AE3177" s="253"/>
      <c r="AF3177" s="254"/>
      <c r="AG3177" s="553"/>
      <c r="AH3177" s="553"/>
      <c r="AI3177" s="253"/>
      <c r="AJ3177" s="253"/>
      <c r="AK3177" s="253"/>
      <c r="AL3177" s="249">
        <f>IF(AL3178=0,0,AL3176*1000/AL3178)</f>
        <v>0</v>
      </c>
      <c r="AM3177" s="223"/>
      <c r="AN3177" s="223"/>
      <c r="AO3177" s="254"/>
      <c r="AP3177" s="553"/>
      <c r="AQ3177" s="553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</row>
    <row r="3178" spans="13:99">
      <c r="M3178" s="591" t="str">
        <f>M3176 &amp; ".V"</f>
        <v>PBAC.V</v>
      </c>
      <c r="N3178" s="560" t="s">
        <v>245</v>
      </c>
      <c r="O3178" s="422" t="s">
        <v>289</v>
      </c>
      <c r="AC3178" s="253"/>
      <c r="AD3178" s="253"/>
      <c r="AE3178" s="253"/>
      <c r="AF3178" s="553"/>
      <c r="AG3178" s="553"/>
      <c r="AH3178" s="553"/>
      <c r="AI3178" s="253"/>
      <c r="AJ3178" s="253"/>
      <c r="AK3178" s="253"/>
      <c r="AL3178" s="249">
        <f>AM3178+AN3178</f>
        <v>0</v>
      </c>
      <c r="AM3178" s="223"/>
      <c r="AN3178" s="223"/>
      <c r="AO3178" s="553"/>
      <c r="AP3178" s="553"/>
      <c r="AQ3178" s="553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</row>
    <row r="3179" spans="13:99">
      <c r="M3179" s="590" t="s">
        <v>2257</v>
      </c>
      <c r="N3179" s="588" t="s">
        <v>2152</v>
      </c>
      <c r="O3179" s="422" t="s">
        <v>195</v>
      </c>
      <c r="AC3179" s="253"/>
      <c r="AD3179" s="253"/>
      <c r="AE3179" s="253"/>
      <c r="AF3179" s="254"/>
      <c r="AG3179" s="553"/>
      <c r="AH3179" s="553"/>
      <c r="AI3179" s="253"/>
      <c r="AJ3179" s="253"/>
      <c r="AK3179" s="253"/>
      <c r="AL3179" s="249">
        <f>AM3179+AN3179</f>
        <v>0</v>
      </c>
      <c r="AM3179" s="246">
        <f>AM3180*AM3181/1000</f>
        <v>0</v>
      </c>
      <c r="AN3179" s="246">
        <f>AN3180*AN3181/1000</f>
        <v>0</v>
      </c>
      <c r="AO3179" s="254"/>
      <c r="AP3179" s="553"/>
      <c r="AQ3179" s="553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</row>
    <row r="3180" spans="13:99">
      <c r="M3180" s="591" t="str">
        <f>M3179 &amp; ".P"</f>
        <v>AGN.P</v>
      </c>
      <c r="N3180" s="560" t="s">
        <v>843</v>
      </c>
      <c r="O3180" s="422" t="s">
        <v>23</v>
      </c>
      <c r="AC3180" s="253"/>
      <c r="AD3180" s="253"/>
      <c r="AE3180" s="253"/>
      <c r="AF3180" s="254"/>
      <c r="AG3180" s="553"/>
      <c r="AH3180" s="553"/>
      <c r="AI3180" s="253"/>
      <c r="AJ3180" s="253"/>
      <c r="AK3180" s="253"/>
      <c r="AL3180" s="249">
        <f>IF(AL3181=0,0,AL3179*1000/AL3181)</f>
        <v>0</v>
      </c>
      <c r="AM3180" s="223"/>
      <c r="AN3180" s="223"/>
      <c r="AO3180" s="254"/>
      <c r="AP3180" s="553"/>
      <c r="AQ3180" s="553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</row>
    <row r="3181" spans="13:99">
      <c r="M3181" s="591" t="str">
        <f>M3179 &amp; ".V"</f>
        <v>AGN.V</v>
      </c>
      <c r="N3181" s="560" t="s">
        <v>245</v>
      </c>
      <c r="O3181" s="422" t="s">
        <v>289</v>
      </c>
      <c r="AC3181" s="253"/>
      <c r="AD3181" s="253"/>
      <c r="AE3181" s="253"/>
      <c r="AF3181" s="553"/>
      <c r="AG3181" s="553"/>
      <c r="AH3181" s="553"/>
      <c r="AI3181" s="253"/>
      <c r="AJ3181" s="253"/>
      <c r="AK3181" s="253"/>
      <c r="AL3181" s="249">
        <f>AM3181+AN3181</f>
        <v>0</v>
      </c>
      <c r="AM3181" s="223"/>
      <c r="AN3181" s="223"/>
      <c r="AO3181" s="553"/>
      <c r="AP3181" s="553"/>
      <c r="AQ3181" s="553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</row>
    <row r="3182" spans="13:99">
      <c r="M3182" s="590" t="s">
        <v>2258</v>
      </c>
      <c r="N3182" s="588" t="s">
        <v>2153</v>
      </c>
      <c r="O3182" s="422" t="s">
        <v>195</v>
      </c>
      <c r="AC3182" s="253"/>
      <c r="AD3182" s="253"/>
      <c r="AE3182" s="253"/>
      <c r="AF3182" s="254"/>
      <c r="AG3182" s="553"/>
      <c r="AH3182" s="553"/>
      <c r="AI3182" s="253"/>
      <c r="AJ3182" s="253"/>
      <c r="AK3182" s="253"/>
      <c r="AL3182" s="249">
        <f>AM3182+AN3182</f>
        <v>0</v>
      </c>
      <c r="AM3182" s="246">
        <f>AM3183*AM3184/1000</f>
        <v>0</v>
      </c>
      <c r="AN3182" s="246">
        <f>AN3183*AN3184/1000</f>
        <v>0</v>
      </c>
      <c r="AO3182" s="254"/>
      <c r="AP3182" s="553"/>
      <c r="AQ3182" s="553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</row>
    <row r="3183" spans="13:99">
      <c r="M3183" s="591" t="str">
        <f>M3182 &amp; ".P"</f>
        <v>AGS.P</v>
      </c>
      <c r="N3183" s="560" t="s">
        <v>843</v>
      </c>
      <c r="O3183" s="422" t="s">
        <v>23</v>
      </c>
      <c r="AC3183" s="253"/>
      <c r="AD3183" s="253"/>
      <c r="AE3183" s="253"/>
      <c r="AF3183" s="254"/>
      <c r="AG3183" s="553"/>
      <c r="AH3183" s="553"/>
      <c r="AI3183" s="253"/>
      <c r="AJ3183" s="253"/>
      <c r="AK3183" s="253"/>
      <c r="AL3183" s="249">
        <f>IF(AL3184=0,0,AL3182*1000/AL3184)</f>
        <v>0</v>
      </c>
      <c r="AM3183" s="223"/>
      <c r="AN3183" s="223"/>
      <c r="AO3183" s="254"/>
      <c r="AP3183" s="553"/>
      <c r="AQ3183" s="55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</row>
    <row r="3184" spans="13:99">
      <c r="M3184" s="591" t="str">
        <f>M3182 &amp; ".V"</f>
        <v>AGS.V</v>
      </c>
      <c r="N3184" s="560" t="s">
        <v>245</v>
      </c>
      <c r="O3184" s="422" t="s">
        <v>289</v>
      </c>
      <c r="AC3184" s="253"/>
      <c r="AD3184" s="253"/>
      <c r="AE3184" s="253"/>
      <c r="AF3184" s="553"/>
      <c r="AG3184" s="553"/>
      <c r="AH3184" s="553"/>
      <c r="AI3184" s="253"/>
      <c r="AJ3184" s="253"/>
      <c r="AK3184" s="253"/>
      <c r="AL3184" s="249">
        <f>AM3184+AN3184</f>
        <v>0</v>
      </c>
      <c r="AM3184" s="223"/>
      <c r="AN3184" s="223"/>
      <c r="AO3184" s="553"/>
      <c r="AP3184" s="553"/>
      <c r="AQ3184" s="553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</row>
    <row r="3185" spans="13:99">
      <c r="M3185" s="590" t="s">
        <v>2196</v>
      </c>
      <c r="N3185" s="588" t="s">
        <v>2154</v>
      </c>
      <c r="O3185" s="422" t="s">
        <v>195</v>
      </c>
      <c r="AC3185" s="253"/>
      <c r="AD3185" s="253"/>
      <c r="AE3185" s="253"/>
      <c r="AF3185" s="254"/>
      <c r="AG3185" s="553"/>
      <c r="AH3185" s="553"/>
      <c r="AI3185" s="253"/>
      <c r="AJ3185" s="253"/>
      <c r="AK3185" s="253"/>
      <c r="AL3185" s="249">
        <f>AM3185+AN3185</f>
        <v>0</v>
      </c>
      <c r="AM3185" s="246">
        <f>AM3186*AM3187/1000</f>
        <v>0</v>
      </c>
      <c r="AN3185" s="246">
        <f>AN3186*AN3187/1000</f>
        <v>0</v>
      </c>
      <c r="AO3185" s="254"/>
      <c r="AP3185" s="553"/>
      <c r="AQ3185" s="553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</row>
    <row r="3186" spans="13:99">
      <c r="M3186" s="591" t="str">
        <f>M3185 &amp; ".P"</f>
        <v>SODACA.P</v>
      </c>
      <c r="N3186" s="560" t="s">
        <v>843</v>
      </c>
      <c r="O3186" s="422" t="s">
        <v>23</v>
      </c>
      <c r="AC3186" s="253"/>
      <c r="AD3186" s="253"/>
      <c r="AE3186" s="253"/>
      <c r="AF3186" s="254"/>
      <c r="AG3186" s="553"/>
      <c r="AH3186" s="553"/>
      <c r="AI3186" s="253"/>
      <c r="AJ3186" s="253"/>
      <c r="AK3186" s="253"/>
      <c r="AL3186" s="249">
        <f>IF(AL3187=0,0,AL3185*1000/AL3187)</f>
        <v>0</v>
      </c>
      <c r="AM3186" s="223"/>
      <c r="AN3186" s="223"/>
      <c r="AO3186" s="254"/>
      <c r="AP3186" s="553"/>
      <c r="AQ3186" s="553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</row>
    <row r="3187" spans="13:99">
      <c r="M3187" s="591" t="str">
        <f>M3185 &amp; ".V"</f>
        <v>SODACA.V</v>
      </c>
      <c r="N3187" s="560" t="s">
        <v>245</v>
      </c>
      <c r="O3187" s="422" t="s">
        <v>289</v>
      </c>
      <c r="AC3187" s="253"/>
      <c r="AD3187" s="253"/>
      <c r="AE3187" s="253"/>
      <c r="AF3187" s="553"/>
      <c r="AG3187" s="553"/>
      <c r="AH3187" s="553"/>
      <c r="AI3187" s="253"/>
      <c r="AJ3187" s="253"/>
      <c r="AK3187" s="253"/>
      <c r="AL3187" s="249">
        <f>AM3187+AN3187</f>
        <v>0</v>
      </c>
      <c r="AM3187" s="223"/>
      <c r="AN3187" s="223"/>
      <c r="AO3187" s="553"/>
      <c r="AP3187" s="553"/>
      <c r="AQ3187" s="553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</row>
    <row r="3188" spans="13:99">
      <c r="M3188" s="590" t="s">
        <v>2197</v>
      </c>
      <c r="N3188" s="588" t="s">
        <v>2155</v>
      </c>
      <c r="O3188" s="422" t="s">
        <v>195</v>
      </c>
      <c r="AC3188" s="253"/>
      <c r="AD3188" s="253"/>
      <c r="AE3188" s="253"/>
      <c r="AF3188" s="254"/>
      <c r="AG3188" s="553"/>
      <c r="AH3188" s="553"/>
      <c r="AI3188" s="253"/>
      <c r="AJ3188" s="253"/>
      <c r="AK3188" s="253"/>
      <c r="AL3188" s="249">
        <f>AM3188+AN3188</f>
        <v>0</v>
      </c>
      <c r="AM3188" s="246">
        <f>AM3189*AM3190/1000</f>
        <v>0</v>
      </c>
      <c r="AN3188" s="246">
        <f>AN3189*AN3190/1000</f>
        <v>0</v>
      </c>
      <c r="AO3188" s="254"/>
      <c r="AP3188" s="553"/>
      <c r="AQ3188" s="553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</row>
    <row r="3189" spans="13:99">
      <c r="M3189" s="591" t="str">
        <f>M3188 &amp; ".P"</f>
        <v>SODACS.P</v>
      </c>
      <c r="N3189" s="560" t="s">
        <v>843</v>
      </c>
      <c r="O3189" s="422" t="s">
        <v>23</v>
      </c>
      <c r="AC3189" s="253"/>
      <c r="AD3189" s="253"/>
      <c r="AE3189" s="253"/>
      <c r="AF3189" s="254"/>
      <c r="AG3189" s="553"/>
      <c r="AH3189" s="553"/>
      <c r="AI3189" s="253"/>
      <c r="AJ3189" s="253"/>
      <c r="AK3189" s="253"/>
      <c r="AL3189" s="249">
        <f>IF(AL3190=0,0,AL3188*1000/AL3190)</f>
        <v>0</v>
      </c>
      <c r="AM3189" s="223"/>
      <c r="AN3189" s="223"/>
      <c r="AO3189" s="254"/>
      <c r="AP3189" s="553"/>
      <c r="AQ3189" s="553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</row>
    <row r="3190" spans="13:99">
      <c r="M3190" s="591" t="str">
        <f>M3188 &amp; ".V"</f>
        <v>SODACS.V</v>
      </c>
      <c r="N3190" s="560" t="s">
        <v>245</v>
      </c>
      <c r="O3190" s="422" t="s">
        <v>289</v>
      </c>
      <c r="AC3190" s="253"/>
      <c r="AD3190" s="253"/>
      <c r="AE3190" s="253"/>
      <c r="AF3190" s="553"/>
      <c r="AG3190" s="553"/>
      <c r="AH3190" s="553"/>
      <c r="AI3190" s="253"/>
      <c r="AJ3190" s="253"/>
      <c r="AK3190" s="253"/>
      <c r="AL3190" s="249">
        <f>AM3190+AN3190</f>
        <v>0</v>
      </c>
      <c r="AM3190" s="223"/>
      <c r="AN3190" s="223"/>
      <c r="AO3190" s="553"/>
      <c r="AP3190" s="553"/>
      <c r="AQ3190" s="553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</row>
    <row r="3191" spans="13:99">
      <c r="M3191" s="590" t="s">
        <v>2195</v>
      </c>
      <c r="N3191" s="588" t="s">
        <v>2194</v>
      </c>
      <c r="O3191" s="422" t="s">
        <v>195</v>
      </c>
      <c r="AC3191" s="253"/>
      <c r="AD3191" s="253"/>
      <c r="AE3191" s="253"/>
      <c r="AF3191" s="254"/>
      <c r="AG3191" s="553"/>
      <c r="AH3191" s="553"/>
      <c r="AI3191" s="253"/>
      <c r="AJ3191" s="253"/>
      <c r="AK3191" s="253"/>
      <c r="AL3191" s="249">
        <f>AM3191+AN3191</f>
        <v>0</v>
      </c>
      <c r="AM3191" s="246">
        <f>AM3192*AM3193/1000</f>
        <v>0</v>
      </c>
      <c r="AN3191" s="246">
        <f>AN3192*AN3193/1000</f>
        <v>0</v>
      </c>
      <c r="AO3191" s="254"/>
      <c r="AP3191" s="553"/>
      <c r="AQ3191" s="553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</row>
    <row r="3192" spans="13:99">
      <c r="M3192" s="591" t="str">
        <f>M3191 &amp; ".P"</f>
        <v>SALT1G.P</v>
      </c>
      <c r="N3192" s="560" t="s">
        <v>843</v>
      </c>
      <c r="O3192" s="422" t="s">
        <v>23</v>
      </c>
      <c r="AC3192" s="253"/>
      <c r="AD3192" s="253"/>
      <c r="AE3192" s="253"/>
      <c r="AF3192" s="254"/>
      <c r="AG3192" s="553"/>
      <c r="AH3192" s="553"/>
      <c r="AI3192" s="253"/>
      <c r="AJ3192" s="253"/>
      <c r="AK3192" s="253"/>
      <c r="AL3192" s="249">
        <f>IF(AL3193=0,0,AL3191*1000/AL3193)</f>
        <v>0</v>
      </c>
      <c r="AM3192" s="223"/>
      <c r="AN3192" s="223"/>
      <c r="AO3192" s="254"/>
      <c r="AP3192" s="553"/>
      <c r="AQ3192" s="553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</row>
    <row r="3193" spans="13:99">
      <c r="M3193" s="591" t="str">
        <f>M3191 &amp; ".V"</f>
        <v>SALT1G.V</v>
      </c>
      <c r="N3193" s="560" t="s">
        <v>245</v>
      </c>
      <c r="O3193" s="422" t="s">
        <v>289</v>
      </c>
      <c r="AC3193" s="253"/>
      <c r="AD3193" s="253"/>
      <c r="AE3193" s="253"/>
      <c r="AF3193" s="553"/>
      <c r="AG3193" s="553"/>
      <c r="AH3193" s="553"/>
      <c r="AI3193" s="253"/>
      <c r="AJ3193" s="253"/>
      <c r="AK3193" s="253"/>
      <c r="AL3193" s="249">
        <f>AM3193+AN3193</f>
        <v>0</v>
      </c>
      <c r="AM3193" s="223"/>
      <c r="AN3193" s="223"/>
      <c r="AO3193" s="553"/>
      <c r="AP3193" s="553"/>
      <c r="AQ3193" s="55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</row>
    <row r="3194" spans="13:99">
      <c r="M3194" s="590" t="s">
        <v>2192</v>
      </c>
      <c r="N3194" s="588" t="s">
        <v>2156</v>
      </c>
      <c r="O3194" s="422" t="s">
        <v>195</v>
      </c>
      <c r="AC3194" s="253"/>
      <c r="AD3194" s="253"/>
      <c r="AE3194" s="253"/>
      <c r="AF3194" s="254"/>
      <c r="AG3194" s="553"/>
      <c r="AH3194" s="553"/>
      <c r="AI3194" s="253"/>
      <c r="AJ3194" s="253"/>
      <c r="AK3194" s="253"/>
      <c r="AL3194" s="249">
        <f>AM3194+AN3194</f>
        <v>0</v>
      </c>
      <c r="AM3194" s="246">
        <f>AM3195*AM3196/1000</f>
        <v>0</v>
      </c>
      <c r="AN3194" s="246">
        <f>AN3195*AN3196/1000</f>
        <v>0</v>
      </c>
      <c r="AO3194" s="254"/>
      <c r="AP3194" s="553"/>
      <c r="AQ3194" s="553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</row>
    <row r="3195" spans="13:99">
      <c r="M3195" s="591" t="str">
        <f>M3194 &amp; ".P"</f>
        <v>SALT.P</v>
      </c>
      <c r="N3195" s="560" t="s">
        <v>843</v>
      </c>
      <c r="O3195" s="422" t="s">
        <v>23</v>
      </c>
      <c r="AC3195" s="253"/>
      <c r="AD3195" s="253"/>
      <c r="AE3195" s="253"/>
      <c r="AF3195" s="254"/>
      <c r="AG3195" s="553"/>
      <c r="AH3195" s="553"/>
      <c r="AI3195" s="253"/>
      <c r="AJ3195" s="253"/>
      <c r="AK3195" s="253"/>
      <c r="AL3195" s="249">
        <f>IF(AL3196=0,0,AL3194*1000/AL3196)</f>
        <v>0</v>
      </c>
      <c r="AM3195" s="223"/>
      <c r="AN3195" s="223"/>
      <c r="AO3195" s="254"/>
      <c r="AP3195" s="553"/>
      <c r="AQ3195" s="553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</row>
    <row r="3196" spans="13:99">
      <c r="M3196" s="591" t="str">
        <f>M3194 &amp; ".V"</f>
        <v>SALT.V</v>
      </c>
      <c r="N3196" s="560" t="s">
        <v>245</v>
      </c>
      <c r="O3196" s="422" t="s">
        <v>289</v>
      </c>
      <c r="AC3196" s="253"/>
      <c r="AD3196" s="253"/>
      <c r="AE3196" s="253"/>
      <c r="AF3196" s="553"/>
      <c r="AG3196" s="553"/>
      <c r="AH3196" s="553"/>
      <c r="AI3196" s="253"/>
      <c r="AJ3196" s="253"/>
      <c r="AK3196" s="253"/>
      <c r="AL3196" s="249">
        <f>AM3196+AN3196</f>
        <v>0</v>
      </c>
      <c r="AM3196" s="223"/>
      <c r="AN3196" s="223"/>
      <c r="AO3196" s="553"/>
      <c r="AP3196" s="553"/>
      <c r="AQ3196" s="553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</row>
    <row r="3197" spans="13:99">
      <c r="M3197" s="590" t="s">
        <v>2202</v>
      </c>
      <c r="N3197" s="588" t="s">
        <v>2157</v>
      </c>
      <c r="O3197" s="422" t="s">
        <v>195</v>
      </c>
      <c r="AC3197" s="253"/>
      <c r="AD3197" s="253"/>
      <c r="AE3197" s="253"/>
      <c r="AF3197" s="254"/>
      <c r="AG3197" s="553"/>
      <c r="AH3197" s="553"/>
      <c r="AI3197" s="253"/>
      <c r="AJ3197" s="253"/>
      <c r="AK3197" s="253"/>
      <c r="AL3197" s="249">
        <f>AM3197+AN3197</f>
        <v>0</v>
      </c>
      <c r="AM3197" s="246">
        <f>AM3198*AM3199/1000</f>
        <v>0</v>
      </c>
      <c r="AN3197" s="246">
        <f>AN3198*AN3199/1000</f>
        <v>0</v>
      </c>
      <c r="AO3197" s="254"/>
      <c r="AP3197" s="553"/>
      <c r="AQ3197" s="553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</row>
    <row r="3198" spans="13:99">
      <c r="M3198" s="591" t="str">
        <f>M3197 &amp; ".P"</f>
        <v>SALTPL.P</v>
      </c>
      <c r="N3198" s="560" t="s">
        <v>843</v>
      </c>
      <c r="O3198" s="422" t="s">
        <v>23</v>
      </c>
      <c r="AC3198" s="253"/>
      <c r="AD3198" s="253"/>
      <c r="AE3198" s="253"/>
      <c r="AF3198" s="254"/>
      <c r="AG3198" s="553"/>
      <c r="AH3198" s="553"/>
      <c r="AI3198" s="253"/>
      <c r="AJ3198" s="253"/>
      <c r="AK3198" s="253"/>
      <c r="AL3198" s="249">
        <f>IF(AL3199=0,0,AL3197*1000/AL3199)</f>
        <v>0</v>
      </c>
      <c r="AM3198" s="223"/>
      <c r="AN3198" s="223"/>
      <c r="AO3198" s="254"/>
      <c r="AP3198" s="553"/>
      <c r="AQ3198" s="553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</row>
    <row r="3199" spans="13:99">
      <c r="M3199" s="591" t="str">
        <f>M3197 &amp; ".V"</f>
        <v>SALTPL.V</v>
      </c>
      <c r="N3199" s="560" t="s">
        <v>245</v>
      </c>
      <c r="O3199" s="422" t="s">
        <v>289</v>
      </c>
      <c r="AC3199" s="253"/>
      <c r="AD3199" s="253"/>
      <c r="AE3199" s="253"/>
      <c r="AF3199" s="553"/>
      <c r="AG3199" s="553"/>
      <c r="AH3199" s="553"/>
      <c r="AI3199" s="253"/>
      <c r="AJ3199" s="253"/>
      <c r="AK3199" s="253"/>
      <c r="AL3199" s="249">
        <f>AM3199+AN3199</f>
        <v>0</v>
      </c>
      <c r="AM3199" s="223"/>
      <c r="AN3199" s="223"/>
      <c r="AO3199" s="553"/>
      <c r="AP3199" s="553"/>
      <c r="AQ3199" s="553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</row>
    <row r="3200" spans="13:99">
      <c r="M3200" s="590" t="s">
        <v>2201</v>
      </c>
      <c r="N3200" s="588" t="s">
        <v>2158</v>
      </c>
      <c r="O3200" s="422" t="s">
        <v>195</v>
      </c>
      <c r="AC3200" s="253"/>
      <c r="AD3200" s="253"/>
      <c r="AE3200" s="253"/>
      <c r="AF3200" s="254"/>
      <c r="AG3200" s="553"/>
      <c r="AH3200" s="553"/>
      <c r="AI3200" s="253"/>
      <c r="AJ3200" s="253"/>
      <c r="AK3200" s="253"/>
      <c r="AL3200" s="249">
        <f>AM3200+AN3200</f>
        <v>0</v>
      </c>
      <c r="AM3200" s="246">
        <f>AM3201*AM3202/1000</f>
        <v>0</v>
      </c>
      <c r="AN3200" s="246">
        <f>AN3201*AN3202/1000</f>
        <v>0</v>
      </c>
      <c r="AO3200" s="254"/>
      <c r="AP3200" s="553"/>
      <c r="AQ3200" s="553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</row>
    <row r="3201" spans="13:99">
      <c r="M3201" s="591" t="str">
        <f>M3200 &amp; ".P"</f>
        <v>SALTTH.P</v>
      </c>
      <c r="N3201" s="560" t="s">
        <v>843</v>
      </c>
      <c r="O3201" s="422" t="s">
        <v>23</v>
      </c>
      <c r="AC3201" s="253"/>
      <c r="AD3201" s="253"/>
      <c r="AE3201" s="253"/>
      <c r="AF3201" s="254"/>
      <c r="AG3201" s="553"/>
      <c r="AH3201" s="553"/>
      <c r="AI3201" s="253"/>
      <c r="AJ3201" s="253"/>
      <c r="AK3201" s="253"/>
      <c r="AL3201" s="249">
        <f>IF(AL3202=0,0,AL3200*1000/AL3202)</f>
        <v>0</v>
      </c>
      <c r="AM3201" s="223"/>
      <c r="AN3201" s="223"/>
      <c r="AO3201" s="254"/>
      <c r="AP3201" s="553"/>
      <c r="AQ3201" s="553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</row>
    <row r="3202" spans="13:99">
      <c r="M3202" s="591" t="str">
        <f>M3200 &amp; ".V"</f>
        <v>SALTTH.V</v>
      </c>
      <c r="N3202" s="560" t="s">
        <v>245</v>
      </c>
      <c r="O3202" s="422" t="s">
        <v>289</v>
      </c>
      <c r="AC3202" s="253"/>
      <c r="AD3202" s="253"/>
      <c r="AE3202" s="253"/>
      <c r="AF3202" s="553"/>
      <c r="AG3202" s="553"/>
      <c r="AH3202" s="553"/>
      <c r="AI3202" s="253"/>
      <c r="AJ3202" s="253"/>
      <c r="AK3202" s="253"/>
      <c r="AL3202" s="249">
        <f>AM3202+AN3202</f>
        <v>0</v>
      </c>
      <c r="AM3202" s="223"/>
      <c r="AN3202" s="223"/>
      <c r="AO3202" s="553"/>
      <c r="AP3202" s="553"/>
      <c r="AQ3202" s="553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</row>
    <row r="3203" spans="13:99">
      <c r="M3203" s="590" t="s">
        <v>2200</v>
      </c>
      <c r="N3203" s="588" t="s">
        <v>2159</v>
      </c>
      <c r="O3203" s="422" t="s">
        <v>195</v>
      </c>
      <c r="AC3203" s="253"/>
      <c r="AD3203" s="253"/>
      <c r="AE3203" s="253"/>
      <c r="AF3203" s="254"/>
      <c r="AG3203" s="553"/>
      <c r="AH3203" s="553"/>
      <c r="AI3203" s="253"/>
      <c r="AJ3203" s="253"/>
      <c r="AK3203" s="253"/>
      <c r="AL3203" s="249">
        <f>AM3203+AN3203</f>
        <v>0</v>
      </c>
      <c r="AM3203" s="246">
        <f>AM3204*AM3205/1000</f>
        <v>0</v>
      </c>
      <c r="AN3203" s="246">
        <f>AN3204*AN3205/1000</f>
        <v>0</v>
      </c>
      <c r="AO3203" s="254"/>
      <c r="AP3203" s="553"/>
      <c r="AQ3203" s="55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</row>
    <row r="3204" spans="13:99">
      <c r="M3204" s="591" t="str">
        <f>M3203 &amp; ".P"</f>
        <v>SALTEX.P</v>
      </c>
      <c r="N3204" s="560" t="s">
        <v>843</v>
      </c>
      <c r="O3204" s="422" t="s">
        <v>23</v>
      </c>
      <c r="AC3204" s="253"/>
      <c r="AD3204" s="253"/>
      <c r="AE3204" s="253"/>
      <c r="AF3204" s="254"/>
      <c r="AG3204" s="553"/>
      <c r="AH3204" s="553"/>
      <c r="AI3204" s="253"/>
      <c r="AJ3204" s="253"/>
      <c r="AK3204" s="253"/>
      <c r="AL3204" s="249">
        <f>IF(AL3205=0,0,AL3203*1000/AL3205)</f>
        <v>0</v>
      </c>
      <c r="AM3204" s="223"/>
      <c r="AN3204" s="223"/>
      <c r="AO3204" s="254"/>
      <c r="AP3204" s="553"/>
      <c r="AQ3204" s="553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</row>
    <row r="3205" spans="13:99">
      <c r="M3205" s="591" t="str">
        <f>M3203 &amp; ".V"</f>
        <v>SALTEX.V</v>
      </c>
      <c r="N3205" s="560" t="s">
        <v>245</v>
      </c>
      <c r="O3205" s="422" t="s">
        <v>289</v>
      </c>
      <c r="AC3205" s="253"/>
      <c r="AD3205" s="253"/>
      <c r="AE3205" s="253"/>
      <c r="AF3205" s="553"/>
      <c r="AG3205" s="553"/>
      <c r="AH3205" s="553"/>
      <c r="AI3205" s="253"/>
      <c r="AJ3205" s="253"/>
      <c r="AK3205" s="253"/>
      <c r="AL3205" s="249">
        <f>AM3205+AN3205</f>
        <v>0</v>
      </c>
      <c r="AM3205" s="223"/>
      <c r="AN3205" s="223"/>
      <c r="AO3205" s="553"/>
      <c r="AP3205" s="553"/>
      <c r="AQ3205" s="553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</row>
    <row r="3206" spans="13:99">
      <c r="M3206" s="590" t="s">
        <v>2193</v>
      </c>
      <c r="N3206" s="588" t="s">
        <v>2160</v>
      </c>
      <c r="O3206" s="422" t="s">
        <v>195</v>
      </c>
      <c r="AC3206" s="253"/>
      <c r="AD3206" s="253"/>
      <c r="AE3206" s="253"/>
      <c r="AF3206" s="254"/>
      <c r="AG3206" s="553"/>
      <c r="AH3206" s="553"/>
      <c r="AI3206" s="253"/>
      <c r="AJ3206" s="253"/>
      <c r="AK3206" s="253"/>
      <c r="AL3206" s="249">
        <f>AM3206+AN3206</f>
        <v>0</v>
      </c>
      <c r="AM3206" s="246">
        <f>AM3207*AM3208/1000</f>
        <v>0</v>
      </c>
      <c r="AN3206" s="246">
        <f>AN3207*AN3208/1000</f>
        <v>0</v>
      </c>
      <c r="AO3206" s="254"/>
      <c r="AP3206" s="553"/>
      <c r="AQ3206" s="553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</row>
    <row r="3207" spans="13:99">
      <c r="M3207" s="591" t="str">
        <f>M3206 &amp; ".P"</f>
        <v>C2H5OH.P</v>
      </c>
      <c r="N3207" s="560" t="s">
        <v>843</v>
      </c>
      <c r="O3207" s="422" t="s">
        <v>23</v>
      </c>
      <c r="AC3207" s="253"/>
      <c r="AD3207" s="253"/>
      <c r="AE3207" s="253"/>
      <c r="AF3207" s="254"/>
      <c r="AG3207" s="553"/>
      <c r="AH3207" s="553"/>
      <c r="AI3207" s="253"/>
      <c r="AJ3207" s="253"/>
      <c r="AK3207" s="253"/>
      <c r="AL3207" s="249">
        <f>IF(AL3208=0,0,AL3206*1000/AL3208)</f>
        <v>0</v>
      </c>
      <c r="AM3207" s="223"/>
      <c r="AN3207" s="223"/>
      <c r="AO3207" s="254"/>
      <c r="AP3207" s="553"/>
      <c r="AQ3207" s="553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</row>
    <row r="3208" spans="13:99">
      <c r="M3208" s="591" t="str">
        <f>M3206 &amp; ".V"</f>
        <v>C2H5OH.V</v>
      </c>
      <c r="N3208" s="560" t="s">
        <v>245</v>
      </c>
      <c r="O3208" s="422" t="s">
        <v>289</v>
      </c>
      <c r="AC3208" s="253"/>
      <c r="AD3208" s="253"/>
      <c r="AE3208" s="253"/>
      <c r="AF3208" s="553"/>
      <c r="AG3208" s="553"/>
      <c r="AH3208" s="553"/>
      <c r="AI3208" s="253"/>
      <c r="AJ3208" s="253"/>
      <c r="AK3208" s="253"/>
      <c r="AL3208" s="249">
        <f>AM3208+AN3208</f>
        <v>0</v>
      </c>
      <c r="AM3208" s="223"/>
      <c r="AN3208" s="223"/>
      <c r="AO3208" s="553"/>
      <c r="AP3208" s="553"/>
      <c r="AQ3208" s="553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</row>
    <row r="3209" spans="13:99">
      <c r="M3209" s="590" t="s">
        <v>2213</v>
      </c>
      <c r="N3209" s="588" t="s">
        <v>2161</v>
      </c>
      <c r="O3209" s="422" t="s">
        <v>195</v>
      </c>
      <c r="AC3209" s="253"/>
      <c r="AD3209" s="253"/>
      <c r="AE3209" s="253"/>
      <c r="AF3209" s="254"/>
      <c r="AG3209" s="553"/>
      <c r="AH3209" s="553"/>
      <c r="AI3209" s="253"/>
      <c r="AJ3209" s="253"/>
      <c r="AK3209" s="253"/>
      <c r="AL3209" s="249">
        <f>AM3209+AN3209</f>
        <v>0</v>
      </c>
      <c r="AM3209" s="246">
        <f>AM3210*AM3211/1000</f>
        <v>0</v>
      </c>
      <c r="AN3209" s="246">
        <f>AN3210*AN3211/1000</f>
        <v>0</v>
      </c>
      <c r="AO3209" s="254"/>
      <c r="AP3209" s="553"/>
      <c r="AQ3209" s="553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</row>
    <row r="3210" spans="13:99">
      <c r="M3210" s="591" t="str">
        <f>M3209 &amp; ".P"</f>
        <v>SFAL1G.P</v>
      </c>
      <c r="N3210" s="560" t="s">
        <v>843</v>
      </c>
      <c r="O3210" s="422" t="s">
        <v>23</v>
      </c>
      <c r="AC3210" s="253"/>
      <c r="AD3210" s="253"/>
      <c r="AE3210" s="253"/>
      <c r="AF3210" s="254"/>
      <c r="AG3210" s="553"/>
      <c r="AH3210" s="553"/>
      <c r="AI3210" s="253"/>
      <c r="AJ3210" s="253"/>
      <c r="AK3210" s="253"/>
      <c r="AL3210" s="249">
        <f>IF(AL3211=0,0,AL3209*1000/AL3211)</f>
        <v>0</v>
      </c>
      <c r="AM3210" s="223"/>
      <c r="AN3210" s="223"/>
      <c r="AO3210" s="254"/>
      <c r="AP3210" s="553"/>
      <c r="AQ3210" s="553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</row>
    <row r="3211" spans="13:99">
      <c r="M3211" s="591" t="str">
        <f>M3209 &amp; ".V"</f>
        <v>SFAL1G.V</v>
      </c>
      <c r="N3211" s="560" t="s">
        <v>245</v>
      </c>
      <c r="O3211" s="422" t="s">
        <v>289</v>
      </c>
      <c r="AC3211" s="253"/>
      <c r="AD3211" s="253"/>
      <c r="AE3211" s="253"/>
      <c r="AF3211" s="553"/>
      <c r="AG3211" s="553"/>
      <c r="AH3211" s="553"/>
      <c r="AI3211" s="253"/>
      <c r="AJ3211" s="253"/>
      <c r="AK3211" s="253"/>
      <c r="AL3211" s="249">
        <f>AM3211+AN3211</f>
        <v>0</v>
      </c>
      <c r="AM3211" s="223"/>
      <c r="AN3211" s="223"/>
      <c r="AO3211" s="553"/>
      <c r="AP3211" s="553"/>
      <c r="AQ3211" s="553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</row>
    <row r="3212" spans="13:99">
      <c r="M3212" s="590" t="s">
        <v>2212</v>
      </c>
      <c r="N3212" s="588" t="s">
        <v>2162</v>
      </c>
      <c r="O3212" s="422" t="s">
        <v>195</v>
      </c>
      <c r="AC3212" s="253"/>
      <c r="AD3212" s="253"/>
      <c r="AE3212" s="253"/>
      <c r="AF3212" s="254"/>
      <c r="AG3212" s="553"/>
      <c r="AH3212" s="553"/>
      <c r="AI3212" s="253"/>
      <c r="AJ3212" s="253"/>
      <c r="AK3212" s="253"/>
      <c r="AL3212" s="249">
        <f>AM3212+AN3212</f>
        <v>0</v>
      </c>
      <c r="AM3212" s="246">
        <f>AM3213*AM3214/1000</f>
        <v>0</v>
      </c>
      <c r="AN3212" s="246">
        <f>AN3213*AN3214/1000</f>
        <v>0</v>
      </c>
      <c r="AO3212" s="254"/>
      <c r="AP3212" s="553"/>
      <c r="AQ3212" s="553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</row>
    <row r="3213" spans="13:99">
      <c r="M3213" s="591" t="str">
        <f>M3212 &amp; ".P"</f>
        <v>SFALLQD.P</v>
      </c>
      <c r="N3213" s="560" t="s">
        <v>843</v>
      </c>
      <c r="O3213" s="422" t="s">
        <v>23</v>
      </c>
      <c r="AC3213" s="253"/>
      <c r="AD3213" s="253"/>
      <c r="AE3213" s="253"/>
      <c r="AF3213" s="254"/>
      <c r="AG3213" s="553"/>
      <c r="AH3213" s="553"/>
      <c r="AI3213" s="253"/>
      <c r="AJ3213" s="253"/>
      <c r="AK3213" s="253"/>
      <c r="AL3213" s="249">
        <f>IF(AL3214=0,0,AL3212*1000/AL3214)</f>
        <v>0</v>
      </c>
      <c r="AM3213" s="223"/>
      <c r="AN3213" s="223"/>
      <c r="AO3213" s="254"/>
      <c r="AP3213" s="553"/>
      <c r="AQ3213" s="55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</row>
    <row r="3214" spans="13:99">
      <c r="M3214" s="591" t="str">
        <f>M3212 &amp; ".V"</f>
        <v>SFALLQD.V</v>
      </c>
      <c r="N3214" s="560" t="s">
        <v>245</v>
      </c>
      <c r="O3214" s="422" t="s">
        <v>289</v>
      </c>
      <c r="AC3214" s="253"/>
      <c r="AD3214" s="253"/>
      <c r="AE3214" s="253"/>
      <c r="AF3214" s="553"/>
      <c r="AG3214" s="553"/>
      <c r="AH3214" s="553"/>
      <c r="AI3214" s="253"/>
      <c r="AJ3214" s="253"/>
      <c r="AK3214" s="253"/>
      <c r="AL3214" s="249">
        <f>AM3214+AN3214</f>
        <v>0</v>
      </c>
      <c r="AM3214" s="223"/>
      <c r="AN3214" s="223"/>
      <c r="AO3214" s="553"/>
      <c r="AP3214" s="553"/>
      <c r="AQ3214" s="553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</row>
    <row r="3215" spans="13:99">
      <c r="M3215" s="590" t="s">
        <v>2211</v>
      </c>
      <c r="N3215" s="588" t="s">
        <v>2163</v>
      </c>
      <c r="O3215" s="422" t="s">
        <v>195</v>
      </c>
      <c r="AC3215" s="253"/>
      <c r="AD3215" s="253"/>
      <c r="AE3215" s="253"/>
      <c r="AF3215" s="254"/>
      <c r="AG3215" s="553"/>
      <c r="AH3215" s="553"/>
      <c r="AI3215" s="253"/>
      <c r="AJ3215" s="253"/>
      <c r="AK3215" s="253"/>
      <c r="AL3215" s="249">
        <f>AM3215+AN3215</f>
        <v>0</v>
      </c>
      <c r="AM3215" s="246">
        <f>AM3216*AM3217/1000</f>
        <v>0</v>
      </c>
      <c r="AN3215" s="246">
        <f>AN3216*AN3217/1000</f>
        <v>0</v>
      </c>
      <c r="AO3215" s="254"/>
      <c r="AP3215" s="553"/>
      <c r="AQ3215" s="553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</row>
    <row r="3216" spans="13:99">
      <c r="M3216" s="591" t="str">
        <f>M3215 &amp; ".P"</f>
        <v>SFALT.P</v>
      </c>
      <c r="N3216" s="560" t="s">
        <v>843</v>
      </c>
      <c r="O3216" s="422" t="s">
        <v>23</v>
      </c>
      <c r="AC3216" s="253"/>
      <c r="AD3216" s="253"/>
      <c r="AE3216" s="253"/>
      <c r="AF3216" s="254"/>
      <c r="AG3216" s="553"/>
      <c r="AH3216" s="553"/>
      <c r="AI3216" s="253"/>
      <c r="AJ3216" s="253"/>
      <c r="AK3216" s="253"/>
      <c r="AL3216" s="249">
        <f>IF(AL3217=0,0,AL3215*1000/AL3217)</f>
        <v>0</v>
      </c>
      <c r="AM3216" s="223"/>
      <c r="AN3216" s="223"/>
      <c r="AO3216" s="254"/>
      <c r="AP3216" s="553"/>
      <c r="AQ3216" s="553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</row>
    <row r="3217" spans="13:99">
      <c r="M3217" s="591" t="str">
        <f>M3215 &amp; ".V"</f>
        <v>SFALT.V</v>
      </c>
      <c r="N3217" s="560" t="s">
        <v>245</v>
      </c>
      <c r="O3217" s="422" t="s">
        <v>289</v>
      </c>
      <c r="AC3217" s="253"/>
      <c r="AD3217" s="253"/>
      <c r="AE3217" s="253"/>
      <c r="AF3217" s="553"/>
      <c r="AG3217" s="553"/>
      <c r="AH3217" s="553"/>
      <c r="AI3217" s="253"/>
      <c r="AJ3217" s="253"/>
      <c r="AK3217" s="253"/>
      <c r="AL3217" s="249">
        <f>AM3217+AN3217</f>
        <v>0</v>
      </c>
      <c r="AM3217" s="223"/>
      <c r="AN3217" s="223"/>
      <c r="AO3217" s="553"/>
      <c r="AP3217" s="553"/>
      <c r="AQ3217" s="553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</row>
    <row r="3218" spans="13:99">
      <c r="M3218" s="590" t="s">
        <v>2210</v>
      </c>
      <c r="N3218" s="588" t="s">
        <v>2164</v>
      </c>
      <c r="O3218" s="422" t="s">
        <v>195</v>
      </c>
      <c r="AC3218" s="253"/>
      <c r="AD3218" s="253"/>
      <c r="AE3218" s="253"/>
      <c r="AF3218" s="254"/>
      <c r="AG3218" s="553"/>
      <c r="AH3218" s="553"/>
      <c r="AI3218" s="253"/>
      <c r="AJ3218" s="253"/>
      <c r="AK3218" s="253"/>
      <c r="AL3218" s="249">
        <f>AM3218+AN3218</f>
        <v>0</v>
      </c>
      <c r="AM3218" s="246">
        <f>AM3219*AM3220/1000</f>
        <v>0</v>
      </c>
      <c r="AN3218" s="246">
        <f>AN3219*AN3220/1000</f>
        <v>0</v>
      </c>
      <c r="AO3218" s="254"/>
      <c r="AP3218" s="553"/>
      <c r="AQ3218" s="553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</row>
    <row r="3219" spans="13:99">
      <c r="M3219" s="591" t="str">
        <f>M3218 &amp; ".P"</f>
        <v>SFAMN.P</v>
      </c>
      <c r="N3219" s="560" t="s">
        <v>843</v>
      </c>
      <c r="O3219" s="422" t="s">
        <v>23</v>
      </c>
      <c r="AC3219" s="253"/>
      <c r="AD3219" s="253"/>
      <c r="AE3219" s="253"/>
      <c r="AF3219" s="254"/>
      <c r="AG3219" s="553"/>
      <c r="AH3219" s="553"/>
      <c r="AI3219" s="253"/>
      <c r="AJ3219" s="253"/>
      <c r="AK3219" s="253"/>
      <c r="AL3219" s="249">
        <f>IF(AL3220=0,0,AL3218*1000/AL3220)</f>
        <v>0</v>
      </c>
      <c r="AM3219" s="223"/>
      <c r="AN3219" s="223"/>
      <c r="AO3219" s="254"/>
      <c r="AP3219" s="553"/>
      <c r="AQ3219" s="553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</row>
    <row r="3220" spans="13:99">
      <c r="M3220" s="591" t="str">
        <f>M3218 &amp; ".V"</f>
        <v>SFAMN.V</v>
      </c>
      <c r="N3220" s="560" t="s">
        <v>245</v>
      </c>
      <c r="O3220" s="422" t="s">
        <v>289</v>
      </c>
      <c r="AC3220" s="253"/>
      <c r="AD3220" s="253"/>
      <c r="AE3220" s="253"/>
      <c r="AF3220" s="553"/>
      <c r="AG3220" s="553"/>
      <c r="AH3220" s="553"/>
      <c r="AI3220" s="253"/>
      <c r="AJ3220" s="253"/>
      <c r="AK3220" s="253"/>
      <c r="AL3220" s="249">
        <f>AM3220+AN3220</f>
        <v>0</v>
      </c>
      <c r="AM3220" s="223"/>
      <c r="AN3220" s="223"/>
      <c r="AO3220" s="553"/>
      <c r="AP3220" s="553"/>
      <c r="AQ3220" s="553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</row>
    <row r="3221" spans="13:99">
      <c r="M3221" s="590" t="s">
        <v>2209</v>
      </c>
      <c r="N3221" s="588" t="s">
        <v>2165</v>
      </c>
      <c r="O3221" s="422" t="s">
        <v>195</v>
      </c>
      <c r="AC3221" s="253"/>
      <c r="AD3221" s="253"/>
      <c r="AE3221" s="253"/>
      <c r="AF3221" s="254"/>
      <c r="AG3221" s="553"/>
      <c r="AH3221" s="553"/>
      <c r="AI3221" s="253"/>
      <c r="AJ3221" s="253"/>
      <c r="AK3221" s="253"/>
      <c r="AL3221" s="249">
        <f>AM3221+AN3221</f>
        <v>0</v>
      </c>
      <c r="AM3221" s="246">
        <f>AM3222*AM3223/1000</f>
        <v>0</v>
      </c>
      <c r="AN3221" s="246">
        <f>AN3222*AN3223/1000</f>
        <v>0</v>
      </c>
      <c r="AO3221" s="254"/>
      <c r="AP3221" s="553"/>
      <c r="AQ3221" s="553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</row>
    <row r="3222" spans="13:99">
      <c r="M3222" s="591" t="str">
        <f>M3221 &amp; ".P"</f>
        <v>TM.P</v>
      </c>
      <c r="N3222" s="560" t="s">
        <v>843</v>
      </c>
      <c r="O3222" s="422" t="s">
        <v>23</v>
      </c>
      <c r="AC3222" s="253"/>
      <c r="AD3222" s="253"/>
      <c r="AE3222" s="253"/>
      <c r="AF3222" s="254"/>
      <c r="AG3222" s="553"/>
      <c r="AH3222" s="553"/>
      <c r="AI3222" s="253"/>
      <c r="AJ3222" s="253"/>
      <c r="AK3222" s="253"/>
      <c r="AL3222" s="249">
        <f>IF(AL3223=0,0,AL3221*1000/AL3223)</f>
        <v>0</v>
      </c>
      <c r="AM3222" s="223"/>
      <c r="AN3222" s="223"/>
      <c r="AO3222" s="254"/>
      <c r="AP3222" s="553"/>
      <c r="AQ3222" s="553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</row>
    <row r="3223" spans="13:99">
      <c r="M3223" s="591" t="str">
        <f>M3221 &amp; ".V"</f>
        <v>TM.V</v>
      </c>
      <c r="N3223" s="560" t="s">
        <v>245</v>
      </c>
      <c r="O3223" s="422" t="s">
        <v>289</v>
      </c>
      <c r="AC3223" s="253"/>
      <c r="AD3223" s="253"/>
      <c r="AE3223" s="253"/>
      <c r="AF3223" s="553"/>
      <c r="AG3223" s="553"/>
      <c r="AH3223" s="553"/>
      <c r="AI3223" s="253"/>
      <c r="AJ3223" s="253"/>
      <c r="AK3223" s="253"/>
      <c r="AL3223" s="249">
        <f>AM3223+AN3223</f>
        <v>0</v>
      </c>
      <c r="AM3223" s="223"/>
      <c r="AN3223" s="223"/>
      <c r="AO3223" s="553"/>
      <c r="AP3223" s="553"/>
      <c r="AQ3223" s="55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</row>
    <row r="3224" spans="13:99">
      <c r="M3224" s="590" t="s">
        <v>2208</v>
      </c>
      <c r="N3224" s="588" t="s">
        <v>2166</v>
      </c>
      <c r="O3224" s="422" t="s">
        <v>195</v>
      </c>
      <c r="AC3224" s="253"/>
      <c r="AD3224" s="253"/>
      <c r="AE3224" s="253"/>
      <c r="AF3224" s="254"/>
      <c r="AG3224" s="553"/>
      <c r="AH3224" s="553"/>
      <c r="AI3224" s="253"/>
      <c r="AJ3224" s="253"/>
      <c r="AK3224" s="253"/>
      <c r="AL3224" s="249">
        <f>AM3224+AN3224</f>
        <v>0</v>
      </c>
      <c r="AM3224" s="246">
        <f>AM3225*AM3226/1000</f>
        <v>0</v>
      </c>
      <c r="AN3224" s="246">
        <f>AN3225*AN3226/1000</f>
        <v>0</v>
      </c>
      <c r="AO3224" s="254"/>
      <c r="AP3224" s="553"/>
      <c r="AQ3224" s="553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</row>
    <row r="3225" spans="13:99">
      <c r="M3225" s="591" t="str">
        <f>M3224 &amp; ".P"</f>
        <v>TSFNA.P</v>
      </c>
      <c r="N3225" s="560" t="s">
        <v>843</v>
      </c>
      <c r="O3225" s="422" t="s">
        <v>23</v>
      </c>
      <c r="AC3225" s="253"/>
      <c r="AD3225" s="253"/>
      <c r="AE3225" s="253"/>
      <c r="AF3225" s="254"/>
      <c r="AG3225" s="553"/>
      <c r="AH3225" s="553"/>
      <c r="AI3225" s="253"/>
      <c r="AJ3225" s="253"/>
      <c r="AK3225" s="253"/>
      <c r="AL3225" s="249">
        <f>IF(AL3226=0,0,AL3224*1000/AL3226)</f>
        <v>0</v>
      </c>
      <c r="AM3225" s="223"/>
      <c r="AN3225" s="223"/>
      <c r="AO3225" s="254"/>
      <c r="AP3225" s="553"/>
      <c r="AQ3225" s="553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</row>
    <row r="3226" spans="13:99">
      <c r="M3226" s="591" t="str">
        <f>M3224 &amp; ".V"</f>
        <v>TSFNA.V</v>
      </c>
      <c r="N3226" s="560" t="s">
        <v>245</v>
      </c>
      <c r="O3226" s="422" t="s">
        <v>289</v>
      </c>
      <c r="AC3226" s="253"/>
      <c r="AD3226" s="253"/>
      <c r="AE3226" s="253"/>
      <c r="AF3226" s="553"/>
      <c r="AG3226" s="553"/>
      <c r="AH3226" s="553"/>
      <c r="AI3226" s="253"/>
      <c r="AJ3226" s="253"/>
      <c r="AK3226" s="253"/>
      <c r="AL3226" s="249">
        <f>AM3226+AN3226</f>
        <v>0</v>
      </c>
      <c r="AM3226" s="223"/>
      <c r="AN3226" s="223"/>
      <c r="AO3226" s="553"/>
      <c r="AP3226" s="553"/>
      <c r="AQ3226" s="553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</row>
    <row r="3227" spans="13:99">
      <c r="M3227" s="668" t="s">
        <v>2513</v>
      </c>
      <c r="N3227" s="588" t="s">
        <v>2514</v>
      </c>
      <c r="O3227" s="422" t="s">
        <v>195</v>
      </c>
      <c r="AC3227" s="253"/>
      <c r="AD3227" s="253"/>
      <c r="AE3227" s="253"/>
      <c r="AF3227" s="254"/>
      <c r="AG3227" s="553"/>
      <c r="AH3227" s="553"/>
      <c r="AI3227" s="253"/>
      <c r="AJ3227" s="253"/>
      <c r="AK3227" s="253"/>
      <c r="AL3227" s="249">
        <f>AM3227+AN3227</f>
        <v>0</v>
      </c>
      <c r="AM3227" s="246">
        <f>AM3228*AM3229/1000</f>
        <v>0</v>
      </c>
      <c r="AN3227" s="246">
        <f>AN3228*AN3229/1000</f>
        <v>0</v>
      </c>
      <c r="AO3227" s="254"/>
      <c r="AP3227" s="553"/>
      <c r="AQ3227" s="553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</row>
    <row r="3228" spans="13:99">
      <c r="M3228" s="668" t="str">
        <f>M3227 &amp; ".P"</f>
        <v>CARBONPWDRD.P</v>
      </c>
      <c r="N3228" s="560" t="s">
        <v>843</v>
      </c>
      <c r="O3228" s="422" t="s">
        <v>23</v>
      </c>
      <c r="AC3228" s="253"/>
      <c r="AD3228" s="253"/>
      <c r="AE3228" s="253"/>
      <c r="AF3228" s="254"/>
      <c r="AG3228" s="553"/>
      <c r="AH3228" s="553"/>
      <c r="AI3228" s="253"/>
      <c r="AJ3228" s="253"/>
      <c r="AK3228" s="253"/>
      <c r="AL3228" s="249">
        <f>IF(AL3229=0,0,AL3227*1000/AL3229)</f>
        <v>0</v>
      </c>
      <c r="AM3228" s="223"/>
      <c r="AN3228" s="223"/>
      <c r="AO3228" s="254"/>
      <c r="AP3228" s="553"/>
      <c r="AQ3228" s="553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</row>
    <row r="3229" spans="13:99">
      <c r="M3229" s="668" t="str">
        <f>M3227 &amp; ".V"</f>
        <v>CARBONPWDRD.V</v>
      </c>
      <c r="N3229" s="560" t="s">
        <v>245</v>
      </c>
      <c r="O3229" s="422" t="s">
        <v>289</v>
      </c>
      <c r="AC3229" s="253"/>
      <c r="AD3229" s="253"/>
      <c r="AE3229" s="253"/>
      <c r="AF3229" s="553"/>
      <c r="AG3229" s="553"/>
      <c r="AH3229" s="553"/>
      <c r="AI3229" s="253"/>
      <c r="AJ3229" s="253"/>
      <c r="AK3229" s="253"/>
      <c r="AL3229" s="249">
        <f>AM3229+AN3229</f>
        <v>0</v>
      </c>
      <c r="AM3229" s="223"/>
      <c r="AN3229" s="223"/>
      <c r="AO3229" s="553"/>
      <c r="AP3229" s="553"/>
      <c r="AQ3229" s="553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</row>
    <row r="3230" spans="13:99">
      <c r="M3230" s="590" t="s">
        <v>2199</v>
      </c>
      <c r="N3230" s="588" t="s">
        <v>2167</v>
      </c>
      <c r="O3230" s="422" t="s">
        <v>195</v>
      </c>
      <c r="AC3230" s="253"/>
      <c r="AD3230" s="253"/>
      <c r="AE3230" s="253"/>
      <c r="AF3230" s="254"/>
      <c r="AG3230" s="553"/>
      <c r="AH3230" s="553"/>
      <c r="AI3230" s="253"/>
      <c r="AJ3230" s="253"/>
      <c r="AK3230" s="253"/>
      <c r="AL3230" s="249">
        <f>AM3230+AN3230</f>
        <v>0</v>
      </c>
      <c r="AM3230" s="246">
        <f>AM3231*AM3232/1000</f>
        <v>0</v>
      </c>
      <c r="AN3230" s="246">
        <f>AN3231*AN3232/1000</f>
        <v>0</v>
      </c>
      <c r="AO3230" s="254"/>
      <c r="AP3230" s="553"/>
      <c r="AQ3230" s="553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</row>
    <row r="3231" spans="13:99">
      <c r="M3231" s="591" t="str">
        <f>M3230 &amp; ".P"</f>
        <v>CCL4.P</v>
      </c>
      <c r="N3231" s="560" t="s">
        <v>843</v>
      </c>
      <c r="O3231" s="422" t="s">
        <v>23</v>
      </c>
      <c r="AC3231" s="253"/>
      <c r="AD3231" s="253"/>
      <c r="AE3231" s="253"/>
      <c r="AF3231" s="254"/>
      <c r="AG3231" s="553"/>
      <c r="AH3231" s="553"/>
      <c r="AI3231" s="253"/>
      <c r="AJ3231" s="253"/>
      <c r="AK3231" s="253"/>
      <c r="AL3231" s="249">
        <f>IF(AL3232=0,0,AL3230*1000/AL3232)</f>
        <v>0</v>
      </c>
      <c r="AM3231" s="223"/>
      <c r="AN3231" s="223"/>
      <c r="AO3231" s="254"/>
      <c r="AP3231" s="553"/>
      <c r="AQ3231" s="553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</row>
    <row r="3232" spans="13:99">
      <c r="M3232" s="591" t="str">
        <f>M3230 &amp; ".V"</f>
        <v>CCL4.V</v>
      </c>
      <c r="N3232" s="560" t="s">
        <v>245</v>
      </c>
      <c r="O3232" s="422" t="s">
        <v>289</v>
      </c>
      <c r="AC3232" s="253"/>
      <c r="AD3232" s="253"/>
      <c r="AE3232" s="253"/>
      <c r="AF3232" s="553"/>
      <c r="AG3232" s="553"/>
      <c r="AH3232" s="553"/>
      <c r="AI3232" s="253"/>
      <c r="AJ3232" s="253"/>
      <c r="AK3232" s="253"/>
      <c r="AL3232" s="249">
        <f>AM3232+AN3232</f>
        <v>0</v>
      </c>
      <c r="AM3232" s="223"/>
      <c r="AN3232" s="223"/>
      <c r="AO3232" s="553"/>
      <c r="AP3232" s="553"/>
      <c r="AQ3232" s="553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</row>
    <row r="3233" spans="13:99">
      <c r="M3233" s="590" t="s">
        <v>2191</v>
      </c>
      <c r="N3233" s="588" t="s">
        <v>2168</v>
      </c>
      <c r="O3233" s="422" t="s">
        <v>195</v>
      </c>
      <c r="AC3233" s="253"/>
      <c r="AD3233" s="253"/>
      <c r="AE3233" s="253"/>
      <c r="AF3233" s="254"/>
      <c r="AG3233" s="553"/>
      <c r="AH3233" s="553"/>
      <c r="AI3233" s="253"/>
      <c r="AJ3233" s="253"/>
      <c r="AK3233" s="253"/>
      <c r="AL3233" s="249">
        <f>AM3233+AN3233</f>
        <v>0</v>
      </c>
      <c r="AM3233" s="246">
        <f>AM3234*AM3235/1000</f>
        <v>0</v>
      </c>
      <c r="AN3233" s="246">
        <f>AN3234*AN3235/1000</f>
        <v>0</v>
      </c>
      <c r="AO3233" s="254"/>
      <c r="AP3233" s="553"/>
      <c r="AQ3233" s="55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</row>
    <row r="3234" spans="13:99">
      <c r="M3234" s="591" t="str">
        <f>M3233 &amp; ".P"</f>
        <v>FFTLN.P</v>
      </c>
      <c r="N3234" s="560" t="s">
        <v>843</v>
      </c>
      <c r="O3234" s="422" t="s">
        <v>23</v>
      </c>
      <c r="AC3234" s="253"/>
      <c r="AD3234" s="253"/>
      <c r="AE3234" s="253"/>
      <c r="AF3234" s="254"/>
      <c r="AG3234" s="553"/>
      <c r="AH3234" s="553"/>
      <c r="AI3234" s="253"/>
      <c r="AJ3234" s="253"/>
      <c r="AK3234" s="253"/>
      <c r="AL3234" s="249">
        <f>IF(AL3235=0,0,AL3233*1000/AL3235)</f>
        <v>0</v>
      </c>
      <c r="AM3234" s="223"/>
      <c r="AN3234" s="223"/>
      <c r="AO3234" s="254"/>
      <c r="AP3234" s="553"/>
      <c r="AQ3234" s="553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</row>
    <row r="3235" spans="13:99">
      <c r="M3235" s="591" t="str">
        <f>M3233 &amp; ".V"</f>
        <v>FFTLN.V</v>
      </c>
      <c r="N3235" s="560" t="s">
        <v>245</v>
      </c>
      <c r="O3235" s="422" t="s">
        <v>289</v>
      </c>
      <c r="AC3235" s="253"/>
      <c r="AD3235" s="253"/>
      <c r="AE3235" s="253"/>
      <c r="AF3235" s="553"/>
      <c r="AG3235" s="553"/>
      <c r="AH3235" s="553"/>
      <c r="AI3235" s="253"/>
      <c r="AJ3235" s="253"/>
      <c r="AK3235" s="253"/>
      <c r="AL3235" s="249">
        <f>AM3235+AN3235</f>
        <v>0</v>
      </c>
      <c r="AM3235" s="223"/>
      <c r="AN3235" s="223"/>
      <c r="AO3235" s="553"/>
      <c r="AP3235" s="553"/>
      <c r="AQ3235" s="553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</row>
    <row r="3236" spans="13:99">
      <c r="M3236" s="590" t="s">
        <v>1069</v>
      </c>
      <c r="N3236" s="588" t="s">
        <v>2169</v>
      </c>
      <c r="O3236" s="422" t="s">
        <v>195</v>
      </c>
      <c r="AC3236" s="253"/>
      <c r="AD3236" s="253"/>
      <c r="AE3236" s="253"/>
      <c r="AF3236" s="254"/>
      <c r="AG3236" s="553"/>
      <c r="AH3236" s="553"/>
      <c r="AI3236" s="253"/>
      <c r="AJ3236" s="253"/>
      <c r="AK3236" s="253"/>
      <c r="AL3236" s="249">
        <f>AM3236+AN3236</f>
        <v>0</v>
      </c>
      <c r="AM3236" s="246">
        <f>AM3237*AM3238/1000</f>
        <v>0</v>
      </c>
      <c r="AN3236" s="246">
        <f>AN3237*AN3238/1000</f>
        <v>0</v>
      </c>
      <c r="AO3236" s="254"/>
      <c r="AP3236" s="553"/>
      <c r="AQ3236" s="553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</row>
    <row r="3237" spans="13:99">
      <c r="M3237" s="591" t="str">
        <f>M3236 &amp; ".P"</f>
        <v>CL.P</v>
      </c>
      <c r="N3237" s="560" t="s">
        <v>843</v>
      </c>
      <c r="O3237" s="422" t="s">
        <v>23</v>
      </c>
      <c r="AC3237" s="253"/>
      <c r="AD3237" s="253"/>
      <c r="AE3237" s="253"/>
      <c r="AF3237" s="254"/>
      <c r="AG3237" s="553"/>
      <c r="AH3237" s="553"/>
      <c r="AI3237" s="253"/>
      <c r="AJ3237" s="253"/>
      <c r="AK3237" s="253"/>
      <c r="AL3237" s="249">
        <f>IF(AL3238=0,0,AL3236*1000/AL3238)</f>
        <v>0</v>
      </c>
      <c r="AM3237" s="223"/>
      <c r="AN3237" s="223"/>
      <c r="AO3237" s="254"/>
      <c r="AP3237" s="553"/>
      <c r="AQ3237" s="553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</row>
    <row r="3238" spans="13:99">
      <c r="M3238" s="591" t="str">
        <f>M3236 &amp; ".V"</f>
        <v>CL.V</v>
      </c>
      <c r="N3238" s="560" t="s">
        <v>245</v>
      </c>
      <c r="O3238" s="422" t="s">
        <v>289</v>
      </c>
      <c r="AC3238" s="253"/>
      <c r="AD3238" s="253"/>
      <c r="AE3238" s="253"/>
      <c r="AF3238" s="553"/>
      <c r="AG3238" s="553"/>
      <c r="AH3238" s="553"/>
      <c r="AI3238" s="253"/>
      <c r="AJ3238" s="253"/>
      <c r="AK3238" s="253"/>
      <c r="AL3238" s="249">
        <f>AM3238+AN3238</f>
        <v>0</v>
      </c>
      <c r="AM3238" s="223"/>
      <c r="AN3238" s="223"/>
      <c r="AO3238" s="553"/>
      <c r="AP3238" s="553"/>
      <c r="AQ3238" s="553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</row>
    <row r="3239" spans="13:99">
      <c r="M3239" s="590" t="s">
        <v>2198</v>
      </c>
      <c r="N3239" s="588" t="s">
        <v>2170</v>
      </c>
      <c r="O3239" s="422" t="s">
        <v>195</v>
      </c>
      <c r="AC3239" s="253"/>
      <c r="AD3239" s="253"/>
      <c r="AE3239" s="253"/>
      <c r="AF3239" s="254"/>
      <c r="AG3239" s="553"/>
      <c r="AH3239" s="553"/>
      <c r="AI3239" s="253"/>
      <c r="AJ3239" s="253"/>
      <c r="AK3239" s="253"/>
      <c r="AL3239" s="249">
        <f>AM3239+AN3239</f>
        <v>0</v>
      </c>
      <c r="AM3239" s="246">
        <f>AM3240*AM3241/1000</f>
        <v>0</v>
      </c>
      <c r="AN3239" s="246">
        <f>AN3240*AN3241/1000</f>
        <v>0</v>
      </c>
      <c r="AO3239" s="254"/>
      <c r="AP3239" s="553"/>
      <c r="AQ3239" s="553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</row>
    <row r="3240" spans="13:99">
      <c r="M3240" s="591" t="str">
        <f>M3239 &amp; ".P"</f>
        <v>CLLIQ.P</v>
      </c>
      <c r="N3240" s="560" t="s">
        <v>843</v>
      </c>
      <c r="O3240" s="422" t="s">
        <v>23</v>
      </c>
      <c r="AC3240" s="253"/>
      <c r="AD3240" s="253"/>
      <c r="AE3240" s="253"/>
      <c r="AF3240" s="254"/>
      <c r="AG3240" s="553"/>
      <c r="AH3240" s="553"/>
      <c r="AI3240" s="253"/>
      <c r="AJ3240" s="253"/>
      <c r="AK3240" s="253"/>
      <c r="AL3240" s="249">
        <f>IF(AL3241=0,0,AL3239*1000/AL3241)</f>
        <v>0</v>
      </c>
      <c r="AM3240" s="223"/>
      <c r="AN3240" s="223"/>
      <c r="AO3240" s="254"/>
      <c r="AP3240" s="553"/>
      <c r="AQ3240" s="553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</row>
    <row r="3241" spans="13:99">
      <c r="M3241" s="591" t="str">
        <f>M3239 &amp; ".V"</f>
        <v>CLLIQ.V</v>
      </c>
      <c r="N3241" s="560" t="s">
        <v>245</v>
      </c>
      <c r="O3241" s="422" t="s">
        <v>289</v>
      </c>
      <c r="AC3241" s="253"/>
      <c r="AD3241" s="253"/>
      <c r="AE3241" s="253"/>
      <c r="AF3241" s="553"/>
      <c r="AG3241" s="553"/>
      <c r="AH3241" s="553"/>
      <c r="AI3241" s="253"/>
      <c r="AJ3241" s="253"/>
      <c r="AK3241" s="253"/>
      <c r="AL3241" s="249">
        <f>AM3241+AN3241</f>
        <v>0</v>
      </c>
      <c r="AM3241" s="223"/>
      <c r="AN3241" s="223"/>
      <c r="AO3241" s="553"/>
      <c r="AP3241" s="553"/>
      <c r="AQ3241" s="553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</row>
    <row r="3242" spans="13:99">
      <c r="M3242" s="590" t="s">
        <v>2190</v>
      </c>
      <c r="N3242" s="588" t="s">
        <v>2171</v>
      </c>
      <c r="O3242" s="422" t="s">
        <v>195</v>
      </c>
      <c r="AC3242" s="253"/>
      <c r="AD3242" s="253"/>
      <c r="AE3242" s="253"/>
      <c r="AF3242" s="254"/>
      <c r="AG3242" s="553"/>
      <c r="AH3242" s="553"/>
      <c r="AI3242" s="253"/>
      <c r="AJ3242" s="253"/>
      <c r="AK3242" s="253"/>
      <c r="AL3242" s="249">
        <f>AM3242+AN3242</f>
        <v>0</v>
      </c>
      <c r="AM3242" s="246">
        <f>AM3243*AM3244/1000</f>
        <v>0</v>
      </c>
      <c r="AN3242" s="246">
        <f>AN3243*AN3244/1000</f>
        <v>0</v>
      </c>
      <c r="AO3242" s="254"/>
      <c r="AP3242" s="553"/>
      <c r="AQ3242" s="553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</row>
    <row r="3243" spans="13:99">
      <c r="M3243" s="591" t="str">
        <f>M3242 &amp; ".P"</f>
        <v>CLAMN.P</v>
      </c>
      <c r="N3243" s="560" t="s">
        <v>843</v>
      </c>
      <c r="O3243" s="422" t="s">
        <v>23</v>
      </c>
      <c r="AC3243" s="253"/>
      <c r="AD3243" s="253"/>
      <c r="AE3243" s="253"/>
      <c r="AF3243" s="254"/>
      <c r="AG3243" s="553"/>
      <c r="AH3243" s="553"/>
      <c r="AI3243" s="253"/>
      <c r="AJ3243" s="253"/>
      <c r="AK3243" s="253"/>
      <c r="AL3243" s="249">
        <f>IF(AL3244=0,0,AL3242*1000/AL3244)</f>
        <v>0</v>
      </c>
      <c r="AM3243" s="223"/>
      <c r="AN3243" s="223"/>
      <c r="AO3243" s="254"/>
      <c r="AP3243" s="553"/>
      <c r="AQ3243" s="55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</row>
    <row r="3244" spans="13:99">
      <c r="M3244" s="591" t="str">
        <f>M3242 &amp; ".V"</f>
        <v>CLAMN.V</v>
      </c>
      <c r="N3244" s="560" t="s">
        <v>245</v>
      </c>
      <c r="O3244" s="422" t="s">
        <v>289</v>
      </c>
      <c r="AC3244" s="253"/>
      <c r="AD3244" s="253"/>
      <c r="AE3244" s="253"/>
      <c r="AF3244" s="553"/>
      <c r="AG3244" s="553"/>
      <c r="AH3244" s="553"/>
      <c r="AI3244" s="253"/>
      <c r="AJ3244" s="253"/>
      <c r="AK3244" s="253"/>
      <c r="AL3244" s="249">
        <f>AM3244+AN3244</f>
        <v>0</v>
      </c>
      <c r="AM3244" s="223"/>
      <c r="AN3244" s="223"/>
      <c r="AO3244" s="553"/>
      <c r="AP3244" s="553"/>
      <c r="AQ3244" s="553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</row>
    <row r="3245" spans="13:99">
      <c r="M3245" s="590" t="s">
        <v>2206</v>
      </c>
      <c r="N3245" s="588" t="s">
        <v>2172</v>
      </c>
      <c r="O3245" s="422" t="s">
        <v>195</v>
      </c>
      <c r="AC3245" s="253"/>
      <c r="AD3245" s="253"/>
      <c r="AE3245" s="253"/>
      <c r="AF3245" s="254"/>
      <c r="AG3245" s="553"/>
      <c r="AH3245" s="553"/>
      <c r="AI3245" s="253"/>
      <c r="AJ3245" s="253"/>
      <c r="AK3245" s="253"/>
      <c r="AL3245" s="249">
        <f>AM3245+AN3245</f>
        <v>0</v>
      </c>
      <c r="AM3245" s="246">
        <f>AM3246*AM3247/1000</f>
        <v>0</v>
      </c>
      <c r="AN3245" s="246">
        <f>AN3246*AN3247/1000</f>
        <v>0</v>
      </c>
      <c r="AO3245" s="254"/>
      <c r="AP3245" s="553"/>
      <c r="AQ3245" s="553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</row>
    <row r="3246" spans="13:99">
      <c r="M3246" s="591" t="str">
        <f>M3245 &amp; ".P"</f>
        <v>CLFRM.P</v>
      </c>
      <c r="N3246" s="560" t="s">
        <v>843</v>
      </c>
      <c r="O3246" s="422" t="s">
        <v>23</v>
      </c>
      <c r="AC3246" s="253"/>
      <c r="AD3246" s="253"/>
      <c r="AE3246" s="253"/>
      <c r="AF3246" s="254"/>
      <c r="AG3246" s="553"/>
      <c r="AH3246" s="553"/>
      <c r="AI3246" s="253"/>
      <c r="AJ3246" s="253"/>
      <c r="AK3246" s="253"/>
      <c r="AL3246" s="249">
        <f>IF(AL3247=0,0,AL3245*1000/AL3247)</f>
        <v>0</v>
      </c>
      <c r="AM3246" s="223"/>
      <c r="AN3246" s="223"/>
      <c r="AO3246" s="254"/>
      <c r="AP3246" s="553"/>
      <c r="AQ3246" s="553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</row>
    <row r="3247" spans="13:99">
      <c r="M3247" s="591" t="str">
        <f>M3245 &amp; ".V"</f>
        <v>CLFRM.V</v>
      </c>
      <c r="N3247" s="560" t="s">
        <v>245</v>
      </c>
      <c r="O3247" s="422" t="s">
        <v>289</v>
      </c>
      <c r="AC3247" s="253"/>
      <c r="AD3247" s="253"/>
      <c r="AE3247" s="253"/>
      <c r="AF3247" s="553"/>
      <c r="AG3247" s="553"/>
      <c r="AH3247" s="553"/>
      <c r="AI3247" s="253"/>
      <c r="AJ3247" s="253"/>
      <c r="AK3247" s="253"/>
      <c r="AL3247" s="249">
        <f>AM3247+AN3247</f>
        <v>0</v>
      </c>
      <c r="AM3247" s="223"/>
      <c r="AN3247" s="223"/>
      <c r="AO3247" s="553"/>
      <c r="AP3247" s="553"/>
      <c r="AQ3247" s="553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</row>
    <row r="3248" spans="13:99">
      <c r="M3248" s="590" t="s">
        <v>2207</v>
      </c>
      <c r="N3248" s="588" t="s">
        <v>2173</v>
      </c>
      <c r="O3248" s="422" t="s">
        <v>195</v>
      </c>
      <c r="AC3248" s="253"/>
      <c r="AD3248" s="253"/>
      <c r="AE3248" s="253"/>
      <c r="AF3248" s="254"/>
      <c r="AG3248" s="553"/>
      <c r="AH3248" s="553"/>
      <c r="AI3248" s="253"/>
      <c r="AJ3248" s="253"/>
      <c r="AK3248" s="253"/>
      <c r="AL3248" s="249">
        <f>AM3248+AN3248</f>
        <v>0</v>
      </c>
      <c r="AM3248" s="246">
        <f>AM3249*AM3250/1000</f>
        <v>0</v>
      </c>
      <c r="AN3248" s="246">
        <f>AN3249*AN3250/1000</f>
        <v>0</v>
      </c>
      <c r="AO3248" s="254"/>
      <c r="AP3248" s="553"/>
      <c r="AQ3248" s="553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</row>
    <row r="3249" spans="13:99">
      <c r="M3249" s="591" t="str">
        <f>M3248 &amp; ".P"</f>
        <v>ETHL.P</v>
      </c>
      <c r="N3249" s="560" t="s">
        <v>843</v>
      </c>
      <c r="O3249" s="422" t="s">
        <v>23</v>
      </c>
      <c r="AC3249" s="253"/>
      <c r="AD3249" s="253"/>
      <c r="AE3249" s="253"/>
      <c r="AF3249" s="254"/>
      <c r="AG3249" s="553"/>
      <c r="AH3249" s="553"/>
      <c r="AI3249" s="253"/>
      <c r="AJ3249" s="253"/>
      <c r="AK3249" s="253"/>
      <c r="AL3249" s="249">
        <f>IF(AL3250=0,0,AL3248*1000/AL3250)</f>
        <v>0</v>
      </c>
      <c r="AM3249" s="223"/>
      <c r="AN3249" s="223"/>
      <c r="AO3249" s="254"/>
      <c r="AP3249" s="553"/>
      <c r="AQ3249" s="553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</row>
    <row r="3250" spans="13:99">
      <c r="M3250" s="591" t="str">
        <f>M3248 &amp; ".V"</f>
        <v>ETHL.V</v>
      </c>
      <c r="N3250" s="560" t="s">
        <v>245</v>
      </c>
      <c r="O3250" s="422" t="s">
        <v>289</v>
      </c>
      <c r="AC3250" s="253"/>
      <c r="AD3250" s="253"/>
      <c r="AE3250" s="253"/>
      <c r="AF3250" s="553"/>
      <c r="AG3250" s="553"/>
      <c r="AH3250" s="553"/>
      <c r="AI3250" s="253"/>
      <c r="AJ3250" s="253"/>
      <c r="AK3250" s="253"/>
      <c r="AL3250" s="249">
        <f>AM3250+AN3250</f>
        <v>0</v>
      </c>
      <c r="AM3250" s="223"/>
      <c r="AN3250" s="223"/>
      <c r="AO3250" s="553"/>
      <c r="AP3250" s="553"/>
      <c r="AQ3250" s="553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</row>
    <row r="3251" spans="13:99">
      <c r="M3251" s="593" t="s">
        <v>1366</v>
      </c>
      <c r="N3251" s="594" t="s">
        <v>307</v>
      </c>
      <c r="O3251" s="420" t="s">
        <v>195</v>
      </c>
      <c r="AC3251" s="253"/>
      <c r="AD3251" s="253"/>
      <c r="AE3251" s="253"/>
      <c r="AF3251" s="254"/>
      <c r="AG3251" s="553"/>
      <c r="AH3251" s="553"/>
      <c r="AI3251" s="253"/>
      <c r="AJ3251" s="253"/>
      <c r="AK3251" s="253"/>
      <c r="AL3251" s="249">
        <f>AM3251+AN3251</f>
        <v>0</v>
      </c>
      <c r="AM3251" s="223"/>
      <c r="AN3251" s="223"/>
      <c r="AO3251" s="254"/>
      <c r="AP3251" s="553"/>
      <c r="AQ3251" s="553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</row>
    <row r="3252" spans="13:99">
      <c r="M3252" s="589"/>
      <c r="N3252" s="562"/>
      <c r="O3252" s="167"/>
      <c r="AC3252" s="253"/>
      <c r="AD3252" s="253"/>
      <c r="AE3252" s="253"/>
      <c r="AF3252" s="268"/>
      <c r="AG3252" s="268"/>
      <c r="AH3252" s="268"/>
      <c r="AI3252" s="253"/>
      <c r="AJ3252" s="253"/>
      <c r="AK3252" s="253"/>
      <c r="AL3252" s="268"/>
      <c r="AM3252" s="268"/>
      <c r="AN3252" s="268"/>
      <c r="AO3252" s="268"/>
      <c r="AP3252" s="268"/>
      <c r="AQ3252" s="268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</row>
    <row r="3253" spans="13:99">
      <c r="M3253" s="589"/>
      <c r="N3253" s="562"/>
      <c r="O3253" s="167"/>
      <c r="AC3253" s="253"/>
      <c r="AD3253" s="253"/>
      <c r="AE3253" s="253"/>
      <c r="AF3253" s="263"/>
      <c r="AG3253" s="263"/>
      <c r="AH3253" s="263"/>
      <c r="AI3253" s="253"/>
      <c r="AJ3253" s="253"/>
      <c r="AK3253" s="253"/>
      <c r="AL3253" s="263"/>
      <c r="AM3253" s="263"/>
      <c r="AN3253" s="263"/>
      <c r="AO3253" s="263"/>
      <c r="AP3253" s="263"/>
      <c r="AQ3253" s="26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</row>
    <row r="3254" spans="13:99">
      <c r="M3254" s="590" t="s">
        <v>1366</v>
      </c>
      <c r="N3254" s="596" t="s">
        <v>169</v>
      </c>
      <c r="O3254" s="164" t="s">
        <v>195</v>
      </c>
      <c r="AC3254" s="253"/>
      <c r="AD3254" s="253"/>
      <c r="AE3254" s="253"/>
      <c r="AF3254" s="254"/>
      <c r="AG3254" s="553"/>
      <c r="AH3254" s="553"/>
      <c r="AI3254" s="253"/>
      <c r="AJ3254" s="253"/>
      <c r="AK3254" s="253"/>
      <c r="AL3254" s="249">
        <f>AM3254+AN3254</f>
        <v>0</v>
      </c>
      <c r="AM3254" s="223"/>
      <c r="AN3254" s="223"/>
      <c r="AO3254" s="254"/>
      <c r="AP3254" s="553"/>
      <c r="AQ3254" s="553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</row>
    <row r="3255" spans="13:99">
      <c r="M3255" s="589"/>
      <c r="N3255" s="562"/>
      <c r="O3255" s="167"/>
      <c r="AC3255" s="253"/>
      <c r="AD3255" s="253"/>
      <c r="AE3255" s="253"/>
      <c r="AF3255" s="268"/>
      <c r="AG3255" s="268"/>
      <c r="AH3255" s="268"/>
      <c r="AI3255" s="253"/>
      <c r="AJ3255" s="253"/>
      <c r="AK3255" s="253"/>
      <c r="AL3255" s="268"/>
      <c r="AM3255" s="268"/>
      <c r="AN3255" s="268"/>
      <c r="AO3255" s="268"/>
      <c r="AP3255" s="268"/>
      <c r="AQ3255" s="268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</row>
    <row r="3256" spans="13:99">
      <c r="M3256" s="595" t="s">
        <v>607</v>
      </c>
      <c r="N3256" s="530" t="s">
        <v>1845</v>
      </c>
      <c r="O3256" s="164" t="s">
        <v>1027</v>
      </c>
      <c r="AC3256" s="253"/>
      <c r="AD3256" s="253"/>
      <c r="AE3256" s="253"/>
      <c r="AF3256" s="254">
        <f>SUMIF(ВО.РО!$AS$15:$AT$15,AF$15,ВО.РО!$AS$240:$AT$240)</f>
        <v>0</v>
      </c>
      <c r="AG3256" s="254">
        <f>SUMIF(ВО.РО!$AS$15:$AT$15,AG$15,ВО.РО!$AS$240:$AT$240)</f>
        <v>0</v>
      </c>
      <c r="AH3256" s="254">
        <f>SUMIF(ВО.РО!$AS$15:$AT$15,AH$15,ВО.РО!$AS$240:$AT$240)</f>
        <v>0</v>
      </c>
      <c r="AI3256" s="253"/>
      <c r="AJ3256" s="253"/>
      <c r="AK3256" s="253"/>
      <c r="AL3256" s="254"/>
      <c r="AM3256" s="254"/>
      <c r="AN3256" s="254"/>
      <c r="AO3256" s="254"/>
      <c r="AP3256" s="254"/>
      <c r="AQ3256" s="254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</row>
    <row r="3257" spans="13:99">
      <c r="M3257" s="589"/>
      <c r="N3257" s="562"/>
      <c r="O3257" s="167"/>
      <c r="AC3257" s="253"/>
      <c r="AD3257" s="253"/>
      <c r="AE3257" s="253"/>
      <c r="AF3257" s="263"/>
      <c r="AG3257" s="263"/>
      <c r="AH3257" s="263"/>
      <c r="AI3257" s="253"/>
      <c r="AJ3257" s="253"/>
      <c r="AK3257" s="253"/>
      <c r="AL3257" s="263"/>
      <c r="AM3257" s="263"/>
      <c r="AN3257" s="263"/>
      <c r="AO3257" s="263"/>
      <c r="AP3257" s="263"/>
      <c r="AQ3257" s="263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</row>
    <row r="3258" spans="13:99">
      <c r="M3258" s="46"/>
      <c r="N3258" s="46"/>
      <c r="O3258" s="46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</row>
  </sheetData>
  <sheetProtection formatColumns="0" formatRows="0"/>
  <mergeCells count="85">
    <mergeCell ref="M2268:M2269"/>
    <mergeCell ref="N2268:N2269"/>
    <mergeCell ref="O2268:O2269"/>
    <mergeCell ref="AC2268:AE2268"/>
    <mergeCell ref="AC2269:AE2269"/>
    <mergeCell ref="BJ2930:BX2930"/>
    <mergeCell ref="AU2928:BI2928"/>
    <mergeCell ref="AU2929:BI2929"/>
    <mergeCell ref="AU2930:BI2930"/>
    <mergeCell ref="AU2270:BI2270"/>
    <mergeCell ref="BJ2271:BX2271"/>
    <mergeCell ref="AI2631:AW2631"/>
    <mergeCell ref="AI21:AW21"/>
    <mergeCell ref="AI22:AW22"/>
    <mergeCell ref="AU932:BI932"/>
    <mergeCell ref="AU931:BI931"/>
    <mergeCell ref="AI1975:AW1975"/>
    <mergeCell ref="AU933:BI933"/>
    <mergeCell ref="AC2:AE2"/>
    <mergeCell ref="AC19:AE19"/>
    <mergeCell ref="AC18:AE18"/>
    <mergeCell ref="AC21:AE21"/>
    <mergeCell ref="AC14:AE14"/>
    <mergeCell ref="AC925:AE925"/>
    <mergeCell ref="AC913:AE913"/>
    <mergeCell ref="M19:M20"/>
    <mergeCell ref="N19:N20"/>
    <mergeCell ref="O19:O20"/>
    <mergeCell ref="AC22:AE22"/>
    <mergeCell ref="AC20:AE20"/>
    <mergeCell ref="AC929:AE929"/>
    <mergeCell ref="AC930:AE930"/>
    <mergeCell ref="O930:O931"/>
    <mergeCell ref="AC931:AE931"/>
    <mergeCell ref="AC1971:AE1971"/>
    <mergeCell ref="AC933:AE933"/>
    <mergeCell ref="AC932:AE932"/>
    <mergeCell ref="M1972:M1973"/>
    <mergeCell ref="M930:M931"/>
    <mergeCell ref="N930:N931"/>
    <mergeCell ref="O1972:O1973"/>
    <mergeCell ref="N1972:N1973"/>
    <mergeCell ref="AC1972:AE1972"/>
    <mergeCell ref="AC2623:AE2623"/>
    <mergeCell ref="AC2611:AE2611"/>
    <mergeCell ref="AC2263:AE2263"/>
    <mergeCell ref="AC1955:AE1955"/>
    <mergeCell ref="AC1967:AE1967"/>
    <mergeCell ref="AC2251:AE2251"/>
    <mergeCell ref="AC2267:AE2267"/>
    <mergeCell ref="AC2270:AE2270"/>
    <mergeCell ref="AC2271:AE2271"/>
    <mergeCell ref="AC1973:AE1973"/>
    <mergeCell ref="AC2627:AE2627"/>
    <mergeCell ref="AC1974:AE1974"/>
    <mergeCell ref="AI2630:AW2630"/>
    <mergeCell ref="N2628:N2629"/>
    <mergeCell ref="O2628:O2629"/>
    <mergeCell ref="AC1975:AE1975"/>
    <mergeCell ref="AI1974:AW1974"/>
    <mergeCell ref="AU2271:BI2271"/>
    <mergeCell ref="AC2629:AE2629"/>
    <mergeCell ref="AC2630:AE2630"/>
    <mergeCell ref="AU2269:BI2269"/>
    <mergeCell ref="AC2928:AE2928"/>
    <mergeCell ref="AC2929:AE2929"/>
    <mergeCell ref="AC2930:AE2930"/>
    <mergeCell ref="AC2926:AE2926"/>
    <mergeCell ref="M2927:M2928"/>
    <mergeCell ref="N2927:N2928"/>
    <mergeCell ref="O2927:O2928"/>
    <mergeCell ref="AC2927:AE2927"/>
    <mergeCell ref="AC2631:AE2631"/>
    <mergeCell ref="AC2910:AE2910"/>
    <mergeCell ref="AC2922:AE2922"/>
    <mergeCell ref="M2628:M2629"/>
    <mergeCell ref="AC2628:AE2628"/>
    <mergeCell ref="BY2929:CM2929"/>
    <mergeCell ref="BY2930:CM2930"/>
    <mergeCell ref="BY2268:CM2268"/>
    <mergeCell ref="BY2269:CM2269"/>
    <mergeCell ref="BY2270:CM2270"/>
    <mergeCell ref="BY2271:CM2271"/>
    <mergeCell ref="BY2927:CM2927"/>
    <mergeCell ref="BY2928:CM2928"/>
  </mergeCells>
  <phoneticPr fontId="3" type="noConversion"/>
  <dataValidations disablePrompts="1" count="3">
    <dataValidation type="decimal" allowBlank="1" showErrorMessage="1" errorTitle="Ошибка" error="Допускается ввод только действительных чисел!" sqref="AL1169:AL1170 AL1186">
      <formula1>-9.99999999999999E+23</formula1>
      <formula2>9.99999999999999E+23</formula2>
    </dataValidation>
    <dataValidation type="decimal" allowBlank="1" showInputMessage="1" showErrorMessage="1" error="Ввведеное значение неверно" sqref="AM1215:AN1221 AM1257:AN1263 AL1159:AN1165 AL1124:AN1156 AM1497:AN1503 AM1492:AN1495 AL1179:AL1182 AM1769:AN1777 AL1171:AL1177 AL1184:AL1185 AM1712:AN1715 AM1621:AN1622 AM1717:AN1723 AM1725:AN1733 AM1780:AN1786 AM1761:AN1767 AM1756:AN1759 AM1585:AN1591 AM1593:AN1601 AM1648:AN1654 AM1604:AN1610 AM1637:AN1645 AM1445:AN1446 AM1448:AN1451 AM1398:AN1398 AM1753:AN1754 AM1453:AN1459 AM1461:AN1469 AM1629:AN1635 AM1410:AN1416 AM1709:AN1710 AM1400:AN1400 AM1433:AN1433 AL1192:AL1200 AL1203:AL1209 AM1402:AN1408 AM1505:AN1513 AM1516:AN1522 AM1300:AN1308 AM1624:AN1627 AM1577:AN1578 AM1311:AN1317 AM1489:AN1490 AM1367:AN1373 AM1247:AN1253 AM1736:AN1742 AM1236:AN1244 AM1228:AN1234 AL1187:AL1190 AM1472:AN1478 AM1435:AN1435 AM1223:AN1226 AM1265:AN1271 AM1287:AN1290 AM1277:AN1285 AM1375:AN1381 AM1292:AN1298 AM1580:AN1583">
      <formula1>-1000000000000000</formula1>
      <formula2>1000000000000000</formula2>
    </dataValidation>
    <dataValidation type="textLength" operator="lessThanOrEqual" allowBlank="1" showInputMessage="1" showErrorMessage="1" errorTitle="Ошибка" error="Допускается ввод не более 900 символов!" sqref="N302:N303">
      <formula1>900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REESTR_ORG">
    <tabColor indexed="47"/>
  </sheetPr>
  <dimension ref="A1:EG90"/>
  <sheetViews>
    <sheetView showGridLines="0" zoomScaleNormal="100" workbookViewId="0"/>
  </sheetViews>
  <sheetFormatPr defaultRowHeight="11.25"/>
  <cols>
    <col min="1" max="16384" width="9.140625" style="16"/>
  </cols>
  <sheetData>
    <row r="1" spans="1:137">
      <c r="A1" s="16" t="s">
        <v>2336</v>
      </c>
      <c r="B1" s="16" t="s">
        <v>4875</v>
      </c>
      <c r="C1" s="16" t="s">
        <v>3104</v>
      </c>
      <c r="D1" s="16" t="s">
        <v>4876</v>
      </c>
      <c r="E1" s="16" t="s">
        <v>2649</v>
      </c>
      <c r="F1" s="16" t="s">
        <v>106</v>
      </c>
      <c r="G1" s="16" t="s">
        <v>292</v>
      </c>
      <c r="H1" s="16" t="s">
        <v>2545</v>
      </c>
      <c r="I1" s="16" t="s">
        <v>124</v>
      </c>
      <c r="J1" s="16" t="s">
        <v>125</v>
      </c>
      <c r="K1" s="16" t="s">
        <v>4877</v>
      </c>
      <c r="L1" s="16" t="s">
        <v>4878</v>
      </c>
      <c r="M1" s="16" t="s">
        <v>4879</v>
      </c>
      <c r="N1" s="16" t="s">
        <v>1098</v>
      </c>
      <c r="O1" s="16" t="s">
        <v>1099</v>
      </c>
      <c r="P1" s="16" t="s">
        <v>1100</v>
      </c>
      <c r="Q1" s="16" t="s">
        <v>1101</v>
      </c>
      <c r="U1" s="16" t="s">
        <v>2336</v>
      </c>
      <c r="V1" s="16" t="s">
        <v>4875</v>
      </c>
      <c r="W1" s="16" t="s">
        <v>3104</v>
      </c>
      <c r="X1" s="16" t="s">
        <v>4876</v>
      </c>
      <c r="Y1" s="16" t="s">
        <v>2649</v>
      </c>
      <c r="Z1" s="16" t="s">
        <v>106</v>
      </c>
      <c r="AA1" s="16" t="s">
        <v>292</v>
      </c>
      <c r="AB1" s="16" t="s">
        <v>2545</v>
      </c>
      <c r="AC1" s="16" t="s">
        <v>124</v>
      </c>
      <c r="AD1" s="16" t="s">
        <v>125</v>
      </c>
      <c r="AE1" s="16" t="s">
        <v>4877</v>
      </c>
      <c r="AF1" s="16" t="s">
        <v>4878</v>
      </c>
      <c r="AG1" s="16" t="s">
        <v>4879</v>
      </c>
      <c r="AH1" s="16" t="s">
        <v>1098</v>
      </c>
      <c r="AI1" s="16" t="s">
        <v>1099</v>
      </c>
      <c r="AJ1" s="16" t="s">
        <v>1100</v>
      </c>
      <c r="AK1" s="16" t="s">
        <v>1101</v>
      </c>
      <c r="AO1" s="16" t="s">
        <v>2336</v>
      </c>
      <c r="AP1" s="16" t="s">
        <v>4875</v>
      </c>
      <c r="AQ1" s="16" t="s">
        <v>3104</v>
      </c>
      <c r="AR1" s="16" t="s">
        <v>4876</v>
      </c>
      <c r="AS1" s="16" t="s">
        <v>2649</v>
      </c>
      <c r="AT1" s="16" t="s">
        <v>106</v>
      </c>
      <c r="AU1" s="16" t="s">
        <v>292</v>
      </c>
      <c r="AV1" s="16" t="s">
        <v>2545</v>
      </c>
      <c r="AW1" s="16" t="s">
        <v>124</v>
      </c>
      <c r="AX1" s="16" t="s">
        <v>125</v>
      </c>
      <c r="AY1" s="16" t="s">
        <v>4877</v>
      </c>
      <c r="AZ1" s="16" t="s">
        <v>4878</v>
      </c>
      <c r="BA1" s="16" t="s">
        <v>4879</v>
      </c>
      <c r="BB1" s="16" t="s">
        <v>1098</v>
      </c>
      <c r="BC1" s="16" t="s">
        <v>1099</v>
      </c>
      <c r="BD1" s="16" t="s">
        <v>1100</v>
      </c>
      <c r="BE1" s="16" t="s">
        <v>1101</v>
      </c>
      <c r="BI1" s="16" t="s">
        <v>2336</v>
      </c>
      <c r="BJ1" s="16" t="s">
        <v>4875</v>
      </c>
      <c r="BK1" s="16" t="s">
        <v>3104</v>
      </c>
      <c r="BL1" s="16" t="s">
        <v>4876</v>
      </c>
      <c r="BM1" s="16" t="s">
        <v>2649</v>
      </c>
      <c r="BN1" s="16" t="s">
        <v>106</v>
      </c>
      <c r="BO1" s="16" t="s">
        <v>292</v>
      </c>
      <c r="BP1" s="16" t="s">
        <v>2545</v>
      </c>
      <c r="BQ1" s="16" t="s">
        <v>124</v>
      </c>
      <c r="BR1" s="16" t="s">
        <v>125</v>
      </c>
      <c r="BS1" s="16" t="s">
        <v>4877</v>
      </c>
      <c r="BT1" s="16" t="s">
        <v>4878</v>
      </c>
      <c r="BU1" s="16" t="s">
        <v>4879</v>
      </c>
      <c r="BV1" s="16" t="s">
        <v>1098</v>
      </c>
      <c r="BW1" s="16" t="s">
        <v>1099</v>
      </c>
      <c r="BX1" s="16" t="s">
        <v>1100</v>
      </c>
      <c r="BY1" s="16" t="s">
        <v>1101</v>
      </c>
      <c r="CC1" s="16" t="s">
        <v>2336</v>
      </c>
      <c r="CD1" s="16" t="s">
        <v>4875</v>
      </c>
      <c r="CE1" s="16" t="s">
        <v>3104</v>
      </c>
      <c r="CF1" s="16" t="s">
        <v>4876</v>
      </c>
      <c r="CG1" s="16" t="s">
        <v>2649</v>
      </c>
      <c r="CH1" s="16" t="s">
        <v>106</v>
      </c>
      <c r="CI1" s="16" t="s">
        <v>292</v>
      </c>
      <c r="CJ1" s="16" t="s">
        <v>2545</v>
      </c>
      <c r="CK1" s="16" t="s">
        <v>124</v>
      </c>
      <c r="CL1" s="16" t="s">
        <v>125</v>
      </c>
      <c r="CM1" s="16" t="s">
        <v>4877</v>
      </c>
      <c r="CN1" s="16" t="s">
        <v>4878</v>
      </c>
      <c r="CO1" s="16" t="s">
        <v>4879</v>
      </c>
      <c r="CP1" s="16" t="s">
        <v>1098</v>
      </c>
      <c r="CQ1" s="16" t="s">
        <v>1099</v>
      </c>
      <c r="CR1" s="16" t="s">
        <v>1100</v>
      </c>
      <c r="CS1" s="16" t="s">
        <v>1101</v>
      </c>
      <c r="CW1" s="16" t="s">
        <v>2336</v>
      </c>
      <c r="CX1" s="16" t="s">
        <v>4875</v>
      </c>
      <c r="CY1" s="16" t="s">
        <v>3104</v>
      </c>
      <c r="CZ1" s="16" t="s">
        <v>4876</v>
      </c>
      <c r="DA1" s="16" t="s">
        <v>2649</v>
      </c>
      <c r="DB1" s="16" t="s">
        <v>106</v>
      </c>
      <c r="DC1" s="16" t="s">
        <v>292</v>
      </c>
      <c r="DD1" s="16" t="s">
        <v>2545</v>
      </c>
      <c r="DE1" s="16" t="s">
        <v>124</v>
      </c>
      <c r="DF1" s="16" t="s">
        <v>125</v>
      </c>
      <c r="DG1" s="16" t="s">
        <v>4877</v>
      </c>
      <c r="DH1" s="16" t="s">
        <v>4878</v>
      </c>
      <c r="DI1" s="16" t="s">
        <v>4879</v>
      </c>
      <c r="DJ1" s="16" t="s">
        <v>1098</v>
      </c>
      <c r="DK1" s="16" t="s">
        <v>1099</v>
      </c>
      <c r="DL1" s="16" t="s">
        <v>1100</v>
      </c>
      <c r="DM1" s="16" t="s">
        <v>1101</v>
      </c>
      <c r="DQ1" s="16" t="s">
        <v>2336</v>
      </c>
      <c r="DR1" s="16" t="s">
        <v>4875</v>
      </c>
      <c r="DS1" s="16" t="s">
        <v>3104</v>
      </c>
      <c r="DT1" s="16" t="s">
        <v>4876</v>
      </c>
      <c r="DU1" s="16" t="s">
        <v>2649</v>
      </c>
      <c r="DV1" s="16" t="s">
        <v>106</v>
      </c>
      <c r="DW1" s="16" t="s">
        <v>292</v>
      </c>
      <c r="DX1" s="16" t="s">
        <v>2545</v>
      </c>
      <c r="DY1" s="16" t="s">
        <v>124</v>
      </c>
      <c r="DZ1" s="16" t="s">
        <v>125</v>
      </c>
      <c r="EA1" s="16" t="s">
        <v>4877</v>
      </c>
      <c r="EB1" s="16" t="s">
        <v>4878</v>
      </c>
      <c r="EC1" s="16" t="s">
        <v>4879</v>
      </c>
      <c r="ED1" s="16" t="s">
        <v>1098</v>
      </c>
      <c r="EE1" s="16" t="s">
        <v>1099</v>
      </c>
      <c r="EF1" s="16" t="s">
        <v>1100</v>
      </c>
      <c r="EG1" s="16" t="s">
        <v>1101</v>
      </c>
    </row>
    <row r="2" spans="1:137">
      <c r="BI2" s="16">
        <v>1</v>
      </c>
      <c r="BJ2" s="16" t="s">
        <v>224</v>
      </c>
      <c r="BO2" s="16" t="s">
        <v>4595</v>
      </c>
      <c r="BP2" s="16" t="s">
        <v>4596</v>
      </c>
      <c r="BQ2" s="16" t="s">
        <v>4597</v>
      </c>
      <c r="BR2" s="16" t="s">
        <v>4598</v>
      </c>
      <c r="BS2" s="16" t="s">
        <v>4599</v>
      </c>
      <c r="BT2" s="16" t="s">
        <v>4600</v>
      </c>
      <c r="BU2" s="16" t="s">
        <v>4601</v>
      </c>
      <c r="BV2" s="16" t="s">
        <v>4602</v>
      </c>
    </row>
    <row r="3" spans="1:137">
      <c r="BI3" s="16">
        <v>2</v>
      </c>
      <c r="BJ3" s="16" t="s">
        <v>224</v>
      </c>
      <c r="BO3" s="16" t="s">
        <v>4603</v>
      </c>
      <c r="BP3" s="16" t="s">
        <v>4604</v>
      </c>
      <c r="BQ3" s="16" t="s">
        <v>4605</v>
      </c>
      <c r="BR3" s="16" t="s">
        <v>4606</v>
      </c>
      <c r="BS3" s="16" t="s">
        <v>4599</v>
      </c>
      <c r="BT3" s="16" t="s">
        <v>4600</v>
      </c>
      <c r="BU3" s="16" t="s">
        <v>4601</v>
      </c>
      <c r="BV3" s="16" t="s">
        <v>4607</v>
      </c>
    </row>
    <row r="4" spans="1:137">
      <c r="BI4" s="16">
        <v>3</v>
      </c>
      <c r="BJ4" s="16" t="s">
        <v>224</v>
      </c>
      <c r="BO4" s="16" t="s">
        <v>4608</v>
      </c>
      <c r="BP4" s="16" t="s">
        <v>4609</v>
      </c>
      <c r="BQ4" s="16" t="s">
        <v>4610</v>
      </c>
      <c r="BR4" s="16" t="s">
        <v>4611</v>
      </c>
      <c r="BS4" s="16" t="s">
        <v>4612</v>
      </c>
      <c r="BT4" s="16" t="s">
        <v>4613</v>
      </c>
      <c r="BU4" s="16" t="s">
        <v>4614</v>
      </c>
      <c r="BV4" s="16" t="s">
        <v>4615</v>
      </c>
    </row>
    <row r="5" spans="1:137">
      <c r="BI5" s="16">
        <v>4</v>
      </c>
      <c r="BJ5" s="16" t="s">
        <v>224</v>
      </c>
      <c r="BO5" s="16" t="s">
        <v>4616</v>
      </c>
      <c r="BP5" s="16" t="s">
        <v>4617</v>
      </c>
      <c r="BQ5" s="16" t="s">
        <v>4618</v>
      </c>
      <c r="BR5" s="16" t="s">
        <v>4619</v>
      </c>
      <c r="BS5" s="16" t="s">
        <v>4620</v>
      </c>
      <c r="BT5" s="16" t="s">
        <v>4621</v>
      </c>
      <c r="BU5" s="16" t="s">
        <v>4622</v>
      </c>
      <c r="BV5" s="16" t="s">
        <v>4623</v>
      </c>
    </row>
    <row r="6" spans="1:137">
      <c r="BI6" s="16">
        <v>5</v>
      </c>
      <c r="BJ6" s="16" t="s">
        <v>224</v>
      </c>
      <c r="BO6" s="16" t="s">
        <v>4616</v>
      </c>
      <c r="BP6" s="16" t="s">
        <v>4617</v>
      </c>
      <c r="BQ6" s="16" t="s">
        <v>4618</v>
      </c>
      <c r="BR6" s="16" t="s">
        <v>4619</v>
      </c>
      <c r="BS6" s="16" t="s">
        <v>4624</v>
      </c>
      <c r="BT6" s="16" t="s">
        <v>4621</v>
      </c>
      <c r="BU6" s="16" t="s">
        <v>4622</v>
      </c>
      <c r="BV6" s="16" t="s">
        <v>4623</v>
      </c>
    </row>
    <row r="7" spans="1:137">
      <c r="BI7" s="16">
        <v>6</v>
      </c>
      <c r="BJ7" s="16" t="s">
        <v>224</v>
      </c>
      <c r="BO7" s="16" t="s">
        <v>4625</v>
      </c>
      <c r="BP7" s="16" t="s">
        <v>4626</v>
      </c>
      <c r="BQ7" s="16" t="s">
        <v>4627</v>
      </c>
      <c r="BR7" s="16" t="s">
        <v>4598</v>
      </c>
      <c r="BS7" s="16" t="s">
        <v>4599</v>
      </c>
      <c r="BT7" s="16" t="s">
        <v>4600</v>
      </c>
      <c r="BU7" s="16" t="s">
        <v>4601</v>
      </c>
    </row>
    <row r="8" spans="1:137">
      <c r="BI8" s="16">
        <v>7</v>
      </c>
      <c r="BJ8" s="16" t="s">
        <v>224</v>
      </c>
      <c r="BO8" s="16" t="s">
        <v>4628</v>
      </c>
      <c r="BP8" s="16" t="s">
        <v>4629</v>
      </c>
      <c r="BQ8" s="16" t="s">
        <v>4630</v>
      </c>
      <c r="BR8" s="16" t="s">
        <v>4631</v>
      </c>
      <c r="BS8" s="16" t="s">
        <v>4599</v>
      </c>
      <c r="BT8" s="16" t="s">
        <v>4600</v>
      </c>
      <c r="BU8" s="16" t="s">
        <v>4601</v>
      </c>
      <c r="BV8" s="16" t="s">
        <v>4632</v>
      </c>
    </row>
    <row r="9" spans="1:137">
      <c r="BI9" s="16">
        <v>8</v>
      </c>
      <c r="BJ9" s="16" t="s">
        <v>224</v>
      </c>
      <c r="BO9" s="16" t="s">
        <v>4628</v>
      </c>
      <c r="BP9" s="16" t="s">
        <v>4629</v>
      </c>
      <c r="BQ9" s="16" t="s">
        <v>4630</v>
      </c>
      <c r="BR9" s="16" t="s">
        <v>4631</v>
      </c>
      <c r="BS9" s="16" t="s">
        <v>130</v>
      </c>
      <c r="BT9" s="16" t="s">
        <v>130</v>
      </c>
      <c r="BU9" s="16" t="s">
        <v>4633</v>
      </c>
      <c r="BV9" s="16" t="s">
        <v>4632</v>
      </c>
    </row>
    <row r="10" spans="1:137">
      <c r="BI10" s="16">
        <v>9</v>
      </c>
      <c r="BJ10" s="16" t="s">
        <v>224</v>
      </c>
      <c r="BO10" s="16" t="s">
        <v>4628</v>
      </c>
      <c r="BP10" s="16" t="s">
        <v>4629</v>
      </c>
      <c r="BQ10" s="16" t="s">
        <v>4630</v>
      </c>
      <c r="BR10" s="16" t="s">
        <v>4631</v>
      </c>
      <c r="BS10" s="16" t="s">
        <v>4624</v>
      </c>
      <c r="BT10" s="16" t="s">
        <v>789</v>
      </c>
      <c r="BU10" s="16" t="s">
        <v>4634</v>
      </c>
      <c r="BV10" s="16" t="s">
        <v>4632</v>
      </c>
    </row>
    <row r="11" spans="1:137">
      <c r="BI11" s="16">
        <v>10</v>
      </c>
      <c r="BJ11" s="16" t="s">
        <v>224</v>
      </c>
      <c r="BO11" s="16" t="s">
        <v>4635</v>
      </c>
      <c r="BP11" s="16" t="s">
        <v>4636</v>
      </c>
      <c r="BQ11" s="16" t="s">
        <v>4637</v>
      </c>
      <c r="BR11" s="16" t="s">
        <v>4638</v>
      </c>
      <c r="BS11" s="16" t="s">
        <v>4599</v>
      </c>
      <c r="BT11" s="16" t="s">
        <v>4600</v>
      </c>
      <c r="BU11" s="16" t="s">
        <v>4601</v>
      </c>
      <c r="BV11" s="16" t="s">
        <v>4639</v>
      </c>
    </row>
    <row r="12" spans="1:137">
      <c r="BI12" s="16">
        <v>11</v>
      </c>
      <c r="BJ12" s="16" t="s">
        <v>224</v>
      </c>
      <c r="BO12" s="16" t="s">
        <v>4640</v>
      </c>
      <c r="BP12" s="16" t="s">
        <v>4641</v>
      </c>
      <c r="BQ12" s="16" t="s">
        <v>4642</v>
      </c>
      <c r="BR12" s="16" t="s">
        <v>4643</v>
      </c>
      <c r="BS12" s="16" t="s">
        <v>4599</v>
      </c>
      <c r="BT12" s="16" t="s">
        <v>4600</v>
      </c>
      <c r="BU12" s="16" t="s">
        <v>4601</v>
      </c>
      <c r="BV12" s="16" t="s">
        <v>4644</v>
      </c>
    </row>
    <row r="13" spans="1:137">
      <c r="BI13" s="16">
        <v>12</v>
      </c>
      <c r="BJ13" s="16" t="s">
        <v>224</v>
      </c>
      <c r="BO13" s="16" t="s">
        <v>4645</v>
      </c>
      <c r="BP13" s="16" t="s">
        <v>4646</v>
      </c>
      <c r="BQ13" s="16" t="s">
        <v>4647</v>
      </c>
      <c r="BR13" s="16" t="s">
        <v>4648</v>
      </c>
      <c r="BS13" s="16" t="s">
        <v>4599</v>
      </c>
      <c r="BT13" s="16" t="s">
        <v>4600</v>
      </c>
      <c r="BU13" s="16" t="s">
        <v>4601</v>
      </c>
      <c r="BV13" s="16" t="s">
        <v>4649</v>
      </c>
    </row>
    <row r="14" spans="1:137">
      <c r="BI14" s="16">
        <v>13</v>
      </c>
      <c r="BJ14" s="16" t="s">
        <v>224</v>
      </c>
      <c r="BO14" s="16" t="s">
        <v>4650</v>
      </c>
      <c r="BP14" s="16" t="s">
        <v>4651</v>
      </c>
      <c r="BQ14" s="16" t="s">
        <v>4652</v>
      </c>
      <c r="BR14" s="16" t="s">
        <v>4653</v>
      </c>
      <c r="BS14" s="16" t="s">
        <v>4654</v>
      </c>
      <c r="BT14" s="16" t="s">
        <v>4655</v>
      </c>
      <c r="BU14" s="16" t="s">
        <v>4656</v>
      </c>
      <c r="BV14" s="16" t="s">
        <v>4657</v>
      </c>
    </row>
    <row r="15" spans="1:137">
      <c r="BI15" s="16">
        <v>14</v>
      </c>
      <c r="BJ15" s="16" t="s">
        <v>224</v>
      </c>
      <c r="BO15" s="16" t="s">
        <v>4658</v>
      </c>
      <c r="BP15" s="16" t="s">
        <v>4659</v>
      </c>
      <c r="BQ15" s="16" t="s">
        <v>4660</v>
      </c>
      <c r="BR15" s="16" t="s">
        <v>4611</v>
      </c>
      <c r="BS15" s="16" t="s">
        <v>4599</v>
      </c>
      <c r="BT15" s="16" t="s">
        <v>4600</v>
      </c>
      <c r="BU15" s="16" t="s">
        <v>4601</v>
      </c>
      <c r="BV15" s="16" t="s">
        <v>4661</v>
      </c>
    </row>
    <row r="16" spans="1:137">
      <c r="BI16" s="16">
        <v>15</v>
      </c>
      <c r="BJ16" s="16" t="s">
        <v>224</v>
      </c>
      <c r="BO16" s="16" t="s">
        <v>4662</v>
      </c>
      <c r="BP16" s="16" t="s">
        <v>4663</v>
      </c>
      <c r="BQ16" s="16" t="s">
        <v>4664</v>
      </c>
      <c r="BR16" s="16" t="s">
        <v>4606</v>
      </c>
      <c r="BS16" s="16" t="s">
        <v>4599</v>
      </c>
      <c r="BT16" s="16" t="s">
        <v>4600</v>
      </c>
      <c r="BU16" s="16" t="s">
        <v>4601</v>
      </c>
      <c r="BV16" s="16" t="s">
        <v>4665</v>
      </c>
    </row>
    <row r="17" spans="61:74">
      <c r="BI17" s="16">
        <v>16</v>
      </c>
      <c r="BJ17" s="16" t="s">
        <v>224</v>
      </c>
      <c r="BO17" s="16" t="s">
        <v>4666</v>
      </c>
      <c r="BP17" s="16" t="s">
        <v>4667</v>
      </c>
      <c r="BQ17" s="16" t="s">
        <v>4668</v>
      </c>
      <c r="BR17" s="16" t="s">
        <v>4631</v>
      </c>
      <c r="BS17" s="16" t="s">
        <v>4599</v>
      </c>
      <c r="BT17" s="16" t="s">
        <v>4600</v>
      </c>
      <c r="BU17" s="16" t="s">
        <v>4601</v>
      </c>
      <c r="BV17" s="16" t="s">
        <v>4669</v>
      </c>
    </row>
    <row r="18" spans="61:74">
      <c r="BI18" s="16">
        <v>17</v>
      </c>
      <c r="BJ18" s="16" t="s">
        <v>224</v>
      </c>
      <c r="BO18" s="16" t="s">
        <v>4666</v>
      </c>
      <c r="BP18" s="16" t="s">
        <v>4667</v>
      </c>
      <c r="BQ18" s="16" t="s">
        <v>4668</v>
      </c>
      <c r="BR18" s="16" t="s">
        <v>4631</v>
      </c>
      <c r="BS18" s="16" t="s">
        <v>4654</v>
      </c>
      <c r="BT18" s="16" t="s">
        <v>4655</v>
      </c>
      <c r="BU18" s="16" t="s">
        <v>4656</v>
      </c>
      <c r="BV18" s="16" t="s">
        <v>4669</v>
      </c>
    </row>
    <row r="19" spans="61:74">
      <c r="BI19" s="16">
        <v>18</v>
      </c>
      <c r="BJ19" s="16" t="s">
        <v>224</v>
      </c>
      <c r="BO19" s="16" t="s">
        <v>4666</v>
      </c>
      <c r="BP19" s="16" t="s">
        <v>4667</v>
      </c>
      <c r="BQ19" s="16" t="s">
        <v>4668</v>
      </c>
      <c r="BR19" s="16" t="s">
        <v>4631</v>
      </c>
      <c r="BS19" s="16" t="s">
        <v>4599</v>
      </c>
      <c r="BT19" s="16" t="s">
        <v>4600</v>
      </c>
      <c r="BU19" s="16" t="s">
        <v>4601</v>
      </c>
      <c r="BV19" s="16" t="s">
        <v>4669</v>
      </c>
    </row>
    <row r="20" spans="61:74">
      <c r="BI20" s="16">
        <v>19</v>
      </c>
      <c r="BJ20" s="16" t="s">
        <v>224</v>
      </c>
      <c r="BO20" s="16" t="s">
        <v>4670</v>
      </c>
      <c r="BP20" s="16" t="s">
        <v>4671</v>
      </c>
      <c r="BQ20" s="16" t="s">
        <v>4672</v>
      </c>
      <c r="BR20" s="16" t="s">
        <v>4673</v>
      </c>
      <c r="BS20" s="16" t="s">
        <v>4599</v>
      </c>
      <c r="BT20" s="16" t="s">
        <v>4600</v>
      </c>
      <c r="BU20" s="16" t="s">
        <v>4601</v>
      </c>
      <c r="BV20" s="16" t="s">
        <v>4674</v>
      </c>
    </row>
    <row r="21" spans="61:74">
      <c r="BI21" s="16">
        <v>20</v>
      </c>
      <c r="BJ21" s="16" t="s">
        <v>224</v>
      </c>
      <c r="BO21" s="16" t="s">
        <v>4675</v>
      </c>
      <c r="BP21" s="16" t="s">
        <v>4676</v>
      </c>
      <c r="BQ21" s="16" t="s">
        <v>4677</v>
      </c>
      <c r="BR21" s="16" t="s">
        <v>4638</v>
      </c>
      <c r="BS21" s="16" t="s">
        <v>4599</v>
      </c>
      <c r="BT21" s="16" t="s">
        <v>4600</v>
      </c>
      <c r="BU21" s="16" t="s">
        <v>4601</v>
      </c>
    </row>
    <row r="22" spans="61:74">
      <c r="BI22" s="16">
        <v>21</v>
      </c>
      <c r="BJ22" s="16" t="s">
        <v>224</v>
      </c>
      <c r="BO22" s="16" t="s">
        <v>4678</v>
      </c>
      <c r="BP22" s="16" t="s">
        <v>4679</v>
      </c>
      <c r="BQ22" s="16" t="s">
        <v>4680</v>
      </c>
      <c r="BR22" s="16" t="s">
        <v>4681</v>
      </c>
      <c r="BS22" s="16" t="s">
        <v>4624</v>
      </c>
      <c r="BT22" s="16" t="s">
        <v>4682</v>
      </c>
      <c r="BU22" s="16" t="s">
        <v>4683</v>
      </c>
      <c r="BV22" s="16" t="s">
        <v>4684</v>
      </c>
    </row>
    <row r="23" spans="61:74">
      <c r="BI23" s="16">
        <v>22</v>
      </c>
      <c r="BJ23" s="16" t="s">
        <v>224</v>
      </c>
      <c r="BO23" s="16" t="s">
        <v>4678</v>
      </c>
      <c r="BP23" s="16" t="s">
        <v>4679</v>
      </c>
      <c r="BQ23" s="16" t="s">
        <v>4680</v>
      </c>
      <c r="BR23" s="16" t="s">
        <v>4681</v>
      </c>
      <c r="BS23" s="16" t="s">
        <v>4685</v>
      </c>
      <c r="BT23" s="16" t="s">
        <v>4686</v>
      </c>
      <c r="BU23" s="16" t="s">
        <v>4687</v>
      </c>
      <c r="BV23" s="16" t="s">
        <v>4684</v>
      </c>
    </row>
    <row r="24" spans="61:74">
      <c r="BI24" s="16">
        <v>23</v>
      </c>
      <c r="BJ24" s="16" t="s">
        <v>224</v>
      </c>
      <c r="BO24" s="16" t="s">
        <v>4678</v>
      </c>
      <c r="BP24" s="16" t="s">
        <v>4679</v>
      </c>
      <c r="BQ24" s="16" t="s">
        <v>4680</v>
      </c>
      <c r="BR24" s="16" t="s">
        <v>4681</v>
      </c>
      <c r="BS24" s="16" t="s">
        <v>4620</v>
      </c>
      <c r="BT24" s="16" t="s">
        <v>4682</v>
      </c>
      <c r="BU24" s="16" t="s">
        <v>4683</v>
      </c>
      <c r="BV24" s="16" t="s">
        <v>4684</v>
      </c>
    </row>
    <row r="25" spans="61:74">
      <c r="BI25" s="16">
        <v>24</v>
      </c>
      <c r="BJ25" s="16" t="s">
        <v>224</v>
      </c>
      <c r="BO25" s="16" t="s">
        <v>4688</v>
      </c>
      <c r="BP25" s="16" t="s">
        <v>4689</v>
      </c>
      <c r="BQ25" s="16" t="s">
        <v>4690</v>
      </c>
      <c r="BR25" s="16" t="s">
        <v>4691</v>
      </c>
      <c r="BS25" s="16" t="s">
        <v>4692</v>
      </c>
      <c r="BT25" s="16" t="s">
        <v>4693</v>
      </c>
      <c r="BU25" s="16" t="s">
        <v>4694</v>
      </c>
      <c r="BV25" s="16" t="s">
        <v>4695</v>
      </c>
    </row>
    <row r="26" spans="61:74">
      <c r="BI26" s="16">
        <v>25</v>
      </c>
      <c r="BJ26" s="16" t="s">
        <v>224</v>
      </c>
      <c r="BO26" s="16" t="s">
        <v>4696</v>
      </c>
      <c r="BP26" s="16" t="s">
        <v>4697</v>
      </c>
      <c r="BQ26" s="16" t="s">
        <v>4698</v>
      </c>
      <c r="BR26" s="16" t="s">
        <v>4691</v>
      </c>
      <c r="BS26" s="16" t="s">
        <v>4599</v>
      </c>
      <c r="BT26" s="16" t="s">
        <v>4600</v>
      </c>
      <c r="BU26" s="16" t="s">
        <v>4601</v>
      </c>
      <c r="BV26" s="16" t="s">
        <v>4699</v>
      </c>
    </row>
    <row r="27" spans="61:74">
      <c r="BI27" s="16">
        <v>26</v>
      </c>
      <c r="BJ27" s="16" t="s">
        <v>224</v>
      </c>
      <c r="BO27" s="16" t="s">
        <v>4700</v>
      </c>
      <c r="BP27" s="16" t="s">
        <v>4701</v>
      </c>
      <c r="BQ27" s="16" t="s">
        <v>4702</v>
      </c>
      <c r="BR27" s="16" t="s">
        <v>4703</v>
      </c>
      <c r="BS27" s="16" t="s">
        <v>4654</v>
      </c>
      <c r="BT27" s="16" t="s">
        <v>4655</v>
      </c>
      <c r="BU27" s="16" t="s">
        <v>4656</v>
      </c>
      <c r="BV27" s="16" t="s">
        <v>4704</v>
      </c>
    </row>
    <row r="28" spans="61:74">
      <c r="BI28" s="16">
        <v>27</v>
      </c>
      <c r="BJ28" s="16" t="s">
        <v>224</v>
      </c>
      <c r="BO28" s="16" t="s">
        <v>4705</v>
      </c>
      <c r="BP28" s="16" t="s">
        <v>4706</v>
      </c>
      <c r="BQ28" s="16" t="s">
        <v>4707</v>
      </c>
      <c r="BR28" s="16" t="s">
        <v>4606</v>
      </c>
      <c r="BS28" s="16" t="s">
        <v>4599</v>
      </c>
      <c r="BT28" s="16" t="s">
        <v>4600</v>
      </c>
      <c r="BU28" s="16" t="s">
        <v>4601</v>
      </c>
      <c r="BV28" s="16" t="s">
        <v>4708</v>
      </c>
    </row>
    <row r="29" spans="61:74">
      <c r="BI29" s="16">
        <v>28</v>
      </c>
      <c r="BJ29" s="16" t="s">
        <v>224</v>
      </c>
      <c r="BO29" s="16" t="s">
        <v>4709</v>
      </c>
      <c r="BP29" s="16" t="s">
        <v>4710</v>
      </c>
      <c r="BQ29" s="16" t="s">
        <v>4711</v>
      </c>
      <c r="BR29" s="16" t="s">
        <v>4712</v>
      </c>
      <c r="BS29" s="16" t="s">
        <v>4599</v>
      </c>
      <c r="BT29" s="16" t="s">
        <v>4600</v>
      </c>
      <c r="BU29" s="16" t="s">
        <v>4601</v>
      </c>
      <c r="BV29" s="16" t="s">
        <v>4713</v>
      </c>
    </row>
    <row r="30" spans="61:74">
      <c r="BI30" s="16">
        <v>29</v>
      </c>
      <c r="BJ30" s="16" t="s">
        <v>224</v>
      </c>
      <c r="BO30" s="16" t="s">
        <v>4714</v>
      </c>
      <c r="BP30" s="16" t="s">
        <v>4715</v>
      </c>
      <c r="BQ30" s="16" t="s">
        <v>4716</v>
      </c>
      <c r="BR30" s="16" t="s">
        <v>4717</v>
      </c>
      <c r="BS30" s="16" t="s">
        <v>4599</v>
      </c>
      <c r="BT30" s="16" t="s">
        <v>4600</v>
      </c>
      <c r="BU30" s="16" t="s">
        <v>4601</v>
      </c>
      <c r="BV30" s="16" t="s">
        <v>4718</v>
      </c>
    </row>
    <row r="31" spans="61:74">
      <c r="BI31" s="16">
        <v>30</v>
      </c>
      <c r="BJ31" s="16" t="s">
        <v>224</v>
      </c>
      <c r="BO31" s="16" t="s">
        <v>4719</v>
      </c>
      <c r="BP31" s="16" t="s">
        <v>4720</v>
      </c>
      <c r="BQ31" s="16" t="s">
        <v>4721</v>
      </c>
      <c r="BR31" s="16" t="s">
        <v>4722</v>
      </c>
      <c r="BS31" s="16" t="s">
        <v>4654</v>
      </c>
      <c r="BT31" s="16" t="s">
        <v>4655</v>
      </c>
      <c r="BU31" s="16" t="s">
        <v>4656</v>
      </c>
      <c r="BV31" s="16" t="s">
        <v>4723</v>
      </c>
    </row>
    <row r="32" spans="61:74">
      <c r="BI32" s="16">
        <v>31</v>
      </c>
      <c r="BJ32" s="16" t="s">
        <v>224</v>
      </c>
      <c r="BO32" s="16" t="s">
        <v>4724</v>
      </c>
      <c r="BP32" s="16" t="s">
        <v>4725</v>
      </c>
      <c r="BQ32" s="16" t="s">
        <v>4726</v>
      </c>
      <c r="BR32" s="16" t="s">
        <v>4648</v>
      </c>
      <c r="BS32" s="16" t="s">
        <v>4599</v>
      </c>
      <c r="BT32" s="16" t="s">
        <v>4600</v>
      </c>
      <c r="BU32" s="16" t="s">
        <v>4601</v>
      </c>
    </row>
    <row r="33" spans="61:74">
      <c r="BI33" s="16">
        <v>32</v>
      </c>
      <c r="BJ33" s="16" t="s">
        <v>224</v>
      </c>
      <c r="BO33" s="16" t="s">
        <v>4727</v>
      </c>
      <c r="BP33" s="16" t="s">
        <v>4728</v>
      </c>
      <c r="BQ33" s="16" t="s">
        <v>4729</v>
      </c>
      <c r="BR33" s="16" t="s">
        <v>4730</v>
      </c>
      <c r="BS33" s="16" t="s">
        <v>130</v>
      </c>
      <c r="BT33" s="16" t="s">
        <v>130</v>
      </c>
      <c r="BU33" s="16" t="s">
        <v>4633</v>
      </c>
      <c r="BV33" s="16" t="s">
        <v>4731</v>
      </c>
    </row>
    <row r="34" spans="61:74">
      <c r="BI34" s="16">
        <v>33</v>
      </c>
      <c r="BJ34" s="16" t="s">
        <v>224</v>
      </c>
      <c r="BO34" s="16" t="s">
        <v>4727</v>
      </c>
      <c r="BP34" s="16" t="s">
        <v>4728</v>
      </c>
      <c r="BQ34" s="16" t="s">
        <v>4729</v>
      </c>
      <c r="BR34" s="16" t="s">
        <v>4730</v>
      </c>
      <c r="BS34" s="16" t="s">
        <v>4624</v>
      </c>
      <c r="BT34" s="16" t="s">
        <v>789</v>
      </c>
      <c r="BU34" s="16" t="s">
        <v>4634</v>
      </c>
      <c r="BV34" s="16" t="s">
        <v>4731</v>
      </c>
    </row>
    <row r="35" spans="61:74">
      <c r="BI35" s="16">
        <v>34</v>
      </c>
      <c r="BJ35" s="16" t="s">
        <v>224</v>
      </c>
      <c r="BO35" s="16" t="s">
        <v>4727</v>
      </c>
      <c r="BP35" s="16" t="s">
        <v>4728</v>
      </c>
      <c r="BQ35" s="16" t="s">
        <v>4729</v>
      </c>
      <c r="BR35" s="16" t="s">
        <v>4730</v>
      </c>
      <c r="BS35" s="16" t="s">
        <v>4612</v>
      </c>
      <c r="BT35" s="16" t="s">
        <v>4613</v>
      </c>
      <c r="BU35" s="16" t="s">
        <v>4614</v>
      </c>
      <c r="BV35" s="16" t="s">
        <v>4731</v>
      </c>
    </row>
    <row r="36" spans="61:74">
      <c r="BI36" s="16">
        <v>35</v>
      </c>
      <c r="BJ36" s="16" t="s">
        <v>224</v>
      </c>
      <c r="BO36" s="16" t="s">
        <v>4732</v>
      </c>
      <c r="BP36" s="16" t="s">
        <v>4733</v>
      </c>
      <c r="BQ36" s="16" t="s">
        <v>4734</v>
      </c>
      <c r="BR36" s="16" t="s">
        <v>4735</v>
      </c>
      <c r="BS36" s="16" t="s">
        <v>4599</v>
      </c>
      <c r="BT36" s="16" t="s">
        <v>4600</v>
      </c>
      <c r="BU36" s="16" t="s">
        <v>4601</v>
      </c>
      <c r="BV36" s="16" t="s">
        <v>4736</v>
      </c>
    </row>
    <row r="37" spans="61:74">
      <c r="BI37" s="16">
        <v>36</v>
      </c>
      <c r="BJ37" s="16" t="s">
        <v>224</v>
      </c>
      <c r="BO37" s="16" t="s">
        <v>4737</v>
      </c>
      <c r="BP37" s="16" t="s">
        <v>4738</v>
      </c>
      <c r="BQ37" s="16" t="s">
        <v>4739</v>
      </c>
      <c r="BR37" s="16" t="s">
        <v>4740</v>
      </c>
      <c r="BS37" s="16" t="s">
        <v>4599</v>
      </c>
      <c r="BT37" s="16" t="s">
        <v>4600</v>
      </c>
      <c r="BU37" s="16" t="s">
        <v>4601</v>
      </c>
      <c r="BV37" s="16" t="s">
        <v>4741</v>
      </c>
    </row>
    <row r="38" spans="61:74">
      <c r="BI38" s="16">
        <v>37</v>
      </c>
      <c r="BJ38" s="16" t="s">
        <v>224</v>
      </c>
      <c r="BO38" s="16" t="s">
        <v>4742</v>
      </c>
      <c r="BP38" s="16" t="s">
        <v>4743</v>
      </c>
      <c r="BQ38" s="16" t="s">
        <v>4744</v>
      </c>
      <c r="BR38" s="16" t="s">
        <v>4598</v>
      </c>
      <c r="BS38" s="16" t="s">
        <v>4654</v>
      </c>
      <c r="BT38" s="16" t="s">
        <v>4655</v>
      </c>
      <c r="BU38" s="16" t="s">
        <v>4656</v>
      </c>
      <c r="BV38" s="16" t="s">
        <v>4745</v>
      </c>
    </row>
    <row r="39" spans="61:74">
      <c r="BI39" s="16">
        <v>38</v>
      </c>
      <c r="BJ39" s="16" t="s">
        <v>224</v>
      </c>
      <c r="BO39" s="16" t="s">
        <v>4746</v>
      </c>
      <c r="BP39" s="16" t="s">
        <v>4747</v>
      </c>
      <c r="BQ39" s="16" t="s">
        <v>4748</v>
      </c>
      <c r="BR39" s="16" t="s">
        <v>4611</v>
      </c>
      <c r="BS39" s="16" t="s">
        <v>4599</v>
      </c>
      <c r="BT39" s="16" t="s">
        <v>4600</v>
      </c>
      <c r="BU39" s="16" t="s">
        <v>4601</v>
      </c>
      <c r="BV39" s="16" t="s">
        <v>4749</v>
      </c>
    </row>
    <row r="40" spans="61:74">
      <c r="BI40" s="16">
        <v>39</v>
      </c>
      <c r="BJ40" s="16" t="s">
        <v>224</v>
      </c>
      <c r="BO40" s="16" t="s">
        <v>4750</v>
      </c>
      <c r="BP40" s="16" t="s">
        <v>4751</v>
      </c>
      <c r="BQ40" s="16" t="s">
        <v>4752</v>
      </c>
      <c r="BR40" s="16" t="s">
        <v>4753</v>
      </c>
      <c r="BS40" s="16" t="s">
        <v>4599</v>
      </c>
      <c r="BT40" s="16" t="s">
        <v>4600</v>
      </c>
      <c r="BU40" s="16" t="s">
        <v>4601</v>
      </c>
      <c r="BV40" s="16" t="s">
        <v>4754</v>
      </c>
    </row>
    <row r="41" spans="61:74">
      <c r="BI41" s="16">
        <v>40</v>
      </c>
      <c r="BJ41" s="16" t="s">
        <v>224</v>
      </c>
      <c r="BO41" s="16" t="s">
        <v>4755</v>
      </c>
      <c r="BP41" s="16" t="s">
        <v>4756</v>
      </c>
      <c r="BQ41" s="16" t="s">
        <v>4757</v>
      </c>
      <c r="BR41" s="16" t="s">
        <v>4758</v>
      </c>
      <c r="BS41" s="16" t="s">
        <v>4599</v>
      </c>
      <c r="BT41" s="16" t="s">
        <v>4600</v>
      </c>
      <c r="BU41" s="16" t="s">
        <v>4601</v>
      </c>
      <c r="BV41" s="16" t="s">
        <v>4759</v>
      </c>
    </row>
    <row r="42" spans="61:74">
      <c r="BI42" s="16">
        <v>41</v>
      </c>
      <c r="BJ42" s="16" t="s">
        <v>224</v>
      </c>
      <c r="BO42" s="16" t="s">
        <v>4760</v>
      </c>
      <c r="BP42" s="16" t="s">
        <v>4761</v>
      </c>
      <c r="BQ42" s="16" t="s">
        <v>4762</v>
      </c>
      <c r="BR42" s="16" t="s">
        <v>4763</v>
      </c>
      <c r="BS42" s="16" t="s">
        <v>4685</v>
      </c>
      <c r="BT42" s="16" t="s">
        <v>4686</v>
      </c>
      <c r="BU42" s="16" t="s">
        <v>4687</v>
      </c>
      <c r="BV42" s="16" t="s">
        <v>4764</v>
      </c>
    </row>
    <row r="43" spans="61:74">
      <c r="BI43" s="16">
        <v>42</v>
      </c>
      <c r="BJ43" s="16" t="s">
        <v>224</v>
      </c>
      <c r="BO43" s="16" t="s">
        <v>4760</v>
      </c>
      <c r="BP43" s="16" t="s">
        <v>4761</v>
      </c>
      <c r="BQ43" s="16" t="s">
        <v>4762</v>
      </c>
      <c r="BR43" s="16" t="s">
        <v>4763</v>
      </c>
      <c r="BS43" s="16" t="s">
        <v>4599</v>
      </c>
      <c r="BT43" s="16" t="s">
        <v>4600</v>
      </c>
      <c r="BU43" s="16" t="s">
        <v>4601</v>
      </c>
      <c r="BV43" s="16" t="s">
        <v>4764</v>
      </c>
    </row>
    <row r="44" spans="61:74">
      <c r="BI44" s="16">
        <v>43</v>
      </c>
      <c r="BJ44" s="16" t="s">
        <v>224</v>
      </c>
      <c r="BO44" s="16" t="s">
        <v>4765</v>
      </c>
      <c r="BP44" s="16" t="s">
        <v>4766</v>
      </c>
      <c r="BQ44" s="16" t="s">
        <v>4767</v>
      </c>
      <c r="BR44" s="16" t="s">
        <v>4768</v>
      </c>
      <c r="BS44" s="16" t="s">
        <v>4769</v>
      </c>
      <c r="BT44" s="16" t="s">
        <v>130</v>
      </c>
      <c r="BU44" s="16" t="s">
        <v>4770</v>
      </c>
      <c r="BV44" s="16" t="s">
        <v>4771</v>
      </c>
    </row>
    <row r="45" spans="61:74">
      <c r="BI45" s="16">
        <v>44</v>
      </c>
      <c r="BJ45" s="16" t="s">
        <v>224</v>
      </c>
      <c r="BO45" s="16" t="s">
        <v>4765</v>
      </c>
      <c r="BP45" s="16" t="s">
        <v>4766</v>
      </c>
      <c r="BQ45" s="16" t="s">
        <v>4767</v>
      </c>
      <c r="BR45" s="16" t="s">
        <v>4768</v>
      </c>
      <c r="BS45" s="16" t="s">
        <v>4599</v>
      </c>
      <c r="BT45" s="16" t="s">
        <v>4600</v>
      </c>
      <c r="BU45" s="16" t="s">
        <v>4601</v>
      </c>
      <c r="BV45" s="16" t="s">
        <v>4771</v>
      </c>
    </row>
    <row r="46" spans="61:74">
      <c r="BI46" s="16">
        <v>45</v>
      </c>
      <c r="BJ46" s="16" t="s">
        <v>224</v>
      </c>
      <c r="BO46" s="16" t="s">
        <v>4765</v>
      </c>
      <c r="BP46" s="16" t="s">
        <v>4766</v>
      </c>
      <c r="BQ46" s="16" t="s">
        <v>4767</v>
      </c>
      <c r="BR46" s="16" t="s">
        <v>4768</v>
      </c>
      <c r="BS46" s="16" t="s">
        <v>130</v>
      </c>
      <c r="BT46" s="16" t="s">
        <v>130</v>
      </c>
      <c r="BU46" s="16" t="s">
        <v>4633</v>
      </c>
      <c r="BV46" s="16" t="s">
        <v>4771</v>
      </c>
    </row>
    <row r="47" spans="61:74">
      <c r="BI47" s="16">
        <v>46</v>
      </c>
      <c r="BJ47" s="16" t="s">
        <v>224</v>
      </c>
      <c r="BO47" s="16" t="s">
        <v>4765</v>
      </c>
      <c r="BP47" s="16" t="s">
        <v>4766</v>
      </c>
      <c r="BQ47" s="16" t="s">
        <v>4767</v>
      </c>
      <c r="BR47" s="16" t="s">
        <v>4768</v>
      </c>
      <c r="BS47" s="16" t="s">
        <v>4654</v>
      </c>
      <c r="BT47" s="16" t="s">
        <v>4655</v>
      </c>
      <c r="BU47" s="16" t="s">
        <v>4656</v>
      </c>
      <c r="BV47" s="16" t="s">
        <v>4771</v>
      </c>
    </row>
    <row r="48" spans="61:74">
      <c r="BI48" s="16">
        <v>47</v>
      </c>
      <c r="BJ48" s="16" t="s">
        <v>224</v>
      </c>
      <c r="BO48" s="16" t="s">
        <v>4765</v>
      </c>
      <c r="BP48" s="16" t="s">
        <v>4766</v>
      </c>
      <c r="BQ48" s="16" t="s">
        <v>4767</v>
      </c>
      <c r="BR48" s="16" t="s">
        <v>4768</v>
      </c>
      <c r="BS48" s="16" t="s">
        <v>130</v>
      </c>
      <c r="BT48" s="16" t="s">
        <v>130</v>
      </c>
      <c r="BU48" s="16" t="s">
        <v>4633</v>
      </c>
      <c r="BV48" s="16" t="s">
        <v>4771</v>
      </c>
    </row>
    <row r="49" spans="61:74">
      <c r="BI49" s="16">
        <v>48</v>
      </c>
      <c r="BJ49" s="16" t="s">
        <v>224</v>
      </c>
      <c r="BO49" s="16" t="s">
        <v>4772</v>
      </c>
      <c r="BP49" s="16" t="s">
        <v>4773</v>
      </c>
      <c r="BQ49" s="16" t="s">
        <v>4774</v>
      </c>
      <c r="BR49" s="16" t="s">
        <v>4653</v>
      </c>
      <c r="BS49" s="16" t="s">
        <v>4599</v>
      </c>
      <c r="BT49" s="16" t="s">
        <v>4775</v>
      </c>
      <c r="BU49" s="16" t="s">
        <v>4776</v>
      </c>
      <c r="BV49" s="16" t="s">
        <v>4777</v>
      </c>
    </row>
    <row r="50" spans="61:74">
      <c r="BI50" s="16">
        <v>49</v>
      </c>
      <c r="BJ50" s="16" t="s">
        <v>224</v>
      </c>
      <c r="BO50" s="16" t="s">
        <v>4772</v>
      </c>
      <c r="BP50" s="16" t="s">
        <v>4773</v>
      </c>
      <c r="BQ50" s="16" t="s">
        <v>4774</v>
      </c>
      <c r="BR50" s="16" t="s">
        <v>4653</v>
      </c>
      <c r="BS50" s="16" t="s">
        <v>4624</v>
      </c>
      <c r="BT50" s="16" t="s">
        <v>4775</v>
      </c>
      <c r="BU50" s="16" t="s">
        <v>4776</v>
      </c>
      <c r="BV50" s="16" t="s">
        <v>4777</v>
      </c>
    </row>
    <row r="51" spans="61:74">
      <c r="BI51" s="16">
        <v>50</v>
      </c>
      <c r="BJ51" s="16" t="s">
        <v>224</v>
      </c>
      <c r="BO51" s="16" t="s">
        <v>4772</v>
      </c>
      <c r="BP51" s="16" t="s">
        <v>4773</v>
      </c>
      <c r="BQ51" s="16" t="s">
        <v>4774</v>
      </c>
      <c r="BR51" s="16" t="s">
        <v>4653</v>
      </c>
      <c r="BS51" s="16" t="s">
        <v>4620</v>
      </c>
      <c r="BT51" s="16" t="s">
        <v>4775</v>
      </c>
      <c r="BU51" s="16" t="s">
        <v>4776</v>
      </c>
      <c r="BV51" s="16" t="s">
        <v>4777</v>
      </c>
    </row>
    <row r="52" spans="61:74">
      <c r="BI52" s="16">
        <v>51</v>
      </c>
      <c r="BJ52" s="16" t="s">
        <v>224</v>
      </c>
      <c r="BO52" s="16" t="s">
        <v>4778</v>
      </c>
      <c r="BP52" s="16" t="s">
        <v>4779</v>
      </c>
      <c r="BQ52" s="16" t="s">
        <v>4780</v>
      </c>
      <c r="BR52" s="16" t="s">
        <v>4643</v>
      </c>
      <c r="BS52" s="16" t="s">
        <v>4599</v>
      </c>
      <c r="BT52" s="16" t="s">
        <v>4600</v>
      </c>
      <c r="BU52" s="16" t="s">
        <v>4601</v>
      </c>
    </row>
    <row r="53" spans="61:74">
      <c r="BI53" s="16">
        <v>52</v>
      </c>
      <c r="BJ53" s="16" t="s">
        <v>224</v>
      </c>
      <c r="BO53" s="16" t="s">
        <v>4781</v>
      </c>
      <c r="BP53" s="16" t="s">
        <v>4782</v>
      </c>
      <c r="BQ53" s="16" t="s">
        <v>4783</v>
      </c>
      <c r="BR53" s="16" t="s">
        <v>4606</v>
      </c>
      <c r="BS53" s="16" t="s">
        <v>4599</v>
      </c>
      <c r="BT53" s="16" t="s">
        <v>4600</v>
      </c>
      <c r="BU53" s="16" t="s">
        <v>4601</v>
      </c>
    </row>
    <row r="54" spans="61:74">
      <c r="BI54" s="16">
        <v>53</v>
      </c>
      <c r="BJ54" s="16" t="s">
        <v>224</v>
      </c>
      <c r="BO54" s="16" t="s">
        <v>4784</v>
      </c>
      <c r="BP54" s="16" t="s">
        <v>4785</v>
      </c>
      <c r="BQ54" s="16" t="s">
        <v>4786</v>
      </c>
      <c r="BR54" s="16" t="s">
        <v>4631</v>
      </c>
      <c r="BS54" s="16" t="s">
        <v>4599</v>
      </c>
      <c r="BT54" s="16" t="s">
        <v>4600</v>
      </c>
      <c r="BU54" s="16" t="s">
        <v>4601</v>
      </c>
      <c r="BV54" s="16" t="s">
        <v>4787</v>
      </c>
    </row>
    <row r="55" spans="61:74">
      <c r="BI55" s="16">
        <v>54</v>
      </c>
      <c r="BJ55" s="16" t="s">
        <v>224</v>
      </c>
      <c r="BO55" s="16" t="s">
        <v>4788</v>
      </c>
      <c r="BP55" s="16" t="s">
        <v>4789</v>
      </c>
      <c r="BQ55" s="16" t="s">
        <v>4790</v>
      </c>
      <c r="BR55" s="16" t="s">
        <v>4606</v>
      </c>
      <c r="BS55" s="16" t="s">
        <v>4599</v>
      </c>
      <c r="BT55" s="16" t="s">
        <v>4600</v>
      </c>
      <c r="BU55" s="16" t="s">
        <v>4601</v>
      </c>
    </row>
    <row r="56" spans="61:74">
      <c r="BI56" s="16">
        <v>55</v>
      </c>
      <c r="BJ56" s="16" t="s">
        <v>224</v>
      </c>
      <c r="BO56" s="16" t="s">
        <v>4791</v>
      </c>
      <c r="BP56" s="16" t="s">
        <v>4792</v>
      </c>
      <c r="BQ56" s="16" t="s">
        <v>4793</v>
      </c>
      <c r="BR56" s="16" t="s">
        <v>4730</v>
      </c>
      <c r="BS56" s="16" t="s">
        <v>4599</v>
      </c>
      <c r="BT56" s="16" t="s">
        <v>4600</v>
      </c>
      <c r="BU56" s="16" t="s">
        <v>4601</v>
      </c>
      <c r="BV56" s="16" t="s">
        <v>4794</v>
      </c>
    </row>
    <row r="57" spans="61:74">
      <c r="BI57" s="16">
        <v>56</v>
      </c>
      <c r="BJ57" s="16" t="s">
        <v>224</v>
      </c>
      <c r="BO57" s="16" t="s">
        <v>4795</v>
      </c>
      <c r="BP57" s="16" t="s">
        <v>4796</v>
      </c>
      <c r="BQ57" s="16" t="s">
        <v>4797</v>
      </c>
      <c r="BR57" s="16" t="s">
        <v>4606</v>
      </c>
      <c r="BS57" s="16" t="s">
        <v>4599</v>
      </c>
      <c r="BT57" s="16" t="s">
        <v>4600</v>
      </c>
      <c r="BU57" s="16" t="s">
        <v>4601</v>
      </c>
    </row>
    <row r="58" spans="61:74">
      <c r="BI58" s="16">
        <v>57</v>
      </c>
      <c r="BJ58" s="16" t="s">
        <v>224</v>
      </c>
      <c r="BO58" s="16" t="s">
        <v>4798</v>
      </c>
      <c r="BP58" s="16" t="s">
        <v>4799</v>
      </c>
      <c r="BQ58" s="16" t="s">
        <v>4800</v>
      </c>
      <c r="BR58" s="16" t="s">
        <v>4598</v>
      </c>
      <c r="BS58" s="16" t="s">
        <v>4599</v>
      </c>
      <c r="BT58" s="16" t="s">
        <v>4600</v>
      </c>
      <c r="BU58" s="16" t="s">
        <v>4601</v>
      </c>
      <c r="BV58" s="16" t="s">
        <v>4801</v>
      </c>
    </row>
    <row r="59" spans="61:74">
      <c r="BI59" s="16">
        <v>58</v>
      </c>
      <c r="BJ59" s="16" t="s">
        <v>224</v>
      </c>
      <c r="BO59" s="16" t="s">
        <v>4798</v>
      </c>
      <c r="BP59" s="16" t="s">
        <v>4799</v>
      </c>
      <c r="BQ59" s="16" t="s">
        <v>4800</v>
      </c>
      <c r="BR59" s="16" t="s">
        <v>4598</v>
      </c>
      <c r="BS59" s="16" t="s">
        <v>4685</v>
      </c>
      <c r="BT59" s="16" t="s">
        <v>4686</v>
      </c>
      <c r="BU59" s="16" t="s">
        <v>4687</v>
      </c>
      <c r="BV59" s="16" t="s">
        <v>4801</v>
      </c>
    </row>
    <row r="60" spans="61:74">
      <c r="BI60" s="16">
        <v>59</v>
      </c>
      <c r="BJ60" s="16" t="s">
        <v>224</v>
      </c>
      <c r="BO60" s="16" t="s">
        <v>4802</v>
      </c>
      <c r="BP60" s="16" t="s">
        <v>4803</v>
      </c>
      <c r="BQ60" s="16" t="s">
        <v>4804</v>
      </c>
      <c r="BR60" s="16" t="s">
        <v>4638</v>
      </c>
      <c r="BS60" s="16" t="s">
        <v>4599</v>
      </c>
      <c r="BT60" s="16" t="s">
        <v>4600</v>
      </c>
      <c r="BU60" s="16" t="s">
        <v>4601</v>
      </c>
      <c r="BV60" s="16" t="s">
        <v>4805</v>
      </c>
    </row>
    <row r="61" spans="61:74">
      <c r="BI61" s="16">
        <v>60</v>
      </c>
      <c r="BJ61" s="16" t="s">
        <v>224</v>
      </c>
      <c r="BO61" s="16" t="s">
        <v>4806</v>
      </c>
      <c r="BP61" s="16" t="s">
        <v>4807</v>
      </c>
      <c r="BQ61" s="16" t="s">
        <v>4808</v>
      </c>
      <c r="BR61" s="16" t="s">
        <v>4730</v>
      </c>
      <c r="BS61" s="16" t="s">
        <v>4599</v>
      </c>
      <c r="BT61" s="16" t="s">
        <v>4600</v>
      </c>
      <c r="BU61" s="16" t="s">
        <v>4601</v>
      </c>
      <c r="BV61" s="16" t="s">
        <v>4809</v>
      </c>
    </row>
    <row r="62" spans="61:74">
      <c r="BI62" s="16">
        <v>61</v>
      </c>
      <c r="BJ62" s="16" t="s">
        <v>224</v>
      </c>
      <c r="BO62" s="16" t="s">
        <v>4810</v>
      </c>
      <c r="BP62" s="16" t="s">
        <v>4811</v>
      </c>
      <c r="BQ62" s="16" t="s">
        <v>4812</v>
      </c>
      <c r="BR62" s="16" t="s">
        <v>4813</v>
      </c>
      <c r="BS62" s="16" t="s">
        <v>4599</v>
      </c>
      <c r="BT62" s="16" t="s">
        <v>4600</v>
      </c>
      <c r="BU62" s="16" t="s">
        <v>4601</v>
      </c>
      <c r="BV62" s="16" t="s">
        <v>4814</v>
      </c>
    </row>
    <row r="63" spans="61:74">
      <c r="BI63" s="16">
        <v>62</v>
      </c>
      <c r="BJ63" s="16" t="s">
        <v>224</v>
      </c>
      <c r="BO63" s="16" t="s">
        <v>4815</v>
      </c>
      <c r="BP63" s="16" t="s">
        <v>4816</v>
      </c>
      <c r="BQ63" s="16" t="s">
        <v>4817</v>
      </c>
      <c r="BR63" s="16" t="s">
        <v>4818</v>
      </c>
      <c r="BS63" s="16" t="s">
        <v>4599</v>
      </c>
      <c r="BT63" s="16" t="s">
        <v>4600</v>
      </c>
      <c r="BU63" s="16" t="s">
        <v>4601</v>
      </c>
    </row>
    <row r="64" spans="61:74">
      <c r="BI64" s="16">
        <v>63</v>
      </c>
      <c r="BJ64" s="16" t="s">
        <v>224</v>
      </c>
      <c r="BO64" s="16" t="s">
        <v>4815</v>
      </c>
      <c r="BP64" s="16" t="s">
        <v>4816</v>
      </c>
      <c r="BQ64" s="16" t="s">
        <v>4817</v>
      </c>
      <c r="BR64" s="16" t="s">
        <v>4818</v>
      </c>
      <c r="BS64" s="16" t="s">
        <v>4599</v>
      </c>
      <c r="BT64" s="16" t="s">
        <v>4600</v>
      </c>
      <c r="BU64" s="16" t="s">
        <v>4601</v>
      </c>
    </row>
    <row r="65" spans="61:74">
      <c r="BI65" s="16">
        <v>64</v>
      </c>
      <c r="BJ65" s="16" t="s">
        <v>224</v>
      </c>
      <c r="BO65" s="16" t="s">
        <v>4819</v>
      </c>
      <c r="BP65" s="16" t="s">
        <v>4820</v>
      </c>
      <c r="BQ65" s="16" t="s">
        <v>4821</v>
      </c>
      <c r="BR65" s="16" t="s">
        <v>4822</v>
      </c>
      <c r="BS65" s="16" t="s">
        <v>4599</v>
      </c>
      <c r="BT65" s="16" t="s">
        <v>4600</v>
      </c>
      <c r="BU65" s="16" t="s">
        <v>4601</v>
      </c>
      <c r="BV65" s="16" t="s">
        <v>4823</v>
      </c>
    </row>
    <row r="66" spans="61:74">
      <c r="BI66" s="16">
        <v>65</v>
      </c>
      <c r="BJ66" s="16" t="s">
        <v>224</v>
      </c>
      <c r="BO66" s="16" t="s">
        <v>4824</v>
      </c>
      <c r="BP66" s="16" t="s">
        <v>4825</v>
      </c>
      <c r="BQ66" s="16" t="s">
        <v>4826</v>
      </c>
      <c r="BR66" s="16" t="s">
        <v>4619</v>
      </c>
      <c r="BS66" s="16" t="s">
        <v>4599</v>
      </c>
      <c r="BT66" s="16" t="s">
        <v>4600</v>
      </c>
      <c r="BU66" s="16" t="s">
        <v>4601</v>
      </c>
      <c r="BV66" s="16" t="s">
        <v>4827</v>
      </c>
    </row>
    <row r="67" spans="61:74">
      <c r="BI67" s="16">
        <v>66</v>
      </c>
      <c r="BJ67" s="16" t="s">
        <v>224</v>
      </c>
      <c r="BO67" s="16" t="s">
        <v>4824</v>
      </c>
      <c r="BP67" s="16" t="s">
        <v>4825</v>
      </c>
      <c r="BQ67" s="16" t="s">
        <v>4826</v>
      </c>
      <c r="BR67" s="16" t="s">
        <v>4619</v>
      </c>
      <c r="BS67" s="16" t="s">
        <v>4828</v>
      </c>
      <c r="BT67" s="16" t="s">
        <v>788</v>
      </c>
      <c r="BU67" s="16" t="s">
        <v>4829</v>
      </c>
      <c r="BV67" s="16" t="s">
        <v>4827</v>
      </c>
    </row>
    <row r="68" spans="61:74">
      <c r="BI68" s="16">
        <v>67</v>
      </c>
      <c r="BJ68" s="16" t="s">
        <v>224</v>
      </c>
      <c r="BO68" s="16" t="s">
        <v>4830</v>
      </c>
      <c r="BP68" s="16" t="s">
        <v>4831</v>
      </c>
      <c r="BQ68" s="16" t="s">
        <v>4832</v>
      </c>
      <c r="BR68" s="16" t="s">
        <v>4631</v>
      </c>
      <c r="BS68" s="16" t="s">
        <v>4599</v>
      </c>
      <c r="BT68" s="16" t="s">
        <v>4600</v>
      </c>
      <c r="BU68" s="16" t="s">
        <v>4601</v>
      </c>
    </row>
    <row r="69" spans="61:74">
      <c r="BI69" s="16">
        <v>68</v>
      </c>
      <c r="BJ69" s="16" t="s">
        <v>224</v>
      </c>
      <c r="BO69" s="16" t="s">
        <v>4833</v>
      </c>
      <c r="BP69" s="16" t="s">
        <v>4834</v>
      </c>
      <c r="BQ69" s="16" t="s">
        <v>4835</v>
      </c>
      <c r="BR69" s="16" t="s">
        <v>4836</v>
      </c>
      <c r="BS69" s="16" t="s">
        <v>4599</v>
      </c>
      <c r="BT69" s="16" t="s">
        <v>4600</v>
      </c>
      <c r="BU69" s="16" t="s">
        <v>4601</v>
      </c>
      <c r="BV69" s="16" t="s">
        <v>4837</v>
      </c>
    </row>
    <row r="70" spans="61:74">
      <c r="BI70" s="16">
        <v>69</v>
      </c>
      <c r="BJ70" s="16" t="s">
        <v>224</v>
      </c>
      <c r="BO70" s="16" t="s">
        <v>4838</v>
      </c>
      <c r="BP70" s="16" t="s">
        <v>4839</v>
      </c>
      <c r="BQ70" s="16" t="s">
        <v>4840</v>
      </c>
      <c r="BR70" s="16" t="s">
        <v>4841</v>
      </c>
      <c r="BS70" s="16" t="s">
        <v>4599</v>
      </c>
      <c r="BT70" s="16" t="s">
        <v>4600</v>
      </c>
      <c r="BU70" s="16" t="s">
        <v>4601</v>
      </c>
      <c r="BV70" s="16" t="s">
        <v>4842</v>
      </c>
    </row>
    <row r="71" spans="61:74">
      <c r="BI71" s="16">
        <v>70</v>
      </c>
      <c r="BJ71" s="16" t="s">
        <v>224</v>
      </c>
      <c r="BO71" s="16" t="s">
        <v>4843</v>
      </c>
      <c r="BP71" s="16" t="s">
        <v>4844</v>
      </c>
      <c r="BQ71" s="16" t="s">
        <v>4845</v>
      </c>
      <c r="BR71" s="16" t="s">
        <v>4846</v>
      </c>
      <c r="BS71" s="16" t="s">
        <v>4599</v>
      </c>
      <c r="BT71" s="16" t="s">
        <v>4600</v>
      </c>
      <c r="BU71" s="16" t="s">
        <v>4601</v>
      </c>
    </row>
    <row r="72" spans="61:74">
      <c r="BI72" s="16">
        <v>71</v>
      </c>
      <c r="BJ72" s="16" t="s">
        <v>224</v>
      </c>
      <c r="BO72" s="16" t="s">
        <v>4847</v>
      </c>
      <c r="BP72" s="16" t="s">
        <v>4848</v>
      </c>
      <c r="BQ72" s="16" t="s">
        <v>4849</v>
      </c>
      <c r="BR72" s="16" t="s">
        <v>4850</v>
      </c>
      <c r="BS72" s="16" t="s">
        <v>4624</v>
      </c>
      <c r="BT72" s="16" t="s">
        <v>789</v>
      </c>
      <c r="BU72" s="16" t="s">
        <v>4634</v>
      </c>
      <c r="BV72" s="16" t="s">
        <v>4851</v>
      </c>
    </row>
    <row r="73" spans="61:74">
      <c r="BI73" s="16">
        <v>72</v>
      </c>
      <c r="BJ73" s="16" t="s">
        <v>224</v>
      </c>
      <c r="BO73" s="16" t="s">
        <v>4847</v>
      </c>
      <c r="BP73" s="16" t="s">
        <v>4848</v>
      </c>
      <c r="BQ73" s="16" t="s">
        <v>4849</v>
      </c>
      <c r="BR73" s="16" t="s">
        <v>4850</v>
      </c>
      <c r="BS73" s="16" t="s">
        <v>4612</v>
      </c>
      <c r="BT73" s="16" t="s">
        <v>4613</v>
      </c>
      <c r="BU73" s="16" t="s">
        <v>4614</v>
      </c>
      <c r="BV73" s="16" t="s">
        <v>4851</v>
      </c>
    </row>
    <row r="74" spans="61:74">
      <c r="BI74" s="16">
        <v>73</v>
      </c>
      <c r="BJ74" s="16" t="s">
        <v>224</v>
      </c>
      <c r="BO74" s="16" t="s">
        <v>4847</v>
      </c>
      <c r="BP74" s="16" t="s">
        <v>4848</v>
      </c>
      <c r="BQ74" s="16" t="s">
        <v>4849</v>
      </c>
      <c r="BR74" s="16" t="s">
        <v>4850</v>
      </c>
      <c r="BS74" s="16" t="s">
        <v>4828</v>
      </c>
      <c r="BT74" s="16" t="s">
        <v>788</v>
      </c>
      <c r="BU74" s="16" t="s">
        <v>4829</v>
      </c>
      <c r="BV74" s="16" t="s">
        <v>4851</v>
      </c>
    </row>
    <row r="75" spans="61:74">
      <c r="BI75" s="16">
        <v>74</v>
      </c>
      <c r="BJ75" s="16" t="s">
        <v>224</v>
      </c>
      <c r="BO75" s="16" t="s">
        <v>4847</v>
      </c>
      <c r="BP75" s="16" t="s">
        <v>4848</v>
      </c>
      <c r="BQ75" s="16" t="s">
        <v>4849</v>
      </c>
      <c r="BR75" s="16" t="s">
        <v>4850</v>
      </c>
      <c r="BS75" s="16" t="s">
        <v>4599</v>
      </c>
      <c r="BT75" s="16" t="s">
        <v>4600</v>
      </c>
      <c r="BU75" s="16" t="s">
        <v>4601</v>
      </c>
      <c r="BV75" s="16" t="s">
        <v>4851</v>
      </c>
    </row>
    <row r="76" spans="61:74">
      <c r="BI76" s="16">
        <v>75</v>
      </c>
      <c r="BJ76" s="16" t="s">
        <v>224</v>
      </c>
      <c r="BO76" s="16" t="s">
        <v>4847</v>
      </c>
      <c r="BP76" s="16" t="s">
        <v>4848</v>
      </c>
      <c r="BQ76" s="16" t="s">
        <v>4849</v>
      </c>
      <c r="BR76" s="16" t="s">
        <v>4850</v>
      </c>
      <c r="BS76" s="16" t="s">
        <v>4692</v>
      </c>
      <c r="BT76" s="16" t="s">
        <v>4693</v>
      </c>
      <c r="BU76" s="16" t="s">
        <v>4694</v>
      </c>
      <c r="BV76" s="16" t="s">
        <v>4851</v>
      </c>
    </row>
    <row r="77" spans="61:74">
      <c r="BI77" s="16">
        <v>76</v>
      </c>
      <c r="BJ77" s="16" t="s">
        <v>224</v>
      </c>
      <c r="BO77" s="16" t="s">
        <v>4847</v>
      </c>
      <c r="BP77" s="16" t="s">
        <v>4848</v>
      </c>
      <c r="BQ77" s="16" t="s">
        <v>4849</v>
      </c>
      <c r="BR77" s="16" t="s">
        <v>4850</v>
      </c>
      <c r="BS77" s="16" t="s">
        <v>130</v>
      </c>
      <c r="BT77" s="16" t="s">
        <v>130</v>
      </c>
      <c r="BU77" s="16" t="s">
        <v>4633</v>
      </c>
      <c r="BV77" s="16" t="s">
        <v>4851</v>
      </c>
    </row>
    <row r="78" spans="61:74">
      <c r="BI78" s="16">
        <v>77</v>
      </c>
      <c r="BJ78" s="16" t="s">
        <v>224</v>
      </c>
      <c r="BO78" s="16" t="s">
        <v>4852</v>
      </c>
      <c r="BP78" s="16" t="s">
        <v>4853</v>
      </c>
      <c r="BQ78" s="16" t="s">
        <v>4854</v>
      </c>
      <c r="BR78" s="16" t="s">
        <v>4673</v>
      </c>
      <c r="BS78" s="16" t="s">
        <v>4612</v>
      </c>
      <c r="BT78" s="16" t="s">
        <v>4613</v>
      </c>
      <c r="BU78" s="16" t="s">
        <v>4614</v>
      </c>
    </row>
    <row r="79" spans="61:74">
      <c r="BI79" s="16">
        <v>78</v>
      </c>
      <c r="BJ79" s="16" t="s">
        <v>224</v>
      </c>
      <c r="BO79" s="16" t="s">
        <v>4852</v>
      </c>
      <c r="BP79" s="16" t="s">
        <v>4853</v>
      </c>
      <c r="BQ79" s="16" t="s">
        <v>4854</v>
      </c>
      <c r="BR79" s="16" t="s">
        <v>4673</v>
      </c>
      <c r="BS79" s="16" t="s">
        <v>130</v>
      </c>
      <c r="BT79" s="16" t="s">
        <v>130</v>
      </c>
      <c r="BU79" s="16" t="s">
        <v>4633</v>
      </c>
    </row>
    <row r="80" spans="61:74">
      <c r="BI80" s="16">
        <v>79</v>
      </c>
      <c r="BJ80" s="16" t="s">
        <v>224</v>
      </c>
      <c r="BO80" s="16" t="s">
        <v>4855</v>
      </c>
      <c r="BP80" s="16" t="s">
        <v>4856</v>
      </c>
      <c r="BQ80" s="16" t="s">
        <v>4857</v>
      </c>
      <c r="BR80" s="16" t="s">
        <v>4858</v>
      </c>
      <c r="BS80" s="16" t="s">
        <v>4599</v>
      </c>
      <c r="BT80" s="16" t="s">
        <v>4600</v>
      </c>
      <c r="BU80" s="16" t="s">
        <v>4601</v>
      </c>
      <c r="BV80" s="16" t="s">
        <v>4859</v>
      </c>
    </row>
    <row r="81" spans="61:74">
      <c r="BI81" s="16">
        <v>80</v>
      </c>
      <c r="BJ81" s="16" t="s">
        <v>224</v>
      </c>
      <c r="BO81" s="16" t="s">
        <v>4855</v>
      </c>
      <c r="BP81" s="16" t="s">
        <v>4856</v>
      </c>
      <c r="BQ81" s="16" t="s">
        <v>4857</v>
      </c>
      <c r="BR81" s="16" t="s">
        <v>4858</v>
      </c>
      <c r="BS81" s="16" t="s">
        <v>4624</v>
      </c>
      <c r="BT81" s="16" t="s">
        <v>4682</v>
      </c>
      <c r="BU81" s="16" t="s">
        <v>4683</v>
      </c>
      <c r="BV81" s="16" t="s">
        <v>4859</v>
      </c>
    </row>
    <row r="82" spans="61:74">
      <c r="BI82" s="16">
        <v>81</v>
      </c>
      <c r="BJ82" s="16" t="s">
        <v>224</v>
      </c>
      <c r="BO82" s="16" t="s">
        <v>4855</v>
      </c>
      <c r="BP82" s="16" t="s">
        <v>4856</v>
      </c>
      <c r="BQ82" s="16" t="s">
        <v>4857</v>
      </c>
      <c r="BR82" s="16" t="s">
        <v>4858</v>
      </c>
      <c r="BS82" s="16" t="s">
        <v>4620</v>
      </c>
      <c r="BT82" s="16" t="s">
        <v>4682</v>
      </c>
      <c r="BU82" s="16" t="s">
        <v>4683</v>
      </c>
      <c r="BV82" s="16" t="s">
        <v>4859</v>
      </c>
    </row>
    <row r="83" spans="61:74">
      <c r="BI83" s="16">
        <v>82</v>
      </c>
      <c r="BJ83" s="16" t="s">
        <v>224</v>
      </c>
      <c r="BO83" s="16" t="s">
        <v>4855</v>
      </c>
      <c r="BP83" s="16" t="s">
        <v>4856</v>
      </c>
      <c r="BQ83" s="16" t="s">
        <v>4857</v>
      </c>
      <c r="BR83" s="16" t="s">
        <v>4858</v>
      </c>
      <c r="BS83" s="16" t="s">
        <v>4654</v>
      </c>
      <c r="BT83" s="16" t="s">
        <v>4655</v>
      </c>
      <c r="BU83" s="16" t="s">
        <v>4656</v>
      </c>
      <c r="BV83" s="16" t="s">
        <v>4859</v>
      </c>
    </row>
    <row r="84" spans="61:74">
      <c r="BI84" s="16">
        <v>83</v>
      </c>
      <c r="BJ84" s="16" t="s">
        <v>224</v>
      </c>
      <c r="BO84" s="16" t="s">
        <v>4855</v>
      </c>
      <c r="BP84" s="16" t="s">
        <v>4856</v>
      </c>
      <c r="BQ84" s="16" t="s">
        <v>4857</v>
      </c>
      <c r="BR84" s="16" t="s">
        <v>4858</v>
      </c>
      <c r="BS84" s="16" t="s">
        <v>4685</v>
      </c>
      <c r="BT84" s="16" t="s">
        <v>4686</v>
      </c>
      <c r="BU84" s="16" t="s">
        <v>4687</v>
      </c>
      <c r="BV84" s="16" t="s">
        <v>4859</v>
      </c>
    </row>
    <row r="85" spans="61:74">
      <c r="BI85" s="16">
        <v>84</v>
      </c>
      <c r="BJ85" s="16" t="s">
        <v>224</v>
      </c>
      <c r="BO85" s="16" t="s">
        <v>4860</v>
      </c>
      <c r="BP85" s="16" t="s">
        <v>4861</v>
      </c>
      <c r="BQ85" s="16" t="s">
        <v>4862</v>
      </c>
      <c r="BR85" s="16" t="s">
        <v>4863</v>
      </c>
      <c r="BS85" s="16" t="s">
        <v>4624</v>
      </c>
      <c r="BT85" s="16" t="s">
        <v>4621</v>
      </c>
      <c r="BU85" s="16" t="s">
        <v>4622</v>
      </c>
      <c r="BV85" s="16" t="s">
        <v>4864</v>
      </c>
    </row>
    <row r="86" spans="61:74">
      <c r="BI86" s="16">
        <v>85</v>
      </c>
      <c r="BJ86" s="16" t="s">
        <v>224</v>
      </c>
      <c r="BO86" s="16" t="s">
        <v>4860</v>
      </c>
      <c r="BP86" s="16" t="s">
        <v>4861</v>
      </c>
      <c r="BQ86" s="16" t="s">
        <v>4862</v>
      </c>
      <c r="BR86" s="16" t="s">
        <v>4863</v>
      </c>
      <c r="BS86" s="16" t="s">
        <v>4620</v>
      </c>
      <c r="BT86" s="16" t="s">
        <v>4621</v>
      </c>
      <c r="BU86" s="16" t="s">
        <v>4622</v>
      </c>
      <c r="BV86" s="16" t="s">
        <v>4864</v>
      </c>
    </row>
    <row r="87" spans="61:74">
      <c r="BI87" s="16">
        <v>86</v>
      </c>
      <c r="BJ87" s="16" t="s">
        <v>224</v>
      </c>
      <c r="BO87" s="16" t="s">
        <v>4865</v>
      </c>
      <c r="BP87" s="16" t="s">
        <v>4866</v>
      </c>
      <c r="BQ87" s="16" t="s">
        <v>4867</v>
      </c>
      <c r="BR87" s="16" t="s">
        <v>4868</v>
      </c>
      <c r="BS87" s="16" t="s">
        <v>4599</v>
      </c>
      <c r="BT87" s="16" t="s">
        <v>4600</v>
      </c>
      <c r="BU87" s="16" t="s">
        <v>4601</v>
      </c>
      <c r="BV87" s="16" t="s">
        <v>4869</v>
      </c>
    </row>
    <row r="88" spans="61:74">
      <c r="BI88" s="16">
        <v>87</v>
      </c>
      <c r="BJ88" s="16" t="s">
        <v>224</v>
      </c>
      <c r="BO88" s="16" t="s">
        <v>4870</v>
      </c>
      <c r="BP88" s="16" t="s">
        <v>4871</v>
      </c>
      <c r="BQ88" s="16" t="s">
        <v>4872</v>
      </c>
      <c r="BR88" s="16" t="s">
        <v>4873</v>
      </c>
      <c r="BS88" s="16" t="s">
        <v>4685</v>
      </c>
      <c r="BT88" s="16" t="s">
        <v>4686</v>
      </c>
      <c r="BU88" s="16" t="s">
        <v>4687</v>
      </c>
      <c r="BV88" s="16" t="s">
        <v>4874</v>
      </c>
    </row>
    <row r="89" spans="61:74">
      <c r="BI89" s="16">
        <v>88</v>
      </c>
      <c r="BJ89" s="16" t="s">
        <v>224</v>
      </c>
      <c r="BO89" s="16" t="s">
        <v>4870</v>
      </c>
      <c r="BP89" s="16" t="s">
        <v>4871</v>
      </c>
      <c r="BQ89" s="16" t="s">
        <v>4872</v>
      </c>
      <c r="BR89" s="16" t="s">
        <v>4873</v>
      </c>
      <c r="BS89" s="16" t="s">
        <v>4624</v>
      </c>
      <c r="BT89" s="16" t="s">
        <v>4682</v>
      </c>
      <c r="BU89" s="16" t="s">
        <v>4683</v>
      </c>
      <c r="BV89" s="16" t="s">
        <v>4874</v>
      </c>
    </row>
    <row r="90" spans="61:74">
      <c r="BI90" s="16">
        <v>89</v>
      </c>
      <c r="BJ90" s="16" t="s">
        <v>224</v>
      </c>
      <c r="BO90" s="16" t="s">
        <v>4870</v>
      </c>
      <c r="BP90" s="16" t="s">
        <v>4871</v>
      </c>
      <c r="BQ90" s="16" t="s">
        <v>4872</v>
      </c>
      <c r="BR90" s="16" t="s">
        <v>4873</v>
      </c>
      <c r="BS90" s="16" t="s">
        <v>4620</v>
      </c>
      <c r="BT90" s="16" t="s">
        <v>4682</v>
      </c>
      <c r="BU90" s="16" t="s">
        <v>4683</v>
      </c>
      <c r="BV90" s="16" t="s">
        <v>4874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REESTR_SOURC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16"/>
  </cols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EAT_BAL_PR">
    <tabColor indexed="31"/>
  </sheetPr>
  <dimension ref="A1:CM162"/>
  <sheetViews>
    <sheetView showGridLines="0" topLeftCell="D118" zoomScale="90" zoomScaleNormal="90" workbookViewId="0">
      <pane xSplit="4" ySplit="14" topLeftCell="P132" activePane="bottomRight" state="frozen"/>
      <selection activeCell="D118" sqref="D118"/>
      <selection pane="topRight" activeCell="H118" sqref="H118"/>
      <selection pane="bottomLeft" activeCell="D132" sqref="D132"/>
      <selection pane="bottomRight" activeCell="Y135" sqref="Y135"/>
    </sheetView>
  </sheetViews>
  <sheetFormatPr defaultRowHeight="11.25"/>
  <cols>
    <col min="1" max="3" width="9.140625" hidden="1" customWidth="1"/>
    <col min="4" max="4" width="5.7109375" customWidth="1"/>
    <col min="5" max="5" width="0.140625" customWidth="1"/>
    <col min="6" max="6" width="6.7109375" customWidth="1"/>
    <col min="7" max="7" width="20.7109375" customWidth="1"/>
    <col min="8" max="9" width="12.7109375" customWidth="1"/>
    <col min="10" max="10" width="18.7109375" customWidth="1"/>
    <col min="11" max="11" width="14.7109375" customWidth="1"/>
    <col min="12" max="13" width="13.7109375" customWidth="1"/>
    <col min="14" max="14" width="0.140625" customWidth="1"/>
    <col min="15" max="15" width="15.7109375" customWidth="1"/>
    <col min="16" max="17" width="14.7109375" customWidth="1"/>
    <col min="18" max="22" width="13.7109375" customWidth="1"/>
    <col min="23" max="23" width="12.7109375" customWidth="1"/>
    <col min="24" max="25" width="13.7109375" customWidth="1"/>
    <col min="26" max="26" width="13.5703125" customWidth="1"/>
    <col min="27" max="29" width="13.7109375" customWidth="1"/>
    <col min="30" max="30" width="13.5703125" customWidth="1"/>
    <col min="31" max="41" width="13.7109375" customWidth="1"/>
    <col min="42" max="42" width="0.140625" customWidth="1"/>
    <col min="43" max="45" width="13.7109375" customWidth="1"/>
    <col min="46" max="46" width="16.7109375" customWidth="1"/>
    <col min="47" max="50" width="15.7109375" customWidth="1"/>
    <col min="51" max="51" width="2.7109375" customWidth="1"/>
    <col min="52" max="52" width="2.5703125" customWidth="1"/>
    <col min="53" max="53" width="17.7109375" hidden="1" customWidth="1"/>
    <col min="54" max="67" width="2.5703125" customWidth="1"/>
    <col min="68" max="83" width="9.140625" hidden="1" customWidth="1"/>
    <col min="84" max="88" width="9.140625" customWidth="1"/>
    <col min="89" max="89" width="2.5703125" customWidth="1"/>
  </cols>
  <sheetData>
    <row r="1" spans="1:90" s="115" customFormat="1" ht="24" hidden="1" customHeight="1">
      <c r="A1" s="251"/>
      <c r="B1" s="854"/>
      <c r="C1" s="273" t="str">
        <f>F3</f>
        <v>0.0</v>
      </c>
      <c r="D1" s="274" t="s">
        <v>112</v>
      </c>
      <c r="E1" s="275"/>
      <c r="F1" s="855">
        <f>B1</f>
        <v>0</v>
      </c>
      <c r="G1" s="860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8"/>
      <c r="W1" s="278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2"/>
      <c r="AY1" s="170"/>
      <c r="AZ1" s="170"/>
      <c r="BA1" s="279" t="s">
        <v>766</v>
      </c>
      <c r="BB1" s="17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H1" s="214"/>
      <c r="CL1" s="251"/>
    </row>
    <row r="2" spans="1:90" s="115" customFormat="1" ht="0.75" hidden="1" customHeight="1">
      <c r="A2" s="251"/>
      <c r="B2" s="854"/>
      <c r="C2" s="273"/>
      <c r="D2" s="281"/>
      <c r="E2" s="275"/>
      <c r="F2" s="856"/>
      <c r="G2" s="858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8"/>
      <c r="W2" s="278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2"/>
      <c r="AY2" s="170"/>
      <c r="AZ2" s="170"/>
      <c r="BA2" s="282"/>
      <c r="BB2" s="17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H2" s="214"/>
      <c r="CL2" s="251"/>
    </row>
    <row r="3" spans="1:90" s="115" customFormat="1" ht="11.25" hidden="1" customHeight="1">
      <c r="A3" s="251"/>
      <c r="B3" s="854"/>
      <c r="C3" s="854"/>
      <c r="D3" s="283"/>
      <c r="E3" s="284"/>
      <c r="F3" s="285" t="str">
        <f>F1 &amp; ".0"</f>
        <v>0.0</v>
      </c>
      <c r="G3" s="303" t="s">
        <v>136</v>
      </c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8"/>
      <c r="W3" s="278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2"/>
      <c r="AY3" s="170"/>
      <c r="AZ3" s="170"/>
      <c r="BA3" s="279" t="s">
        <v>21</v>
      </c>
      <c r="BB3" s="17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  <c r="BT3" s="280"/>
      <c r="BU3" s="280"/>
      <c r="BV3" s="280"/>
      <c r="BW3" s="280"/>
      <c r="BX3" s="280"/>
      <c r="BY3" s="280"/>
      <c r="BZ3" s="280"/>
      <c r="CA3" s="280"/>
      <c r="CB3" s="280"/>
      <c r="CC3" s="280"/>
      <c r="CD3" s="280"/>
      <c r="CE3" s="280"/>
      <c r="CH3" s="214"/>
      <c r="CL3" s="251"/>
    </row>
    <row r="4" spans="1:90" s="115" customFormat="1" ht="11.25" hidden="1" customHeight="1">
      <c r="A4" s="251"/>
      <c r="B4" s="854"/>
      <c r="C4" s="854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8"/>
      <c r="W4" s="278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2"/>
      <c r="AY4" s="170"/>
      <c r="AZ4" s="170"/>
      <c r="BA4" s="282" t="str">
        <f>C1 &amp; "-I"</f>
        <v>0.0-I</v>
      </c>
      <c r="BB4" s="17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H4" s="214"/>
      <c r="CL4" s="251"/>
    </row>
    <row r="5" spans="1:90" s="115" customFormat="1" ht="11.25" hidden="1" customHeight="1">
      <c r="A5" s="251"/>
      <c r="B5" s="854"/>
      <c r="C5" s="854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8"/>
      <c r="W5" s="278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2"/>
      <c r="AY5" s="170"/>
      <c r="AZ5" s="170"/>
      <c r="BA5" s="282" t="str">
        <f>C1 &amp; "-I"</f>
        <v>0.0-I</v>
      </c>
      <c r="BB5" s="17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  <c r="BP5" s="280"/>
      <c r="BQ5" s="280"/>
      <c r="BR5" s="280"/>
      <c r="BS5" s="280"/>
      <c r="BT5" s="280"/>
      <c r="BU5" s="280"/>
      <c r="BV5" s="280"/>
      <c r="BW5" s="280"/>
      <c r="BX5" s="280"/>
      <c r="BY5" s="280"/>
      <c r="BZ5" s="280"/>
      <c r="CA5" s="280"/>
      <c r="CB5" s="280"/>
      <c r="CC5" s="280"/>
      <c r="CD5" s="280"/>
      <c r="CE5" s="280"/>
      <c r="CH5" s="214"/>
      <c r="CL5" s="251"/>
    </row>
    <row r="6" spans="1:90" s="115" customFormat="1" ht="11.25" hidden="1" customHeight="1">
      <c r="A6" s="251"/>
      <c r="B6" s="854"/>
      <c r="C6" s="854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8"/>
      <c r="W6" s="278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2"/>
      <c r="AY6" s="170"/>
      <c r="AZ6" s="170"/>
      <c r="BA6" s="282" t="str">
        <f>C1 &amp; "-I"</f>
        <v>0.0-I</v>
      </c>
      <c r="BB6" s="170"/>
      <c r="BC6" s="280"/>
      <c r="BD6" s="280"/>
      <c r="BE6" s="280"/>
      <c r="BF6" s="280"/>
      <c r="BG6" s="280"/>
      <c r="BH6" s="280"/>
      <c r="BI6" s="280"/>
      <c r="BJ6" s="280"/>
      <c r="BK6" s="280"/>
      <c r="BL6" s="280"/>
      <c r="BM6" s="280"/>
      <c r="BN6" s="280"/>
      <c r="BO6" s="280"/>
      <c r="BP6" s="280"/>
      <c r="BQ6" s="280"/>
      <c r="BR6" s="280"/>
      <c r="BS6" s="280"/>
      <c r="BT6" s="280"/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280"/>
      <c r="CH6" s="214"/>
      <c r="CL6" s="251"/>
    </row>
    <row r="7" spans="1:90" s="115" customFormat="1" ht="11.25" hidden="1" customHeight="1">
      <c r="A7" s="251"/>
      <c r="B7" s="854"/>
      <c r="C7" s="854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8"/>
      <c r="W7" s="278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2"/>
      <c r="AY7" s="170"/>
      <c r="AZ7" s="170"/>
      <c r="BA7" s="282" t="str">
        <f>C1 &amp; "-I"</f>
        <v>0.0-I</v>
      </c>
      <c r="BB7" s="17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0"/>
      <c r="BR7" s="280"/>
      <c r="BS7" s="280"/>
      <c r="BT7" s="280"/>
      <c r="BU7" s="280"/>
      <c r="BV7" s="280"/>
      <c r="BW7" s="280"/>
      <c r="BX7" s="280"/>
      <c r="BY7" s="280"/>
      <c r="BZ7" s="280"/>
      <c r="CA7" s="280"/>
      <c r="CB7" s="280"/>
      <c r="CC7" s="280"/>
      <c r="CD7" s="280"/>
      <c r="CE7" s="280"/>
      <c r="CH7" s="214"/>
      <c r="CL7" s="251"/>
    </row>
    <row r="8" spans="1:90" s="115" customFormat="1" ht="11.25" hidden="1" customHeight="1">
      <c r="A8" s="251"/>
      <c r="B8" s="854"/>
      <c r="C8" s="854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8"/>
      <c r="W8" s="278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2"/>
      <c r="AY8" s="170"/>
      <c r="AZ8" s="170"/>
      <c r="BA8" s="282" t="str">
        <f>C1 &amp; "-I"</f>
        <v>0.0-I</v>
      </c>
      <c r="BB8" s="17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H8" s="214"/>
      <c r="CL8" s="251"/>
    </row>
    <row r="9" spans="1:90" s="115" customFormat="1" ht="11.25" hidden="1" customHeight="1">
      <c r="A9" s="251"/>
      <c r="B9" s="854"/>
      <c r="C9" s="854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8"/>
      <c r="W9" s="278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2"/>
      <c r="AY9" s="170"/>
      <c r="AZ9" s="170"/>
      <c r="BA9" s="282" t="str">
        <f>C1 &amp; "-I"</f>
        <v>0.0-I</v>
      </c>
      <c r="BB9" s="17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H9" s="214"/>
      <c r="CL9" s="251"/>
    </row>
    <row r="10" spans="1:90" s="115" customFormat="1" ht="11.25" hidden="1" customHeight="1">
      <c r="A10" s="251"/>
      <c r="B10" s="854"/>
      <c r="C10" s="854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8"/>
      <c r="W10" s="278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  <c r="AX10" s="272"/>
      <c r="AY10" s="170"/>
      <c r="AZ10" s="170"/>
      <c r="BA10" s="282" t="str">
        <f>C1 &amp; "-II"</f>
        <v>0.0-II</v>
      </c>
      <c r="BB10" s="17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H10" s="214"/>
      <c r="CL10" s="251"/>
    </row>
    <row r="11" spans="1:90" s="115" customFormat="1" ht="11.25" hidden="1" customHeight="1">
      <c r="A11" s="251"/>
      <c r="B11" s="854"/>
      <c r="C11" s="854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8"/>
      <c r="W11" s="278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2"/>
      <c r="AY11" s="170"/>
      <c r="AZ11" s="170"/>
      <c r="BA11" s="282" t="str">
        <f>C1 &amp; "-II"</f>
        <v>0.0-II</v>
      </c>
      <c r="BB11" s="17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H11" s="214"/>
      <c r="CL11" s="251"/>
    </row>
    <row r="12" spans="1:90" s="115" customFormat="1" ht="11.25" hidden="1" customHeight="1">
      <c r="A12" s="251"/>
      <c r="B12" s="854"/>
      <c r="C12" s="854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8"/>
      <c r="W12" s="278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2"/>
      <c r="AY12" s="170"/>
      <c r="AZ12" s="170"/>
      <c r="BA12" s="282" t="str">
        <f>C1 &amp; "-II"</f>
        <v>0.0-II</v>
      </c>
      <c r="BB12" s="17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H12" s="214"/>
      <c r="CL12" s="251"/>
    </row>
    <row r="13" spans="1:90" s="115" customFormat="1" ht="11.25" hidden="1" customHeight="1">
      <c r="A13" s="251"/>
      <c r="B13" s="854"/>
      <c r="C13" s="854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8"/>
      <c r="W13" s="278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2"/>
      <c r="AY13" s="170"/>
      <c r="AZ13" s="170"/>
      <c r="BA13" s="282" t="str">
        <f>C1 &amp; "-II"</f>
        <v>0.0-II</v>
      </c>
      <c r="BB13" s="17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H13" s="214"/>
      <c r="CL13" s="251"/>
    </row>
    <row r="14" spans="1:90" s="115" customFormat="1" ht="11.25" hidden="1" customHeight="1">
      <c r="A14" s="251"/>
      <c r="B14" s="854"/>
      <c r="C14" s="854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8"/>
      <c r="W14" s="278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2"/>
      <c r="AY14" s="170"/>
      <c r="AZ14" s="170"/>
      <c r="BA14" s="282" t="str">
        <f>C1 &amp; "-II"</f>
        <v>0.0-II</v>
      </c>
      <c r="BB14" s="17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H14" s="214"/>
      <c r="CL14" s="251"/>
    </row>
    <row r="15" spans="1:90" s="115" customFormat="1" ht="11.25" hidden="1" customHeight="1">
      <c r="A15" s="251"/>
      <c r="B15" s="854"/>
      <c r="C15" s="854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8"/>
      <c r="W15" s="278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2"/>
      <c r="AY15" s="170"/>
      <c r="AZ15" s="170"/>
      <c r="BA15" s="282" t="str">
        <f>C1 &amp; "-II"</f>
        <v>0.0-II</v>
      </c>
      <c r="BB15" s="17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H15" s="214"/>
      <c r="CL15" s="251"/>
    </row>
    <row r="16" spans="1:90" s="115" customFormat="1" ht="0.75" hidden="1" customHeight="1">
      <c r="A16" s="251"/>
      <c r="B16" s="854"/>
      <c r="C16" s="854"/>
      <c r="D16" s="283"/>
      <c r="E16" s="284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8"/>
      <c r="W16" s="278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  <c r="AW16" s="277"/>
      <c r="AX16" s="272"/>
      <c r="AY16" s="170"/>
      <c r="AZ16" s="170"/>
      <c r="BA16" s="282"/>
      <c r="BB16" s="170"/>
      <c r="BC16" s="280"/>
      <c r="BD16" s="280"/>
      <c r="BE16" s="280"/>
      <c r="BF16" s="280"/>
      <c r="BG16" s="280"/>
      <c r="BH16" s="280"/>
      <c r="BI16" s="280"/>
      <c r="BJ16" s="280"/>
      <c r="BK16" s="280"/>
      <c r="BL16" s="280"/>
      <c r="BM16" s="280"/>
      <c r="BN16" s="280"/>
      <c r="BO16" s="280"/>
      <c r="BP16" s="280"/>
      <c r="BQ16" s="280"/>
      <c r="BR16" s="280"/>
      <c r="BS16" s="280"/>
      <c r="BT16" s="280"/>
      <c r="BU16" s="280"/>
      <c r="BV16" s="280"/>
      <c r="BW16" s="280"/>
      <c r="BX16" s="280"/>
      <c r="BY16" s="280"/>
      <c r="BZ16" s="280"/>
      <c r="CA16" s="280"/>
      <c r="CB16" s="280"/>
      <c r="CC16" s="280"/>
      <c r="CD16" s="280"/>
      <c r="CE16" s="280"/>
      <c r="CH16" s="214"/>
      <c r="CL16" s="251"/>
    </row>
    <row r="17" spans="1:91" s="115" customFormat="1" ht="0.75" hidden="1" customHeight="1">
      <c r="A17" s="251"/>
      <c r="B17" s="854"/>
      <c r="C17" s="854"/>
      <c r="D17" s="283"/>
      <c r="E17" s="284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8"/>
      <c r="W17" s="278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2"/>
      <c r="AY17" s="170"/>
      <c r="AZ17" s="170"/>
      <c r="BA17" s="282"/>
      <c r="BB17" s="17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H17" s="214"/>
      <c r="CL17" s="251"/>
    </row>
    <row r="18" spans="1:91" s="115" customFormat="1" ht="0.75" hidden="1" customHeight="1">
      <c r="A18" s="251"/>
      <c r="B18" s="854"/>
      <c r="C18" s="854"/>
      <c r="D18" s="283"/>
      <c r="E18" s="284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8"/>
      <c r="W18" s="278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  <c r="AW18" s="277"/>
      <c r="AX18" s="272"/>
      <c r="AY18" s="170"/>
      <c r="AZ18" s="170"/>
      <c r="BA18" s="282"/>
      <c r="BB18" s="17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H18" s="214"/>
      <c r="CL18" s="251"/>
    </row>
    <row r="19" spans="1:91" s="115" customFormat="1" ht="0.75" hidden="1" customHeight="1">
      <c r="A19" s="251"/>
      <c r="B19" s="854"/>
      <c r="C19" s="854"/>
      <c r="D19" s="283"/>
      <c r="E19" s="284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8"/>
      <c r="W19" s="278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2"/>
      <c r="AY19" s="170"/>
      <c r="AZ19" s="170"/>
      <c r="BA19" s="282"/>
      <c r="BB19" s="17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H19" s="214"/>
      <c r="CL19" s="251"/>
    </row>
    <row r="20" spans="1:91" s="115" customFormat="1" ht="0.75" hidden="1" customHeight="1">
      <c r="A20" s="251"/>
      <c r="B20" s="854"/>
      <c r="C20" s="854"/>
      <c r="D20" s="283"/>
      <c r="E20" s="284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8"/>
      <c r="W20" s="278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  <c r="AW20" s="277"/>
      <c r="AX20" s="272"/>
      <c r="AY20" s="170"/>
      <c r="AZ20" s="170"/>
      <c r="BA20" s="282"/>
      <c r="BB20" s="17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H20" s="214"/>
      <c r="CL20" s="251"/>
    </row>
    <row r="21" spans="1:91" s="115" customFormat="1" ht="0.75" hidden="1" customHeight="1">
      <c r="A21" s="251"/>
      <c r="B21" s="854"/>
      <c r="C21" s="854"/>
      <c r="D21" s="283"/>
      <c r="E21" s="284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8"/>
      <c r="W21" s="278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2"/>
      <c r="AY21" s="170"/>
      <c r="AZ21" s="170"/>
      <c r="BA21" s="282"/>
      <c r="BB21" s="17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H21" s="214"/>
      <c r="CL21" s="251"/>
    </row>
    <row r="22" spans="1:91" s="115" customFormat="1" ht="0.75" hidden="1" customHeight="1">
      <c r="A22" s="251"/>
      <c r="B22" s="854"/>
      <c r="C22" s="854"/>
      <c r="D22" s="283"/>
      <c r="E22" s="284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8"/>
      <c r="W22" s="278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7"/>
      <c r="AT22" s="277"/>
      <c r="AU22" s="277"/>
      <c r="AV22" s="277"/>
      <c r="AW22" s="277"/>
      <c r="AX22" s="272"/>
      <c r="AY22" s="170"/>
      <c r="AZ22" s="170"/>
      <c r="BA22" s="282"/>
      <c r="BB22" s="17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H22" s="214"/>
      <c r="CL22" s="251"/>
    </row>
    <row r="23" spans="1:91" s="115" customFormat="1" ht="0.75" hidden="1" customHeight="1">
      <c r="A23" s="251"/>
      <c r="B23" s="854"/>
      <c r="C23" s="854"/>
      <c r="D23" s="283"/>
      <c r="E23" s="284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8"/>
      <c r="W23" s="278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2"/>
      <c r="AY23" s="170"/>
      <c r="AZ23" s="170"/>
      <c r="BA23" s="282"/>
      <c r="BB23" s="17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H23" s="214"/>
      <c r="CL23" s="251"/>
    </row>
    <row r="24" spans="1:91" s="115" customFormat="1" ht="0.75" hidden="1" customHeight="1">
      <c r="A24" s="251"/>
      <c r="B24" s="854"/>
      <c r="C24" s="854"/>
      <c r="D24" s="283"/>
      <c r="E24" s="284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8"/>
      <c r="W24" s="278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2"/>
      <c r="AY24" s="170"/>
      <c r="AZ24" s="170"/>
      <c r="BA24" s="282"/>
      <c r="BB24" s="17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H24" s="214"/>
      <c r="CL24" s="251"/>
    </row>
    <row r="25" spans="1:91" s="115" customFormat="1" ht="0.75" hidden="1" customHeight="1">
      <c r="A25" s="251"/>
      <c r="B25" s="854"/>
      <c r="C25" s="854"/>
      <c r="D25" s="283"/>
      <c r="E25" s="284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8"/>
      <c r="W25" s="278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2"/>
      <c r="AY25" s="170"/>
      <c r="AZ25" s="170"/>
      <c r="BA25" s="282"/>
      <c r="BB25" s="17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0"/>
      <c r="BR25" s="280"/>
      <c r="BS25" s="280"/>
      <c r="BT25" s="280"/>
      <c r="BU25" s="280"/>
      <c r="BV25" s="280"/>
      <c r="BW25" s="280"/>
      <c r="BX25" s="280"/>
      <c r="BY25" s="280"/>
      <c r="BZ25" s="280"/>
      <c r="CA25" s="280"/>
      <c r="CB25" s="280"/>
      <c r="CC25" s="280"/>
      <c r="CD25" s="280"/>
      <c r="CE25" s="280"/>
      <c r="CH25" s="214"/>
      <c r="CL25" s="251"/>
    </row>
    <row r="26" spans="1:91" s="115" customFormat="1" ht="0.75" hidden="1" customHeight="1">
      <c r="A26" s="251"/>
      <c r="B26" s="854"/>
      <c r="C26" s="854"/>
      <c r="D26" s="283"/>
      <c r="E26" s="284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8"/>
      <c r="W26" s="278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2"/>
      <c r="AY26" s="170"/>
      <c r="AZ26" s="170"/>
      <c r="BA26" s="282"/>
      <c r="BB26" s="17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0"/>
      <c r="BR26" s="280"/>
      <c r="BS26" s="280"/>
      <c r="BT26" s="280"/>
      <c r="BU26" s="280"/>
      <c r="BV26" s="280"/>
      <c r="BW26" s="280"/>
      <c r="BX26" s="280"/>
      <c r="BY26" s="280"/>
      <c r="BZ26" s="280"/>
      <c r="CA26" s="280"/>
      <c r="CB26" s="280"/>
      <c r="CC26" s="280"/>
      <c r="CD26" s="280"/>
      <c r="CE26" s="280"/>
      <c r="CH26" s="214"/>
      <c r="CL26" s="251"/>
    </row>
    <row r="27" spans="1:91" s="115" customFormat="1" ht="0.75" hidden="1" customHeight="1">
      <c r="A27" s="251"/>
      <c r="B27" s="854"/>
      <c r="C27" s="854"/>
      <c r="D27" s="283"/>
      <c r="E27" s="284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8"/>
      <c r="W27" s="278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7"/>
      <c r="AT27" s="277"/>
      <c r="AU27" s="277"/>
      <c r="AV27" s="277"/>
      <c r="AW27" s="277"/>
      <c r="AX27" s="272"/>
      <c r="AY27" s="170"/>
      <c r="AZ27" s="170"/>
      <c r="BA27" s="286"/>
      <c r="BB27" s="17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H27" s="214"/>
      <c r="CL27" s="251"/>
    </row>
    <row r="28" spans="1:91" s="115" customFormat="1" ht="0.75" hidden="1" customHeight="1">
      <c r="A28" s="251"/>
      <c r="B28" s="854"/>
      <c r="C28" s="854"/>
      <c r="D28" s="287"/>
      <c r="E28" s="284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8"/>
      <c r="W28" s="278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2"/>
      <c r="AY28" s="170"/>
      <c r="AZ28" s="170"/>
      <c r="BA28" s="286"/>
      <c r="BB28" s="17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H28" s="214"/>
      <c r="CL28" s="251"/>
    </row>
    <row r="29" spans="1:91" s="170" customFormat="1" ht="0.75" hidden="1" customHeight="1">
      <c r="D29" s="288"/>
      <c r="CL29" s="251"/>
      <c r="CM29" s="115"/>
    </row>
    <row r="30" spans="1:91" s="170" customFormat="1" ht="0.75" hidden="1" customHeight="1">
      <c r="D30" s="288"/>
      <c r="CL30" s="251"/>
      <c r="CM30" s="115"/>
    </row>
    <row r="31" spans="1:91" s="170" customFormat="1" ht="0.75" hidden="1" customHeight="1">
      <c r="D31" s="288"/>
      <c r="CL31" s="251"/>
      <c r="CM31" s="115"/>
    </row>
    <row r="32" spans="1:91" s="170" customFormat="1" ht="0.75" hidden="1" customHeight="1">
      <c r="D32" s="288"/>
      <c r="CL32" s="251"/>
      <c r="CM32" s="115"/>
    </row>
    <row r="33" spans="4:91" s="170" customFormat="1" ht="0.75" hidden="1" customHeight="1">
      <c r="D33" s="288"/>
      <c r="CL33" s="251"/>
      <c r="CM33" s="115"/>
    </row>
    <row r="34" spans="4:91" s="170" customFormat="1" ht="0.75" hidden="1" customHeight="1">
      <c r="D34" s="288"/>
      <c r="CL34" s="251"/>
      <c r="CM34" s="115"/>
    </row>
    <row r="35" spans="4:91" s="170" customFormat="1" ht="0.75" hidden="1" customHeight="1">
      <c r="D35" s="288"/>
      <c r="CL35" s="251"/>
      <c r="CM35" s="115"/>
    </row>
    <row r="36" spans="4:91" s="170" customFormat="1" ht="0.75" hidden="1" customHeight="1">
      <c r="D36" s="288"/>
      <c r="CL36" s="251"/>
      <c r="CM36" s="115"/>
    </row>
    <row r="37" spans="4:91" s="170" customFormat="1" ht="0.75" hidden="1" customHeight="1">
      <c r="D37" s="288"/>
      <c r="CL37" s="251"/>
      <c r="CM37" s="115"/>
    </row>
    <row r="38" spans="4:91" s="170" customFormat="1" ht="0.75" hidden="1" customHeight="1">
      <c r="D38" s="288"/>
      <c r="CL38" s="251"/>
      <c r="CM38" s="115"/>
    </row>
    <row r="39" spans="4:91" s="170" customFormat="1" ht="0.75" hidden="1" customHeight="1">
      <c r="D39" s="288"/>
      <c r="CL39" s="251"/>
      <c r="CM39" s="115"/>
    </row>
    <row r="40" spans="4:91" s="170" customFormat="1" ht="0.75" hidden="1" customHeight="1">
      <c r="D40" s="288"/>
      <c r="CL40" s="251"/>
      <c r="CM40" s="115"/>
    </row>
    <row r="41" spans="4:91" s="170" customFormat="1" ht="0.75" hidden="1" customHeight="1">
      <c r="D41" s="288"/>
      <c r="CL41" s="251"/>
      <c r="CM41" s="115"/>
    </row>
    <row r="42" spans="4:91" s="170" customFormat="1" ht="0.75" hidden="1" customHeight="1">
      <c r="D42" s="288"/>
      <c r="CL42" s="251"/>
      <c r="CM42" s="115"/>
    </row>
    <row r="43" spans="4:91" s="170" customFormat="1" ht="0.75" hidden="1" customHeight="1">
      <c r="D43" s="288"/>
      <c r="CL43" s="251"/>
      <c r="CM43" s="115"/>
    </row>
    <row r="44" spans="4:91" s="170" customFormat="1" ht="0.75" hidden="1" customHeight="1">
      <c r="D44" s="288"/>
      <c r="CL44" s="251"/>
      <c r="CM44" s="115"/>
    </row>
    <row r="45" spans="4:91" s="170" customFormat="1" ht="0.75" hidden="1" customHeight="1">
      <c r="CL45" s="251"/>
      <c r="CM45" s="115"/>
    </row>
    <row r="46" spans="4:91" s="170" customFormat="1" ht="0.75" hidden="1" customHeight="1">
      <c r="CL46" s="251"/>
      <c r="CM46" s="115"/>
    </row>
    <row r="47" spans="4:91" s="170" customFormat="1" ht="0.75" hidden="1" customHeight="1">
      <c r="CL47" s="251"/>
      <c r="CM47" s="115"/>
    </row>
    <row r="48" spans="4:91" s="170" customFormat="1" ht="0.75" hidden="1" customHeight="1">
      <c r="CL48" s="251"/>
      <c r="CM48" s="115"/>
    </row>
    <row r="49" spans="1:91" s="170" customFormat="1" ht="0.75" hidden="1" customHeight="1">
      <c r="CL49" s="251"/>
      <c r="CM49" s="115"/>
    </row>
    <row r="50" spans="1:91" s="170" customFormat="1" ht="0.75" hidden="1" customHeight="1">
      <c r="CL50" s="251"/>
      <c r="CM50" s="115"/>
    </row>
    <row r="51" spans="1:91" s="170" customFormat="1" ht="0.75" hidden="1" customHeight="1">
      <c r="CL51" s="251"/>
      <c r="CM51" s="115"/>
    </row>
    <row r="52" spans="1:91" s="170" customFormat="1" ht="0.75" hidden="1" customHeight="1">
      <c r="CL52" s="251"/>
      <c r="CM52" s="115"/>
    </row>
    <row r="53" spans="1:91" s="170" customFormat="1" ht="0.75" hidden="1" customHeight="1">
      <c r="CL53" s="251"/>
      <c r="CM53" s="115"/>
    </row>
    <row r="54" spans="1:91" s="170" customFormat="1" ht="0.75" hidden="1" customHeight="1">
      <c r="CL54" s="251"/>
      <c r="CM54" s="115"/>
    </row>
    <row r="55" spans="1:91" s="170" customFormat="1" ht="0.75" hidden="1" customHeight="1">
      <c r="CL55" s="251"/>
      <c r="CM55" s="115"/>
    </row>
    <row r="56" spans="1:91" s="170" customFormat="1" ht="0.75" hidden="1" customHeight="1">
      <c r="CL56" s="251"/>
      <c r="CM56" s="115"/>
    </row>
    <row r="57" spans="1:91" s="115" customFormat="1" ht="24.75" hidden="1" customHeight="1">
      <c r="A57" s="393" t="s">
        <v>403</v>
      </c>
      <c r="B57" s="864"/>
      <c r="C57" s="290" t="str">
        <f>F59</f>
        <v>0.0</v>
      </c>
      <c r="D57" s="274" t="s">
        <v>112</v>
      </c>
      <c r="E57" s="291"/>
      <c r="F57" s="855">
        <f>B57</f>
        <v>0</v>
      </c>
      <c r="G57" s="860"/>
      <c r="H57" s="292">
        <f>H59</f>
        <v>0</v>
      </c>
      <c r="I57" s="292">
        <f>I59</f>
        <v>0</v>
      </c>
      <c r="J57" s="628" t="str">
        <f>A57</f>
        <v>TBD</v>
      </c>
      <c r="K57" s="292">
        <f>K59</f>
        <v>0</v>
      </c>
      <c r="L57" s="292">
        <f>L59</f>
        <v>0</v>
      </c>
      <c r="M57" s="292">
        <f>M59</f>
        <v>0</v>
      </c>
      <c r="N57" s="293"/>
      <c r="O57" s="292">
        <f t="shared" ref="O57:U57" si="0">O59</f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92">
        <f t="shared" si="0"/>
        <v>0</v>
      </c>
      <c r="U57" s="292">
        <f t="shared" si="0"/>
        <v>0</v>
      </c>
      <c r="V57" s="292">
        <f t="shared" ref="V57:AD57" si="1">V59</f>
        <v>0</v>
      </c>
      <c r="W57" s="292">
        <f t="shared" si="1"/>
        <v>0</v>
      </c>
      <c r="X57" s="292">
        <f t="shared" si="1"/>
        <v>0</v>
      </c>
      <c r="Y57" s="292">
        <f t="shared" si="1"/>
        <v>0</v>
      </c>
      <c r="Z57" s="292">
        <f t="shared" si="1"/>
        <v>0</v>
      </c>
      <c r="AA57" s="292">
        <f t="shared" si="1"/>
        <v>0</v>
      </c>
      <c r="AB57" s="292">
        <f t="shared" si="1"/>
        <v>0</v>
      </c>
      <c r="AC57" s="292">
        <f t="shared" si="1"/>
        <v>0</v>
      </c>
      <c r="AD57" s="292">
        <f t="shared" si="1"/>
        <v>0</v>
      </c>
      <c r="AE57" s="292">
        <f t="shared" ref="AE57:AL57" si="2">AE59</f>
        <v>0</v>
      </c>
      <c r="AF57" s="292">
        <f t="shared" si="2"/>
        <v>0</v>
      </c>
      <c r="AG57" s="292">
        <f t="shared" si="2"/>
        <v>0</v>
      </c>
      <c r="AH57" s="292">
        <f t="shared" si="2"/>
        <v>0</v>
      </c>
      <c r="AI57" s="292">
        <f t="shared" si="2"/>
        <v>0</v>
      </c>
      <c r="AJ57" s="292">
        <f t="shared" si="2"/>
        <v>0</v>
      </c>
      <c r="AK57" s="292">
        <f t="shared" si="2"/>
        <v>0</v>
      </c>
      <c r="AL57" s="292">
        <f t="shared" si="2"/>
        <v>0</v>
      </c>
      <c r="AM57" s="292">
        <f>AM59</f>
        <v>0</v>
      </c>
      <c r="AN57" s="292">
        <f>AN59</f>
        <v>0</v>
      </c>
      <c r="AO57" s="292">
        <f>AO59</f>
        <v>0</v>
      </c>
      <c r="AP57" s="293"/>
      <c r="AQ57" s="292">
        <f t="shared" ref="AQ57:AX57" si="3">AQ59</f>
        <v>0</v>
      </c>
      <c r="AR57" s="292">
        <f t="shared" si="3"/>
        <v>0</v>
      </c>
      <c r="AS57" s="292">
        <f t="shared" si="3"/>
        <v>0</v>
      </c>
      <c r="AT57" s="292">
        <f t="shared" si="3"/>
        <v>0</v>
      </c>
      <c r="AU57" s="292">
        <f t="shared" si="3"/>
        <v>0</v>
      </c>
      <c r="AV57" s="292">
        <f t="shared" si="3"/>
        <v>0</v>
      </c>
      <c r="AW57" s="292">
        <f t="shared" si="3"/>
        <v>0</v>
      </c>
      <c r="AX57" s="242">
        <f t="shared" si="3"/>
        <v>0</v>
      </c>
      <c r="AY57" s="170"/>
      <c r="AZ57" s="170"/>
      <c r="BA57" s="279" t="s">
        <v>766</v>
      </c>
      <c r="BB57" s="170"/>
      <c r="BC57" s="280"/>
      <c r="BD57" s="280"/>
      <c r="BE57" s="280"/>
      <c r="BF57" s="280"/>
      <c r="BG57" s="280"/>
      <c r="BH57" s="280"/>
      <c r="BI57" s="280"/>
      <c r="BJ57" s="280"/>
      <c r="BK57" s="280"/>
      <c r="BL57" s="280"/>
      <c r="BM57" s="280"/>
      <c r="BN57" s="280"/>
      <c r="BO57" s="280"/>
      <c r="BP57" s="280"/>
      <c r="BQ57" s="280"/>
      <c r="BR57" s="280"/>
      <c r="BS57" s="280"/>
      <c r="BT57" s="280"/>
      <c r="BU57" s="280"/>
      <c r="BV57" s="280"/>
      <c r="BW57" s="280"/>
      <c r="BX57" s="280"/>
      <c r="BY57" s="280"/>
      <c r="BZ57" s="280"/>
      <c r="CA57" s="280"/>
      <c r="CB57" s="280"/>
      <c r="CC57" s="280"/>
      <c r="CD57" s="280"/>
      <c r="CE57" s="280"/>
      <c r="CH57" s="214"/>
      <c r="CL57" s="251"/>
    </row>
    <row r="58" spans="1:91" s="115" customFormat="1" ht="0.75" hidden="1" customHeight="1">
      <c r="A58" s="289"/>
      <c r="B58" s="865"/>
      <c r="C58" s="290"/>
      <c r="D58" s="281"/>
      <c r="E58" s="291"/>
      <c r="F58" s="856"/>
      <c r="G58" s="858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8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43"/>
      <c r="AY58" s="170"/>
      <c r="AZ58" s="170"/>
      <c r="BA58" s="282"/>
      <c r="BB58" s="170"/>
      <c r="BC58" s="280"/>
      <c r="BD58" s="280"/>
      <c r="BE58" s="280"/>
      <c r="BF58" s="280"/>
      <c r="BG58" s="280"/>
      <c r="BH58" s="280"/>
      <c r="BI58" s="280"/>
      <c r="BJ58" s="280"/>
      <c r="BK58" s="280"/>
      <c r="BL58" s="280"/>
      <c r="BM58" s="280"/>
      <c r="BN58" s="280"/>
      <c r="BO58" s="280"/>
      <c r="BP58" s="280"/>
      <c r="BQ58" s="280"/>
      <c r="BR58" s="280"/>
      <c r="BS58" s="280"/>
      <c r="BT58" s="280"/>
      <c r="BU58" s="280"/>
      <c r="BV58" s="280"/>
      <c r="BW58" s="280"/>
      <c r="BX58" s="280"/>
      <c r="BY58" s="280"/>
      <c r="BZ58" s="280"/>
      <c r="CA58" s="280"/>
      <c r="CB58" s="280"/>
      <c r="CC58" s="280"/>
      <c r="CD58" s="280"/>
      <c r="CE58" s="280"/>
      <c r="CH58" s="214"/>
      <c r="CL58" s="251"/>
    </row>
    <row r="59" spans="1:91" s="115" customFormat="1" ht="12" hidden="1" customHeight="1">
      <c r="A59" s="289"/>
      <c r="B59" s="865"/>
      <c r="C59" s="861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объектов'!$R$15:$R$37,$F59,'Список объектов'!$S$15:$S$37)</f>
        <v>0</v>
      </c>
      <c r="I59" s="294">
        <f>SUMIF('Список объектов'!$R$15:$R$37,$F59,'Список объектов'!$T$15:$T$37)</f>
        <v>0</v>
      </c>
      <c r="J59" s="394" t="str">
        <f>J57</f>
        <v>TBD</v>
      </c>
      <c r="K59" s="295">
        <f>L59+M59-V59+AM59-W59-AE59</f>
        <v>0</v>
      </c>
      <c r="L59" s="294"/>
      <c r="M59" s="295">
        <f t="shared" ref="M59:M71" si="4">SUM(O59,R59:T59,U59,V59)</f>
        <v>0</v>
      </c>
      <c r="N59" s="277"/>
      <c r="O59" s="295">
        <f t="shared" ref="O59:T59" si="5">SUM(O60:O71)</f>
        <v>0</v>
      </c>
      <c r="P59" s="295">
        <f t="shared" si="5"/>
        <v>0</v>
      </c>
      <c r="Q59" s="295">
        <f t="shared" si="5"/>
        <v>0</v>
      </c>
      <c r="R59" s="295">
        <f t="shared" si="5"/>
        <v>0</v>
      </c>
      <c r="S59" s="295">
        <f t="shared" si="5"/>
        <v>0</v>
      </c>
      <c r="T59" s="295">
        <f t="shared" si="5"/>
        <v>0</v>
      </c>
      <c r="U59" s="295">
        <f>SUM(U60:U71)</f>
        <v>0</v>
      </c>
      <c r="V59" s="295">
        <f>SUM(V60:V71)</f>
        <v>0</v>
      </c>
      <c r="W59" s="296">
        <f>SUM(X59:Z59)</f>
        <v>0</v>
      </c>
      <c r="X59" s="294"/>
      <c r="Y59" s="294"/>
      <c r="Z59" s="294"/>
      <c r="AA59" s="296">
        <f>SUM(AB59:AD59)</f>
        <v>0</v>
      </c>
      <c r="AB59" s="294"/>
      <c r="AC59" s="294"/>
      <c r="AD59" s="294"/>
      <c r="AE59" s="296">
        <f>SUM(AF59:AH59)</f>
        <v>0</v>
      </c>
      <c r="AF59" s="294"/>
      <c r="AG59" s="294"/>
      <c r="AH59" s="294"/>
      <c r="AI59" s="296">
        <f>SUM(AJ59:AL59)</f>
        <v>0</v>
      </c>
      <c r="AJ59" s="294"/>
      <c r="AK59" s="294"/>
      <c r="AL59" s="294"/>
      <c r="AM59" s="295">
        <f>AN59+AO59</f>
        <v>0</v>
      </c>
      <c r="AN59" s="294"/>
      <c r="AO59" s="295">
        <f>SUM(AO60:AO71)</f>
        <v>0</v>
      </c>
      <c r="AP59" s="277"/>
      <c r="AQ59" s="295">
        <f t="shared" ref="AQ59:AX59" si="6">SUM(AQ60:AQ71)</f>
        <v>0</v>
      </c>
      <c r="AR59" s="295">
        <f t="shared" si="6"/>
        <v>0</v>
      </c>
      <c r="AS59" s="295">
        <f t="shared" si="6"/>
        <v>0</v>
      </c>
      <c r="AT59" s="295">
        <f t="shared" si="6"/>
        <v>0</v>
      </c>
      <c r="AU59" s="295">
        <f t="shared" si="6"/>
        <v>0</v>
      </c>
      <c r="AV59" s="295">
        <f t="shared" si="6"/>
        <v>0</v>
      </c>
      <c r="AW59" s="295">
        <f t="shared" si="6"/>
        <v>0</v>
      </c>
      <c r="AX59" s="249">
        <f t="shared" si="6"/>
        <v>0</v>
      </c>
      <c r="AY59" s="170"/>
      <c r="AZ59" s="170"/>
      <c r="BA59" s="279" t="s">
        <v>21</v>
      </c>
      <c r="BB59" s="170"/>
      <c r="BC59" s="280"/>
      <c r="BD59" s="280"/>
      <c r="BE59" s="280"/>
      <c r="BF59" s="280"/>
      <c r="BG59" s="280"/>
      <c r="BH59" s="280"/>
      <c r="BI59" s="280"/>
      <c r="BJ59" s="280"/>
      <c r="BK59" s="280"/>
      <c r="BL59" s="280"/>
      <c r="BM59" s="280"/>
      <c r="BN59" s="280"/>
      <c r="BO59" s="280"/>
      <c r="BP59" s="297">
        <f>SUM($U60:$U71)+SUM($AT60:$AT71)</f>
        <v>0</v>
      </c>
      <c r="BQ59" s="297">
        <f>SUM($R60:$R71)+SUM($AV60:$AV71)</f>
        <v>0</v>
      </c>
      <c r="BR59" s="297">
        <f>SUM($S60:$S71)+SUM($AW60:$AW71)</f>
        <v>0</v>
      </c>
      <c r="BS59" s="297">
        <f>SUM($T60:$T71)+SUM($AX60:$AX71)</f>
        <v>0</v>
      </c>
      <c r="BT59" s="297"/>
      <c r="BU59" s="297">
        <f>SUM($U60:$U71)+SUM($AT60:$AT71)</f>
        <v>0</v>
      </c>
      <c r="BV59" s="297">
        <f>SUM($R60:$R71)+SUM($AV60:$AV71)</f>
        <v>0</v>
      </c>
      <c r="BW59" s="297">
        <f>SUM($S60:$S71)+SUM($AW60:$AW71)</f>
        <v>0</v>
      </c>
      <c r="BX59" s="297">
        <f>SUM($T60:$T71)+SUM($AX60:$AX71)</f>
        <v>0</v>
      </c>
      <c r="BY59" s="297"/>
      <c r="BZ59" s="280"/>
      <c r="CA59" s="280"/>
      <c r="CB59" s="280"/>
      <c r="CC59" s="280"/>
      <c r="CD59" s="280"/>
      <c r="CE59" s="297">
        <f>M59-V59+AO59</f>
        <v>0</v>
      </c>
      <c r="CH59" s="214"/>
      <c r="CL59" s="251"/>
    </row>
    <row r="60" spans="1:91" s="115" customFormat="1" ht="12" hidden="1" customHeight="1">
      <c r="A60" s="289"/>
      <c r="B60" s="865"/>
      <c r="C60" s="862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4"/>
        <v>0</v>
      </c>
      <c r="N60" s="277"/>
      <c r="O60" s="295">
        <f>SUM(P60:Q60)</f>
        <v>0</v>
      </c>
      <c r="P60" s="294"/>
      <c r="Q60" s="294"/>
      <c r="R60" s="294"/>
      <c r="S60" s="294"/>
      <c r="T60" s="294"/>
      <c r="U60" s="294"/>
      <c r="V60" s="294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95">
        <f t="shared" ref="AO60:AO71" si="7">SUM(AQ60,AT60,AU60)</f>
        <v>0</v>
      </c>
      <c r="AP60" s="277"/>
      <c r="AQ60" s="295">
        <f>SUM(AR60:AS60)</f>
        <v>0</v>
      </c>
      <c r="AR60" s="294"/>
      <c r="AS60" s="294"/>
      <c r="AT60" s="294"/>
      <c r="AU60" s="295">
        <f t="shared" ref="AU60:AU71" si="8">SUM(AV60:AX60)</f>
        <v>0</v>
      </c>
      <c r="AV60" s="294"/>
      <c r="AW60" s="294"/>
      <c r="AX60" s="247"/>
      <c r="AY60" s="170"/>
      <c r="AZ60" s="170"/>
      <c r="BA60" s="282" t="str">
        <f>C57 &amp; "-I"</f>
        <v>0.0-I</v>
      </c>
      <c r="BB60" s="170"/>
      <c r="BC60" s="280"/>
      <c r="BD60" s="280"/>
      <c r="BE60" s="280"/>
      <c r="BF60" s="280"/>
      <c r="BG60" s="280"/>
      <c r="BH60" s="280"/>
      <c r="BI60" s="280"/>
      <c r="BJ60" s="280"/>
      <c r="BK60" s="280"/>
      <c r="BL60" s="280"/>
      <c r="BM60" s="280"/>
      <c r="BN60" s="280"/>
      <c r="BO60" s="280"/>
      <c r="BP60" s="297">
        <f>SUM($U60:$U65)+SUM($AT60:$AT65)</f>
        <v>0</v>
      </c>
      <c r="BQ60" s="297">
        <f>SUM($R60:$R65)+SUM($AV60:$AV65)</f>
        <v>0</v>
      </c>
      <c r="BR60" s="297">
        <f>SUM($S60:$S65)+SUM($AW60:$AW65)</f>
        <v>0</v>
      </c>
      <c r="BS60" s="297">
        <f>SUM($T60:$T65)+SUM($AX60:$AX65)</f>
        <v>0</v>
      </c>
      <c r="BT60" s="280"/>
      <c r="BU60" s="297">
        <f>SUM($U60:$U65)+SUM($AT60:$AT65)</f>
        <v>0</v>
      </c>
      <c r="BV60" s="297">
        <f>SUM($R60:$R65)+SUM($AV60:$AV65)</f>
        <v>0</v>
      </c>
      <c r="BW60" s="297">
        <f>SUM($S60:$S65)+SUM($AW60:$AW65)</f>
        <v>0</v>
      </c>
      <c r="BX60" s="297">
        <f>SUM($T60:$T65)+SUM($AX60:$AX65)</f>
        <v>0</v>
      </c>
      <c r="BY60" s="280"/>
      <c r="BZ60" s="280"/>
      <c r="CA60" s="280"/>
      <c r="CB60" s="280"/>
      <c r="CC60" s="280"/>
      <c r="CD60" s="280"/>
      <c r="CE60" s="280"/>
      <c r="CH60" s="214"/>
      <c r="CL60" s="251"/>
    </row>
    <row r="61" spans="1:91" s="115" customFormat="1" ht="12" hidden="1" customHeight="1">
      <c r="A61" s="289"/>
      <c r="B61" s="865"/>
      <c r="C61" s="862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4"/>
        <v>0</v>
      </c>
      <c r="N61" s="277"/>
      <c r="O61" s="295">
        <f t="shared" ref="O61:O71" si="9">SUM(P61:Q61)</f>
        <v>0</v>
      </c>
      <c r="P61" s="294"/>
      <c r="Q61" s="294"/>
      <c r="R61" s="294"/>
      <c r="S61" s="294"/>
      <c r="T61" s="294"/>
      <c r="U61" s="294"/>
      <c r="V61" s="294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95">
        <f t="shared" si="7"/>
        <v>0</v>
      </c>
      <c r="AP61" s="277"/>
      <c r="AQ61" s="295">
        <f t="shared" ref="AQ61:AQ71" si="10">SUM(AR61:AS61)</f>
        <v>0</v>
      </c>
      <c r="AR61" s="294"/>
      <c r="AS61" s="294"/>
      <c r="AT61" s="294"/>
      <c r="AU61" s="295">
        <f t="shared" si="8"/>
        <v>0</v>
      </c>
      <c r="AV61" s="294"/>
      <c r="AW61" s="294"/>
      <c r="AX61" s="247"/>
      <c r="AY61" s="170"/>
      <c r="AZ61" s="170"/>
      <c r="BA61" s="282" t="str">
        <f>C57 &amp; "-I"</f>
        <v>0.0-I</v>
      </c>
      <c r="BB61" s="170"/>
      <c r="BC61" s="280"/>
      <c r="BD61" s="280"/>
      <c r="BE61" s="280"/>
      <c r="BF61" s="280"/>
      <c r="BG61" s="280"/>
      <c r="BH61" s="280"/>
      <c r="BI61" s="280"/>
      <c r="BJ61" s="280"/>
      <c r="BK61" s="280"/>
      <c r="BL61" s="280"/>
      <c r="BM61" s="280"/>
      <c r="BN61" s="280"/>
      <c r="BO61" s="280"/>
      <c r="BP61" s="280"/>
      <c r="BQ61" s="280"/>
      <c r="BR61" s="280"/>
      <c r="BS61" s="280"/>
      <c r="BT61" s="280"/>
      <c r="BU61" s="280"/>
      <c r="BV61" s="280"/>
      <c r="BW61" s="280"/>
      <c r="BX61" s="280"/>
      <c r="BY61" s="280"/>
      <c r="BZ61" s="280"/>
      <c r="CA61" s="280"/>
      <c r="CB61" s="280"/>
      <c r="CC61" s="280"/>
      <c r="CD61" s="280"/>
      <c r="CE61" s="280"/>
      <c r="CH61" s="214"/>
      <c r="CL61" s="251"/>
    </row>
    <row r="62" spans="1:91" s="115" customFormat="1" ht="12" hidden="1" customHeight="1">
      <c r="A62" s="289"/>
      <c r="B62" s="865"/>
      <c r="C62" s="862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4"/>
        <v>0</v>
      </c>
      <c r="N62" s="277"/>
      <c r="O62" s="295">
        <f t="shared" si="9"/>
        <v>0</v>
      </c>
      <c r="P62" s="294"/>
      <c r="Q62" s="294"/>
      <c r="R62" s="294"/>
      <c r="S62" s="294"/>
      <c r="T62" s="294"/>
      <c r="U62" s="294"/>
      <c r="V62" s="294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95">
        <f t="shared" si="7"/>
        <v>0</v>
      </c>
      <c r="AP62" s="277"/>
      <c r="AQ62" s="295">
        <f t="shared" si="10"/>
        <v>0</v>
      </c>
      <c r="AR62" s="294"/>
      <c r="AS62" s="294"/>
      <c r="AT62" s="294"/>
      <c r="AU62" s="295">
        <f t="shared" si="8"/>
        <v>0</v>
      </c>
      <c r="AV62" s="294"/>
      <c r="AW62" s="294"/>
      <c r="AX62" s="247"/>
      <c r="AY62" s="170"/>
      <c r="AZ62" s="170"/>
      <c r="BA62" s="282" t="str">
        <f>C57 &amp; "-I"</f>
        <v>0.0-I</v>
      </c>
      <c r="BB62" s="170"/>
      <c r="BC62" s="280"/>
      <c r="BD62" s="280"/>
      <c r="BE62" s="280"/>
      <c r="BF62" s="280"/>
      <c r="BG62" s="280"/>
      <c r="BH62" s="280"/>
      <c r="BI62" s="280"/>
      <c r="BJ62" s="280"/>
      <c r="BK62" s="280"/>
      <c r="BL62" s="280"/>
      <c r="BM62" s="280"/>
      <c r="BN62" s="280"/>
      <c r="BO62" s="280"/>
      <c r="BP62" s="280"/>
      <c r="BQ62" s="280"/>
      <c r="BR62" s="280"/>
      <c r="BS62" s="280"/>
      <c r="BT62" s="280"/>
      <c r="BU62" s="280"/>
      <c r="BV62" s="280"/>
      <c r="BW62" s="280"/>
      <c r="BX62" s="280"/>
      <c r="BY62" s="280"/>
      <c r="BZ62" s="280"/>
      <c r="CA62" s="280"/>
      <c r="CB62" s="280"/>
      <c r="CC62" s="280"/>
      <c r="CD62" s="280"/>
      <c r="CE62" s="280"/>
      <c r="CH62" s="214"/>
      <c r="CL62" s="251"/>
    </row>
    <row r="63" spans="1:91" s="115" customFormat="1" ht="12" hidden="1" customHeight="1">
      <c r="A63" s="289"/>
      <c r="B63" s="865"/>
      <c r="C63" s="862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4"/>
        <v>0</v>
      </c>
      <c r="N63" s="277"/>
      <c r="O63" s="295">
        <f t="shared" si="9"/>
        <v>0</v>
      </c>
      <c r="P63" s="294"/>
      <c r="Q63" s="294"/>
      <c r="R63" s="294"/>
      <c r="S63" s="294"/>
      <c r="T63" s="294"/>
      <c r="U63" s="294"/>
      <c r="V63" s="294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95">
        <f t="shared" si="7"/>
        <v>0</v>
      </c>
      <c r="AP63" s="277"/>
      <c r="AQ63" s="295">
        <f t="shared" si="10"/>
        <v>0</v>
      </c>
      <c r="AR63" s="294"/>
      <c r="AS63" s="294"/>
      <c r="AT63" s="294"/>
      <c r="AU63" s="295">
        <f t="shared" si="8"/>
        <v>0</v>
      </c>
      <c r="AV63" s="294"/>
      <c r="AW63" s="294"/>
      <c r="AX63" s="247"/>
      <c r="AY63" s="170"/>
      <c r="AZ63" s="170"/>
      <c r="BA63" s="282" t="str">
        <f>C57 &amp; "-I"</f>
        <v>0.0-I</v>
      </c>
      <c r="BB63" s="170"/>
      <c r="BC63" s="280"/>
      <c r="BD63" s="280"/>
      <c r="BE63" s="280"/>
      <c r="BF63" s="280"/>
      <c r="BG63" s="280"/>
      <c r="BH63" s="280"/>
      <c r="BI63" s="280"/>
      <c r="BJ63" s="280"/>
      <c r="BK63" s="280"/>
      <c r="BL63" s="280"/>
      <c r="BM63" s="280"/>
      <c r="BN63" s="280"/>
      <c r="BO63" s="280"/>
      <c r="BP63" s="280"/>
      <c r="BQ63" s="280"/>
      <c r="BR63" s="280"/>
      <c r="BS63" s="280"/>
      <c r="BT63" s="280"/>
      <c r="BU63" s="280"/>
      <c r="BV63" s="280"/>
      <c r="BW63" s="280"/>
      <c r="BX63" s="280"/>
      <c r="BY63" s="280"/>
      <c r="BZ63" s="280"/>
      <c r="CA63" s="280"/>
      <c r="CB63" s="280"/>
      <c r="CC63" s="280"/>
      <c r="CD63" s="280"/>
      <c r="CE63" s="280"/>
      <c r="CH63" s="214"/>
      <c r="CL63" s="251"/>
    </row>
    <row r="64" spans="1:91" s="115" customFormat="1" ht="12" hidden="1" customHeight="1">
      <c r="A64" s="289"/>
      <c r="B64" s="865"/>
      <c r="C64" s="862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4"/>
        <v>0</v>
      </c>
      <c r="N64" s="277"/>
      <c r="O64" s="295">
        <f t="shared" si="9"/>
        <v>0</v>
      </c>
      <c r="P64" s="294"/>
      <c r="Q64" s="294"/>
      <c r="R64" s="294"/>
      <c r="S64" s="294"/>
      <c r="T64" s="294"/>
      <c r="U64" s="294"/>
      <c r="V64" s="294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7"/>
      <c r="AN64" s="277"/>
      <c r="AO64" s="295">
        <f t="shared" si="7"/>
        <v>0</v>
      </c>
      <c r="AP64" s="277"/>
      <c r="AQ64" s="295">
        <f t="shared" si="10"/>
        <v>0</v>
      </c>
      <c r="AR64" s="294"/>
      <c r="AS64" s="294"/>
      <c r="AT64" s="294"/>
      <c r="AU64" s="295">
        <f t="shared" si="8"/>
        <v>0</v>
      </c>
      <c r="AV64" s="294"/>
      <c r="AW64" s="294"/>
      <c r="AX64" s="247"/>
      <c r="AY64" s="170"/>
      <c r="AZ64" s="170"/>
      <c r="BA64" s="282" t="str">
        <f>C57 &amp; "-I"</f>
        <v>0.0-I</v>
      </c>
      <c r="BB64" s="170"/>
      <c r="BC64" s="280"/>
      <c r="BD64" s="280"/>
      <c r="BE64" s="280"/>
      <c r="BF64" s="280"/>
      <c r="BG64" s="280"/>
      <c r="BH64" s="280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280"/>
      <c r="BV64" s="280"/>
      <c r="BW64" s="280"/>
      <c r="BX64" s="280"/>
      <c r="BY64" s="280"/>
      <c r="BZ64" s="280"/>
      <c r="CA64" s="280"/>
      <c r="CB64" s="280"/>
      <c r="CC64" s="280"/>
      <c r="CD64" s="280"/>
      <c r="CE64" s="280"/>
      <c r="CH64" s="214"/>
      <c r="CL64" s="251"/>
    </row>
    <row r="65" spans="1:90" s="115" customFormat="1" ht="12" hidden="1" customHeight="1">
      <c r="A65" s="289"/>
      <c r="B65" s="865"/>
      <c r="C65" s="862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4"/>
        <v>0</v>
      </c>
      <c r="N65" s="277"/>
      <c r="O65" s="295">
        <f t="shared" si="9"/>
        <v>0</v>
      </c>
      <c r="P65" s="294"/>
      <c r="Q65" s="294"/>
      <c r="R65" s="294"/>
      <c r="S65" s="294"/>
      <c r="T65" s="294"/>
      <c r="U65" s="294"/>
      <c r="V65" s="294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95">
        <f t="shared" si="7"/>
        <v>0</v>
      </c>
      <c r="AP65" s="277"/>
      <c r="AQ65" s="295">
        <f t="shared" si="10"/>
        <v>0</v>
      </c>
      <c r="AR65" s="294"/>
      <c r="AS65" s="294"/>
      <c r="AT65" s="294"/>
      <c r="AU65" s="295">
        <f t="shared" si="8"/>
        <v>0</v>
      </c>
      <c r="AV65" s="294"/>
      <c r="AW65" s="294"/>
      <c r="AX65" s="247"/>
      <c r="AY65" s="170"/>
      <c r="AZ65" s="170"/>
      <c r="BA65" s="282" t="str">
        <f>C57 &amp; "-I"</f>
        <v>0.0-I</v>
      </c>
      <c r="BB65" s="170"/>
      <c r="BC65" s="280"/>
      <c r="BD65" s="280"/>
      <c r="BE65" s="280"/>
      <c r="BF65" s="280"/>
      <c r="BG65" s="280"/>
      <c r="BH65" s="280"/>
      <c r="BI65" s="280"/>
      <c r="BJ65" s="280"/>
      <c r="BK65" s="280"/>
      <c r="BL65" s="280"/>
      <c r="BM65" s="280"/>
      <c r="BN65" s="280"/>
      <c r="BO65" s="280"/>
      <c r="BP65" s="280"/>
      <c r="BQ65" s="280"/>
      <c r="BR65" s="280"/>
      <c r="BS65" s="280"/>
      <c r="BT65" s="280"/>
      <c r="BU65" s="280"/>
      <c r="BV65" s="280"/>
      <c r="BW65" s="280"/>
      <c r="BX65" s="280"/>
      <c r="BY65" s="280"/>
      <c r="BZ65" s="280"/>
      <c r="CA65" s="280"/>
      <c r="CB65" s="280"/>
      <c r="CC65" s="280"/>
      <c r="CD65" s="280"/>
      <c r="CE65" s="280"/>
      <c r="CH65" s="214"/>
      <c r="CL65" s="251"/>
    </row>
    <row r="66" spans="1:90" s="115" customFormat="1" ht="12" hidden="1" customHeight="1">
      <c r="A66" s="289"/>
      <c r="B66" s="865"/>
      <c r="C66" s="862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4"/>
        <v>0</v>
      </c>
      <c r="N66" s="277"/>
      <c r="O66" s="295">
        <f t="shared" si="9"/>
        <v>0</v>
      </c>
      <c r="P66" s="294"/>
      <c r="Q66" s="294"/>
      <c r="R66" s="294"/>
      <c r="S66" s="294"/>
      <c r="T66" s="294"/>
      <c r="U66" s="294"/>
      <c r="V66" s="294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  <c r="AM66" s="277"/>
      <c r="AN66" s="277"/>
      <c r="AO66" s="295">
        <f t="shared" si="7"/>
        <v>0</v>
      </c>
      <c r="AP66" s="277"/>
      <c r="AQ66" s="295">
        <f t="shared" si="10"/>
        <v>0</v>
      </c>
      <c r="AR66" s="294"/>
      <c r="AS66" s="294"/>
      <c r="AT66" s="294"/>
      <c r="AU66" s="295">
        <f t="shared" si="8"/>
        <v>0</v>
      </c>
      <c r="AV66" s="294"/>
      <c r="AW66" s="294"/>
      <c r="AX66" s="247"/>
      <c r="AY66" s="170"/>
      <c r="AZ66" s="170"/>
      <c r="BA66" s="282" t="str">
        <f>C57 &amp; "-II"</f>
        <v>0.0-II</v>
      </c>
      <c r="BB66" s="170"/>
      <c r="BC66" s="280"/>
      <c r="BD66" s="280"/>
      <c r="BE66" s="280"/>
      <c r="BF66" s="280"/>
      <c r="BG66" s="280"/>
      <c r="BH66" s="280"/>
      <c r="BI66" s="280"/>
      <c r="BJ66" s="280"/>
      <c r="BK66" s="280"/>
      <c r="BL66" s="280"/>
      <c r="BM66" s="280"/>
      <c r="BN66" s="280"/>
      <c r="BO66" s="280"/>
      <c r="BP66" s="297">
        <f>SUM($U66:$U71)+SUM($AT66:$AT71)</f>
        <v>0</v>
      </c>
      <c r="BQ66" s="297">
        <f>SUM($R66:$R71)+SUM($AV66:$AV71)</f>
        <v>0</v>
      </c>
      <c r="BR66" s="297">
        <f>SUM($S66:$S71)+SUM($AW66:$AW71)</f>
        <v>0</v>
      </c>
      <c r="BS66" s="297">
        <f>SUM($T66:$T71)+SUM($AX66:$AX71)</f>
        <v>0</v>
      </c>
      <c r="BT66" s="280"/>
      <c r="BU66" s="297">
        <f>SUM($U66:$U71)+SUM($AT66:$AT71)</f>
        <v>0</v>
      </c>
      <c r="BV66" s="297">
        <f>SUM($R66:$R71)+SUM($AV66:$AV71)</f>
        <v>0</v>
      </c>
      <c r="BW66" s="297">
        <f>SUM($S66:$S71)+SUM($AW66:$AW71)</f>
        <v>0</v>
      </c>
      <c r="BX66" s="297">
        <f>SUM($T66:$T71)+SUM($AX66:$AX71)</f>
        <v>0</v>
      </c>
      <c r="BY66" s="280"/>
      <c r="BZ66" s="280"/>
      <c r="CA66" s="280"/>
      <c r="CB66" s="280"/>
      <c r="CC66" s="280"/>
      <c r="CD66" s="280"/>
      <c r="CE66" s="280"/>
      <c r="CH66" s="214"/>
      <c r="CL66" s="251"/>
    </row>
    <row r="67" spans="1:90" s="115" customFormat="1" ht="12" hidden="1" customHeight="1">
      <c r="A67" s="289"/>
      <c r="B67" s="865"/>
      <c r="C67" s="862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4"/>
        <v>0</v>
      </c>
      <c r="N67" s="277"/>
      <c r="O67" s="295">
        <f t="shared" si="9"/>
        <v>0</v>
      </c>
      <c r="P67" s="294"/>
      <c r="Q67" s="294"/>
      <c r="R67" s="294"/>
      <c r="S67" s="294"/>
      <c r="T67" s="294"/>
      <c r="U67" s="294"/>
      <c r="V67" s="294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95">
        <f t="shared" si="7"/>
        <v>0</v>
      </c>
      <c r="AP67" s="277"/>
      <c r="AQ67" s="295">
        <f t="shared" si="10"/>
        <v>0</v>
      </c>
      <c r="AR67" s="294"/>
      <c r="AS67" s="294"/>
      <c r="AT67" s="294"/>
      <c r="AU67" s="295">
        <f t="shared" si="8"/>
        <v>0</v>
      </c>
      <c r="AV67" s="294"/>
      <c r="AW67" s="294"/>
      <c r="AX67" s="247"/>
      <c r="AY67" s="170"/>
      <c r="AZ67" s="170"/>
      <c r="BA67" s="282" t="str">
        <f>C57 &amp; "-II"</f>
        <v>0.0-II</v>
      </c>
      <c r="BB67" s="170"/>
      <c r="BC67" s="280"/>
      <c r="BD67" s="280"/>
      <c r="BE67" s="280"/>
      <c r="BF67" s="280"/>
      <c r="BG67" s="280"/>
      <c r="BH67" s="280"/>
      <c r="BI67" s="280"/>
      <c r="BJ67" s="280"/>
      <c r="BK67" s="280"/>
      <c r="BL67" s="280"/>
      <c r="BM67" s="280"/>
      <c r="BN67" s="280"/>
      <c r="BO67" s="280"/>
      <c r="BP67" s="280"/>
      <c r="BQ67" s="280"/>
      <c r="BR67" s="280"/>
      <c r="BS67" s="280"/>
      <c r="BT67" s="280"/>
      <c r="BU67" s="280"/>
      <c r="BV67" s="280"/>
      <c r="BW67" s="280"/>
      <c r="BX67" s="280"/>
      <c r="BY67" s="280"/>
      <c r="BZ67" s="280"/>
      <c r="CA67" s="280"/>
      <c r="CB67" s="280"/>
      <c r="CC67" s="280"/>
      <c r="CD67" s="280"/>
      <c r="CE67" s="280"/>
      <c r="CH67" s="214"/>
      <c r="CL67" s="251"/>
    </row>
    <row r="68" spans="1:90" s="115" customFormat="1" ht="12" hidden="1" customHeight="1">
      <c r="A68" s="289"/>
      <c r="B68" s="865"/>
      <c r="C68" s="862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4"/>
        <v>0</v>
      </c>
      <c r="N68" s="277"/>
      <c r="O68" s="295">
        <f t="shared" si="9"/>
        <v>0</v>
      </c>
      <c r="P68" s="294"/>
      <c r="Q68" s="294"/>
      <c r="R68" s="294"/>
      <c r="S68" s="294"/>
      <c r="T68" s="294"/>
      <c r="U68" s="294"/>
      <c r="V68" s="294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95">
        <f t="shared" si="7"/>
        <v>0</v>
      </c>
      <c r="AP68" s="277"/>
      <c r="AQ68" s="295">
        <f t="shared" si="10"/>
        <v>0</v>
      </c>
      <c r="AR68" s="294"/>
      <c r="AS68" s="294"/>
      <c r="AT68" s="294"/>
      <c r="AU68" s="295">
        <f t="shared" si="8"/>
        <v>0</v>
      </c>
      <c r="AV68" s="294"/>
      <c r="AW68" s="294"/>
      <c r="AX68" s="247"/>
      <c r="AY68" s="170"/>
      <c r="AZ68" s="170"/>
      <c r="BA68" s="282" t="str">
        <f>C57 &amp; "-II"</f>
        <v>0.0-II</v>
      </c>
      <c r="BB68" s="170"/>
      <c r="BC68" s="280"/>
      <c r="BD68" s="280"/>
      <c r="BE68" s="280"/>
      <c r="BF68" s="280"/>
      <c r="BG68" s="280"/>
      <c r="BH68" s="280"/>
      <c r="BI68" s="280"/>
      <c r="BJ68" s="280"/>
      <c r="BK68" s="280"/>
      <c r="BL68" s="280"/>
      <c r="BM68" s="280"/>
      <c r="BN68" s="280"/>
      <c r="BO68" s="280"/>
      <c r="BP68" s="280"/>
      <c r="BQ68" s="280"/>
      <c r="BR68" s="280"/>
      <c r="BS68" s="280"/>
      <c r="BT68" s="280"/>
      <c r="BU68" s="280"/>
      <c r="BV68" s="280"/>
      <c r="BW68" s="280"/>
      <c r="BX68" s="280"/>
      <c r="BY68" s="280"/>
      <c r="BZ68" s="280"/>
      <c r="CA68" s="280"/>
      <c r="CB68" s="280"/>
      <c r="CC68" s="280"/>
      <c r="CD68" s="280"/>
      <c r="CE68" s="280"/>
      <c r="CH68" s="214"/>
      <c r="CL68" s="251"/>
    </row>
    <row r="69" spans="1:90" s="115" customFormat="1" ht="12" hidden="1" customHeight="1">
      <c r="A69" s="289"/>
      <c r="B69" s="865"/>
      <c r="C69" s="862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4"/>
        <v>0</v>
      </c>
      <c r="N69" s="277"/>
      <c r="O69" s="295">
        <f t="shared" si="9"/>
        <v>0</v>
      </c>
      <c r="P69" s="294"/>
      <c r="Q69" s="294"/>
      <c r="R69" s="294"/>
      <c r="S69" s="294"/>
      <c r="T69" s="294"/>
      <c r="U69" s="294"/>
      <c r="V69" s="294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95">
        <f t="shared" si="7"/>
        <v>0</v>
      </c>
      <c r="AP69" s="277"/>
      <c r="AQ69" s="295">
        <f t="shared" si="10"/>
        <v>0</v>
      </c>
      <c r="AR69" s="294"/>
      <c r="AS69" s="294"/>
      <c r="AT69" s="294"/>
      <c r="AU69" s="295">
        <f t="shared" si="8"/>
        <v>0</v>
      </c>
      <c r="AV69" s="294"/>
      <c r="AW69" s="294"/>
      <c r="AX69" s="247"/>
      <c r="AY69" s="170"/>
      <c r="AZ69" s="170"/>
      <c r="BA69" s="282" t="str">
        <f>C57 &amp; "-II"</f>
        <v>0.0-II</v>
      </c>
      <c r="BB69" s="170"/>
      <c r="BC69" s="280"/>
      <c r="BD69" s="280"/>
      <c r="BE69" s="280"/>
      <c r="BF69" s="280"/>
      <c r="BG69" s="280"/>
      <c r="BH69" s="280"/>
      <c r="BI69" s="280"/>
      <c r="BJ69" s="280"/>
      <c r="BK69" s="280"/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H69" s="214"/>
      <c r="CL69" s="251"/>
    </row>
    <row r="70" spans="1:90" s="115" customFormat="1" ht="12" hidden="1" customHeight="1">
      <c r="A70" s="289"/>
      <c r="B70" s="865"/>
      <c r="C70" s="862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4"/>
        <v>0</v>
      </c>
      <c r="N70" s="277"/>
      <c r="O70" s="295">
        <f t="shared" si="9"/>
        <v>0</v>
      </c>
      <c r="P70" s="294"/>
      <c r="Q70" s="294"/>
      <c r="R70" s="294"/>
      <c r="S70" s="294"/>
      <c r="T70" s="294"/>
      <c r="U70" s="294"/>
      <c r="V70" s="294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95">
        <f t="shared" si="7"/>
        <v>0</v>
      </c>
      <c r="AP70" s="277"/>
      <c r="AQ70" s="295">
        <f t="shared" si="10"/>
        <v>0</v>
      </c>
      <c r="AR70" s="294"/>
      <c r="AS70" s="294"/>
      <c r="AT70" s="294"/>
      <c r="AU70" s="295">
        <f t="shared" si="8"/>
        <v>0</v>
      </c>
      <c r="AV70" s="294"/>
      <c r="AW70" s="294"/>
      <c r="AX70" s="247"/>
      <c r="AY70" s="170"/>
      <c r="AZ70" s="170"/>
      <c r="BA70" s="282" t="str">
        <f>C57 &amp; "-II"</f>
        <v>0.0-II</v>
      </c>
      <c r="BB70" s="170"/>
      <c r="BC70" s="280"/>
      <c r="BD70" s="280"/>
      <c r="BE70" s="280"/>
      <c r="BF70" s="280"/>
      <c r="BG70" s="280"/>
      <c r="BH70" s="280"/>
      <c r="BI70" s="280"/>
      <c r="BJ70" s="280"/>
      <c r="BK70" s="280"/>
      <c r="BL70" s="280"/>
      <c r="BM70" s="280"/>
      <c r="BN70" s="280"/>
      <c r="BO70" s="280"/>
      <c r="BP70" s="280"/>
      <c r="BQ70" s="280"/>
      <c r="BR70" s="280"/>
      <c r="BS70" s="280"/>
      <c r="BT70" s="280"/>
      <c r="BU70" s="280"/>
      <c r="BV70" s="280"/>
      <c r="BW70" s="280"/>
      <c r="BX70" s="280"/>
      <c r="BY70" s="280"/>
      <c r="BZ70" s="280"/>
      <c r="CA70" s="280"/>
      <c r="CB70" s="280"/>
      <c r="CC70" s="280"/>
      <c r="CD70" s="280"/>
      <c r="CE70" s="280"/>
      <c r="CH70" s="214"/>
      <c r="CL70" s="251"/>
    </row>
    <row r="71" spans="1:90" s="115" customFormat="1" ht="12" hidden="1" customHeight="1">
      <c r="A71" s="289"/>
      <c r="B71" s="865"/>
      <c r="C71" s="867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4"/>
        <v>0</v>
      </c>
      <c r="N71" s="277"/>
      <c r="O71" s="295">
        <f t="shared" si="9"/>
        <v>0</v>
      </c>
      <c r="P71" s="294"/>
      <c r="Q71" s="294"/>
      <c r="R71" s="294"/>
      <c r="S71" s="294"/>
      <c r="T71" s="294"/>
      <c r="U71" s="294"/>
      <c r="V71" s="294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95">
        <f t="shared" si="7"/>
        <v>0</v>
      </c>
      <c r="AP71" s="277"/>
      <c r="AQ71" s="295">
        <f t="shared" si="10"/>
        <v>0</v>
      </c>
      <c r="AR71" s="294"/>
      <c r="AS71" s="294"/>
      <c r="AT71" s="294"/>
      <c r="AU71" s="295">
        <f t="shared" si="8"/>
        <v>0</v>
      </c>
      <c r="AV71" s="294"/>
      <c r="AW71" s="294"/>
      <c r="AX71" s="247"/>
      <c r="AY71" s="170"/>
      <c r="AZ71" s="170"/>
      <c r="BA71" s="282" t="str">
        <f>C57 &amp; "-II"</f>
        <v>0.0-II</v>
      </c>
      <c r="BB71" s="170"/>
      <c r="BC71" s="280"/>
      <c r="BD71" s="280"/>
      <c r="BE71" s="280"/>
      <c r="BF71" s="280"/>
      <c r="BG71" s="280"/>
      <c r="BH71" s="280"/>
      <c r="BI71" s="280"/>
      <c r="BJ71" s="280"/>
      <c r="BK71" s="280"/>
      <c r="BL71" s="280"/>
      <c r="BM71" s="280"/>
      <c r="BN71" s="280"/>
      <c r="BO71" s="280"/>
      <c r="BP71" s="280"/>
      <c r="BQ71" s="280"/>
      <c r="BR71" s="280"/>
      <c r="BS71" s="280"/>
      <c r="BT71" s="280"/>
      <c r="BU71" s="280"/>
      <c r="BV71" s="280"/>
      <c r="BW71" s="280"/>
      <c r="BX71" s="280"/>
      <c r="BY71" s="280"/>
      <c r="BZ71" s="280"/>
      <c r="CA71" s="280"/>
      <c r="CB71" s="280"/>
      <c r="CC71" s="280"/>
      <c r="CD71" s="280"/>
      <c r="CE71" s="280"/>
      <c r="CH71" s="214"/>
      <c r="CL71" s="251"/>
    </row>
    <row r="72" spans="1:90" s="115" customFormat="1" ht="0.75" hidden="1" customHeight="1">
      <c r="A72" s="289"/>
      <c r="B72" s="865"/>
      <c r="C72" s="861"/>
      <c r="D72" s="283"/>
      <c r="E72" s="284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8"/>
      <c r="W72" s="278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  <c r="AR72" s="277"/>
      <c r="AS72" s="277"/>
      <c r="AT72" s="277"/>
      <c r="AU72" s="277"/>
      <c r="AV72" s="277"/>
      <c r="AW72" s="277"/>
      <c r="AX72" s="243"/>
      <c r="AY72" s="170"/>
      <c r="AZ72" s="170"/>
      <c r="BA72" s="282"/>
      <c r="BB72" s="170"/>
      <c r="BC72" s="280"/>
      <c r="BD72" s="280"/>
      <c r="BE72" s="280"/>
      <c r="BF72" s="280"/>
      <c r="BG72" s="280"/>
      <c r="BH72" s="280"/>
      <c r="BI72" s="280"/>
      <c r="BJ72" s="280"/>
      <c r="BK72" s="280"/>
      <c r="BL72" s="280"/>
      <c r="BM72" s="280"/>
      <c r="BN72" s="280"/>
      <c r="BO72" s="280"/>
      <c r="BP72" s="280"/>
      <c r="BQ72" s="280"/>
      <c r="BR72" s="280"/>
      <c r="BS72" s="280"/>
      <c r="BT72" s="280"/>
      <c r="BU72" s="280"/>
      <c r="BV72" s="280"/>
      <c r="BW72" s="280"/>
      <c r="BX72" s="280"/>
      <c r="BY72" s="280"/>
      <c r="BZ72" s="280"/>
      <c r="CA72" s="280"/>
      <c r="CB72" s="280"/>
      <c r="CC72" s="280"/>
      <c r="CD72" s="280"/>
      <c r="CE72" s="280"/>
      <c r="CH72" s="214"/>
      <c r="CL72" s="251"/>
    </row>
    <row r="73" spans="1:90" s="115" customFormat="1" ht="0.75" hidden="1" customHeight="1">
      <c r="A73" s="289"/>
      <c r="B73" s="865"/>
      <c r="C73" s="862"/>
      <c r="D73" s="283"/>
      <c r="E73" s="284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8"/>
      <c r="W73" s="278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43"/>
      <c r="AY73" s="170"/>
      <c r="AZ73" s="170"/>
      <c r="BA73" s="282"/>
      <c r="BB73" s="170"/>
      <c r="BC73" s="280"/>
      <c r="BD73" s="280"/>
      <c r="BE73" s="280"/>
      <c r="BF73" s="280"/>
      <c r="BG73" s="280"/>
      <c r="BH73" s="280"/>
      <c r="BI73" s="280"/>
      <c r="BJ73" s="280"/>
      <c r="BK73" s="280"/>
      <c r="BL73" s="280"/>
      <c r="BM73" s="280"/>
      <c r="BN73" s="280"/>
      <c r="BO73" s="280"/>
      <c r="BP73" s="280"/>
      <c r="BQ73" s="280"/>
      <c r="BR73" s="280"/>
      <c r="BS73" s="280"/>
      <c r="BT73" s="280"/>
      <c r="BU73" s="280"/>
      <c r="BV73" s="280"/>
      <c r="BW73" s="280"/>
      <c r="BX73" s="280"/>
      <c r="BY73" s="280"/>
      <c r="BZ73" s="280"/>
      <c r="CA73" s="280"/>
      <c r="CB73" s="280"/>
      <c r="CC73" s="280"/>
      <c r="CD73" s="280"/>
      <c r="CE73" s="280"/>
      <c r="CH73" s="214"/>
      <c r="CL73" s="251"/>
    </row>
    <row r="74" spans="1:90" s="115" customFormat="1" ht="0.75" hidden="1" customHeight="1">
      <c r="A74" s="289"/>
      <c r="B74" s="865"/>
      <c r="C74" s="862"/>
      <c r="D74" s="283"/>
      <c r="E74" s="284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8"/>
      <c r="W74" s="278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  <c r="AL74" s="277"/>
      <c r="AM74" s="277"/>
      <c r="AN74" s="277"/>
      <c r="AO74" s="277"/>
      <c r="AP74" s="277"/>
      <c r="AQ74" s="277"/>
      <c r="AR74" s="277"/>
      <c r="AS74" s="277"/>
      <c r="AT74" s="277"/>
      <c r="AU74" s="277"/>
      <c r="AV74" s="277"/>
      <c r="AW74" s="277"/>
      <c r="AX74" s="243"/>
      <c r="AY74" s="170"/>
      <c r="AZ74" s="170"/>
      <c r="BA74" s="282"/>
      <c r="BB74" s="170"/>
      <c r="BC74" s="280"/>
      <c r="BD74" s="280"/>
      <c r="BE74" s="280"/>
      <c r="BF74" s="280"/>
      <c r="BG74" s="280"/>
      <c r="BH74" s="280"/>
      <c r="BI74" s="280"/>
      <c r="BJ74" s="280"/>
      <c r="BK74" s="280"/>
      <c r="BL74" s="280"/>
      <c r="BM74" s="280"/>
      <c r="BN74" s="280"/>
      <c r="BO74" s="280"/>
      <c r="BP74" s="280"/>
      <c r="BQ74" s="280"/>
      <c r="BR74" s="280"/>
      <c r="BS74" s="280"/>
      <c r="BT74" s="280"/>
      <c r="BU74" s="280"/>
      <c r="BV74" s="280"/>
      <c r="BW74" s="280"/>
      <c r="BX74" s="280"/>
      <c r="BY74" s="280"/>
      <c r="BZ74" s="280"/>
      <c r="CA74" s="280"/>
      <c r="CB74" s="280"/>
      <c r="CC74" s="280"/>
      <c r="CD74" s="280"/>
      <c r="CE74" s="280"/>
      <c r="CH74" s="214"/>
      <c r="CL74" s="251"/>
    </row>
    <row r="75" spans="1:90" s="115" customFormat="1" ht="0.75" hidden="1" customHeight="1">
      <c r="A75" s="289"/>
      <c r="B75" s="865"/>
      <c r="C75" s="862"/>
      <c r="D75" s="283"/>
      <c r="E75" s="284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8"/>
      <c r="W75" s="278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43"/>
      <c r="AY75" s="170"/>
      <c r="AZ75" s="170"/>
      <c r="BA75" s="282"/>
      <c r="BB75" s="170"/>
      <c r="BC75" s="280"/>
      <c r="BD75" s="280"/>
      <c r="BE75" s="280"/>
      <c r="BF75" s="280"/>
      <c r="BG75" s="280"/>
      <c r="BH75" s="280"/>
      <c r="BI75" s="280"/>
      <c r="BJ75" s="280"/>
      <c r="BK75" s="280"/>
      <c r="BL75" s="280"/>
      <c r="BM75" s="280"/>
      <c r="BN75" s="280"/>
      <c r="BO75" s="280"/>
      <c r="BP75" s="280"/>
      <c r="BQ75" s="280"/>
      <c r="BR75" s="280"/>
      <c r="BS75" s="280"/>
      <c r="BT75" s="280"/>
      <c r="BU75" s="280"/>
      <c r="BV75" s="280"/>
      <c r="BW75" s="280"/>
      <c r="BX75" s="280"/>
      <c r="BY75" s="280"/>
      <c r="BZ75" s="280"/>
      <c r="CA75" s="280"/>
      <c r="CB75" s="280"/>
      <c r="CC75" s="280"/>
      <c r="CD75" s="280"/>
      <c r="CE75" s="280"/>
      <c r="CH75" s="214"/>
      <c r="CL75" s="251"/>
    </row>
    <row r="76" spans="1:90" s="115" customFormat="1" ht="0.75" hidden="1" customHeight="1">
      <c r="A76" s="289"/>
      <c r="B76" s="865"/>
      <c r="C76" s="862"/>
      <c r="D76" s="283"/>
      <c r="E76" s="284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8"/>
      <c r="W76" s="278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  <c r="AM76" s="277"/>
      <c r="AN76" s="277"/>
      <c r="AO76" s="277"/>
      <c r="AP76" s="277"/>
      <c r="AQ76" s="277"/>
      <c r="AR76" s="277"/>
      <c r="AS76" s="277"/>
      <c r="AT76" s="277"/>
      <c r="AU76" s="277"/>
      <c r="AV76" s="277"/>
      <c r="AW76" s="277"/>
      <c r="AX76" s="243"/>
      <c r="AY76" s="170"/>
      <c r="AZ76" s="170"/>
      <c r="BA76" s="282"/>
      <c r="BB76" s="170"/>
      <c r="BC76" s="280"/>
      <c r="BD76" s="280"/>
      <c r="BE76" s="280"/>
      <c r="BF76" s="280"/>
      <c r="BG76" s="280"/>
      <c r="BH76" s="280"/>
      <c r="BI76" s="280"/>
      <c r="BJ76" s="280"/>
      <c r="BK76" s="280"/>
      <c r="BL76" s="280"/>
      <c r="BM76" s="280"/>
      <c r="BN76" s="280"/>
      <c r="BO76" s="280"/>
      <c r="BP76" s="280"/>
      <c r="BQ76" s="280"/>
      <c r="BR76" s="280"/>
      <c r="BS76" s="280"/>
      <c r="BT76" s="280"/>
      <c r="BU76" s="280"/>
      <c r="BV76" s="280"/>
      <c r="BW76" s="280"/>
      <c r="BX76" s="280"/>
      <c r="BY76" s="280"/>
      <c r="BZ76" s="280"/>
      <c r="CA76" s="280"/>
      <c r="CB76" s="280"/>
      <c r="CC76" s="280"/>
      <c r="CD76" s="280"/>
      <c r="CE76" s="280"/>
      <c r="CH76" s="214"/>
      <c r="CL76" s="251"/>
    </row>
    <row r="77" spans="1:90" s="115" customFormat="1" ht="0.75" hidden="1" customHeight="1">
      <c r="A77" s="289"/>
      <c r="B77" s="865"/>
      <c r="C77" s="862"/>
      <c r="D77" s="283"/>
      <c r="E77" s="284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8"/>
      <c r="W77" s="278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  <c r="AH77" s="277"/>
      <c r="AI77" s="277"/>
      <c r="AJ77" s="277"/>
      <c r="AK77" s="277"/>
      <c r="AL77" s="277"/>
      <c r="AM77" s="277"/>
      <c r="AN77" s="277"/>
      <c r="AO77" s="277"/>
      <c r="AP77" s="277"/>
      <c r="AQ77" s="277"/>
      <c r="AR77" s="277"/>
      <c r="AS77" s="277"/>
      <c r="AT77" s="277"/>
      <c r="AU77" s="277"/>
      <c r="AV77" s="277"/>
      <c r="AW77" s="277"/>
      <c r="AX77" s="243"/>
      <c r="AY77" s="170"/>
      <c r="AZ77" s="170"/>
      <c r="BA77" s="282"/>
      <c r="BB77" s="170"/>
      <c r="BC77" s="280"/>
      <c r="BD77" s="280"/>
      <c r="BE77" s="280"/>
      <c r="BF77" s="280"/>
      <c r="BG77" s="280"/>
      <c r="BH77" s="280"/>
      <c r="BI77" s="280"/>
      <c r="BJ77" s="280"/>
      <c r="BK77" s="280"/>
      <c r="BL77" s="280"/>
      <c r="BM77" s="280"/>
      <c r="BN77" s="280"/>
      <c r="BO77" s="280"/>
      <c r="BP77" s="280"/>
      <c r="BQ77" s="280"/>
      <c r="BR77" s="280"/>
      <c r="BS77" s="280"/>
      <c r="BT77" s="280"/>
      <c r="BU77" s="280"/>
      <c r="BV77" s="280"/>
      <c r="BW77" s="280"/>
      <c r="BX77" s="280"/>
      <c r="BY77" s="280"/>
      <c r="BZ77" s="280"/>
      <c r="CA77" s="280"/>
      <c r="CB77" s="280"/>
      <c r="CC77" s="280"/>
      <c r="CD77" s="280"/>
      <c r="CE77" s="280"/>
      <c r="CH77" s="214"/>
      <c r="CL77" s="251"/>
    </row>
    <row r="78" spans="1:90" s="115" customFormat="1" ht="0.75" hidden="1" customHeight="1">
      <c r="A78" s="289"/>
      <c r="B78" s="865"/>
      <c r="C78" s="862"/>
      <c r="D78" s="283"/>
      <c r="E78" s="284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8"/>
      <c r="W78" s="278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43"/>
      <c r="AY78" s="170"/>
      <c r="AZ78" s="170"/>
      <c r="BA78" s="282"/>
      <c r="BB78" s="170"/>
      <c r="BC78" s="280"/>
      <c r="BD78" s="280"/>
      <c r="BE78" s="280"/>
      <c r="BF78" s="280"/>
      <c r="BG78" s="280"/>
      <c r="BH78" s="280"/>
      <c r="BI78" s="280"/>
      <c r="BJ78" s="280"/>
      <c r="BK78" s="280"/>
      <c r="BL78" s="280"/>
      <c r="BM78" s="280"/>
      <c r="BN78" s="280"/>
      <c r="BO78" s="280"/>
      <c r="BP78" s="280"/>
      <c r="BQ78" s="280"/>
      <c r="BR78" s="280"/>
      <c r="BS78" s="280"/>
      <c r="BT78" s="280"/>
      <c r="BU78" s="280"/>
      <c r="BV78" s="280"/>
      <c r="BW78" s="280"/>
      <c r="BX78" s="280"/>
      <c r="BY78" s="280"/>
      <c r="BZ78" s="280"/>
      <c r="CA78" s="280"/>
      <c r="CB78" s="280"/>
      <c r="CC78" s="280"/>
      <c r="CD78" s="280"/>
      <c r="CE78" s="280"/>
      <c r="CH78" s="214"/>
      <c r="CL78" s="251"/>
    </row>
    <row r="79" spans="1:90" s="115" customFormat="1" ht="0.75" hidden="1" customHeight="1">
      <c r="A79" s="289"/>
      <c r="B79" s="865"/>
      <c r="C79" s="862"/>
      <c r="D79" s="283"/>
      <c r="E79" s="284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8"/>
      <c r="W79" s="278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  <c r="AH79" s="277"/>
      <c r="AI79" s="277"/>
      <c r="AJ79" s="277"/>
      <c r="AK79" s="277"/>
      <c r="AL79" s="277"/>
      <c r="AM79" s="277"/>
      <c r="AN79" s="277"/>
      <c r="AO79" s="277"/>
      <c r="AP79" s="277"/>
      <c r="AQ79" s="277"/>
      <c r="AR79" s="277"/>
      <c r="AS79" s="277"/>
      <c r="AT79" s="277"/>
      <c r="AU79" s="277"/>
      <c r="AV79" s="277"/>
      <c r="AW79" s="277"/>
      <c r="AX79" s="243"/>
      <c r="AY79" s="170"/>
      <c r="AZ79" s="170"/>
      <c r="BA79" s="282"/>
      <c r="BB79" s="170"/>
      <c r="BC79" s="280"/>
      <c r="BD79" s="280"/>
      <c r="BE79" s="280"/>
      <c r="BF79" s="280"/>
      <c r="BG79" s="280"/>
      <c r="BH79" s="280"/>
      <c r="BI79" s="280"/>
      <c r="BJ79" s="280"/>
      <c r="BK79" s="280"/>
      <c r="BL79" s="280"/>
      <c r="BM79" s="280"/>
      <c r="BN79" s="280"/>
      <c r="BO79" s="280"/>
      <c r="BP79" s="280"/>
      <c r="BQ79" s="280"/>
      <c r="BR79" s="280"/>
      <c r="BS79" s="280"/>
      <c r="BT79" s="280"/>
      <c r="BU79" s="280"/>
      <c r="BV79" s="280"/>
      <c r="BW79" s="280"/>
      <c r="BX79" s="280"/>
      <c r="BY79" s="280"/>
      <c r="BZ79" s="280"/>
      <c r="CA79" s="280"/>
      <c r="CB79" s="280"/>
      <c r="CC79" s="280"/>
      <c r="CD79" s="280"/>
      <c r="CE79" s="280"/>
      <c r="CH79" s="214"/>
      <c r="CL79" s="251"/>
    </row>
    <row r="80" spans="1:90" s="115" customFormat="1" ht="0.75" hidden="1" customHeight="1">
      <c r="A80" s="289"/>
      <c r="B80" s="865"/>
      <c r="C80" s="862"/>
      <c r="D80" s="283"/>
      <c r="E80" s="284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8"/>
      <c r="W80" s="278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  <c r="AH80" s="277"/>
      <c r="AI80" s="277"/>
      <c r="AJ80" s="277"/>
      <c r="AK80" s="277"/>
      <c r="AL80" s="277"/>
      <c r="AM80" s="277"/>
      <c r="AN80" s="277"/>
      <c r="AO80" s="277"/>
      <c r="AP80" s="277"/>
      <c r="AQ80" s="277"/>
      <c r="AR80" s="277"/>
      <c r="AS80" s="277"/>
      <c r="AT80" s="277"/>
      <c r="AU80" s="277"/>
      <c r="AV80" s="277"/>
      <c r="AW80" s="277"/>
      <c r="AX80" s="243"/>
      <c r="AY80" s="170"/>
      <c r="AZ80" s="170"/>
      <c r="BA80" s="282"/>
      <c r="BB80" s="170"/>
      <c r="BC80" s="280"/>
      <c r="BD80" s="280"/>
      <c r="BE80" s="280"/>
      <c r="BF80" s="280"/>
      <c r="BG80" s="280"/>
      <c r="BH80" s="280"/>
      <c r="BI80" s="280"/>
      <c r="BJ80" s="280"/>
      <c r="BK80" s="280"/>
      <c r="BL80" s="280"/>
      <c r="BM80" s="280"/>
      <c r="BN80" s="280"/>
      <c r="BO80" s="280"/>
      <c r="BP80" s="280"/>
      <c r="BQ80" s="280"/>
      <c r="BR80" s="280"/>
      <c r="BS80" s="280"/>
      <c r="BT80" s="280"/>
      <c r="BU80" s="280"/>
      <c r="BV80" s="280"/>
      <c r="BW80" s="280"/>
      <c r="BX80" s="280"/>
      <c r="BY80" s="280"/>
      <c r="BZ80" s="280"/>
      <c r="CA80" s="280"/>
      <c r="CB80" s="280"/>
      <c r="CC80" s="280"/>
      <c r="CD80" s="280"/>
      <c r="CE80" s="280"/>
      <c r="CH80" s="214"/>
      <c r="CL80" s="251"/>
    </row>
    <row r="81" spans="1:90" s="115" customFormat="1" ht="0.75" hidden="1" customHeight="1">
      <c r="A81" s="289"/>
      <c r="B81" s="865"/>
      <c r="C81" s="862"/>
      <c r="D81" s="283"/>
      <c r="E81" s="284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8"/>
      <c r="W81" s="278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  <c r="AH81" s="277"/>
      <c r="AI81" s="277"/>
      <c r="AJ81" s="277"/>
      <c r="AK81" s="277"/>
      <c r="AL81" s="277"/>
      <c r="AM81" s="277"/>
      <c r="AN81" s="277"/>
      <c r="AO81" s="277"/>
      <c r="AP81" s="277"/>
      <c r="AQ81" s="277"/>
      <c r="AR81" s="277"/>
      <c r="AS81" s="277"/>
      <c r="AT81" s="277"/>
      <c r="AU81" s="277"/>
      <c r="AV81" s="277"/>
      <c r="AW81" s="277"/>
      <c r="AX81" s="243"/>
      <c r="AY81" s="170"/>
      <c r="AZ81" s="170"/>
      <c r="BA81" s="282"/>
      <c r="BB81" s="170"/>
      <c r="BC81" s="280"/>
      <c r="BD81" s="280"/>
      <c r="BE81" s="280"/>
      <c r="BF81" s="280"/>
      <c r="BG81" s="280"/>
      <c r="BH81" s="280"/>
      <c r="BI81" s="280"/>
      <c r="BJ81" s="280"/>
      <c r="BK81" s="280"/>
      <c r="BL81" s="280"/>
      <c r="BM81" s="280"/>
      <c r="BN81" s="280"/>
      <c r="BO81" s="280"/>
      <c r="BP81" s="280"/>
      <c r="BQ81" s="280"/>
      <c r="BR81" s="280"/>
      <c r="BS81" s="280"/>
      <c r="BT81" s="280"/>
      <c r="BU81" s="280"/>
      <c r="BV81" s="280"/>
      <c r="BW81" s="280"/>
      <c r="BX81" s="280"/>
      <c r="BY81" s="280"/>
      <c r="BZ81" s="280"/>
      <c r="CA81" s="280"/>
      <c r="CB81" s="280"/>
      <c r="CC81" s="280"/>
      <c r="CD81" s="280"/>
      <c r="CE81" s="280"/>
      <c r="CH81" s="214"/>
      <c r="CL81" s="251"/>
    </row>
    <row r="82" spans="1:90" s="115" customFormat="1" ht="0.75" hidden="1" customHeight="1">
      <c r="A82" s="289"/>
      <c r="B82" s="865"/>
      <c r="C82" s="862"/>
      <c r="D82" s="283"/>
      <c r="E82" s="284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8"/>
      <c r="W82" s="278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77"/>
      <c r="AL82" s="277"/>
      <c r="AM82" s="277"/>
      <c r="AN82" s="277"/>
      <c r="AO82" s="277"/>
      <c r="AP82" s="277"/>
      <c r="AQ82" s="277"/>
      <c r="AR82" s="277"/>
      <c r="AS82" s="277"/>
      <c r="AT82" s="277"/>
      <c r="AU82" s="277"/>
      <c r="AV82" s="277"/>
      <c r="AW82" s="277"/>
      <c r="AX82" s="243"/>
      <c r="AY82" s="170"/>
      <c r="AZ82" s="170"/>
      <c r="BA82" s="282"/>
      <c r="BB82" s="170"/>
      <c r="BC82" s="280"/>
      <c r="BD82" s="280"/>
      <c r="BE82" s="280"/>
      <c r="BF82" s="280"/>
      <c r="BG82" s="280"/>
      <c r="BH82" s="280"/>
      <c r="BI82" s="280"/>
      <c r="BJ82" s="280"/>
      <c r="BK82" s="280"/>
      <c r="BL82" s="280"/>
      <c r="BM82" s="280"/>
      <c r="BN82" s="280"/>
      <c r="BO82" s="280"/>
      <c r="BP82" s="280"/>
      <c r="BQ82" s="280"/>
      <c r="BR82" s="280"/>
      <c r="BS82" s="280"/>
      <c r="BT82" s="280"/>
      <c r="BU82" s="280"/>
      <c r="BV82" s="280"/>
      <c r="BW82" s="280"/>
      <c r="BX82" s="280"/>
      <c r="BY82" s="280"/>
      <c r="BZ82" s="280"/>
      <c r="CA82" s="280"/>
      <c r="CB82" s="280"/>
      <c r="CC82" s="280"/>
      <c r="CD82" s="280"/>
      <c r="CE82" s="280"/>
      <c r="CH82" s="214"/>
      <c r="CL82" s="251"/>
    </row>
    <row r="83" spans="1:90" s="115" customFormat="1" ht="0.75" hidden="1" customHeight="1">
      <c r="A83" s="289"/>
      <c r="B83" s="865"/>
      <c r="C83" s="862"/>
      <c r="D83" s="283"/>
      <c r="E83" s="284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8"/>
      <c r="W83" s="278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43"/>
      <c r="AY83" s="170"/>
      <c r="AZ83" s="170"/>
      <c r="BA83" s="286"/>
      <c r="BB83" s="170"/>
      <c r="BC83" s="280"/>
      <c r="BD83" s="280"/>
      <c r="BE83" s="280"/>
      <c r="BF83" s="280"/>
      <c r="BG83" s="280"/>
      <c r="BH83" s="280"/>
      <c r="BI83" s="280"/>
      <c r="BJ83" s="280"/>
      <c r="BK83" s="280"/>
      <c r="BL83" s="280"/>
      <c r="BM83" s="280"/>
      <c r="BN83" s="280"/>
      <c r="BO83" s="280"/>
      <c r="BP83" s="280"/>
      <c r="BQ83" s="280"/>
      <c r="BR83" s="280"/>
      <c r="BS83" s="280"/>
      <c r="BT83" s="280"/>
      <c r="BU83" s="280"/>
      <c r="BV83" s="280"/>
      <c r="BW83" s="280"/>
      <c r="BX83" s="280"/>
      <c r="BY83" s="280"/>
      <c r="BZ83" s="280"/>
      <c r="CA83" s="280"/>
      <c r="CB83" s="280"/>
      <c r="CC83" s="280"/>
      <c r="CD83" s="280"/>
      <c r="CE83" s="280"/>
      <c r="CH83" s="214"/>
      <c r="CL83" s="251"/>
    </row>
    <row r="84" spans="1:90" s="115" customFormat="1" ht="0.75" hidden="1" customHeight="1">
      <c r="A84" s="289"/>
      <c r="B84" s="866"/>
      <c r="C84" s="863"/>
      <c r="D84" s="287"/>
      <c r="E84" s="284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300"/>
      <c r="W84" s="300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43"/>
      <c r="AY84" s="170"/>
      <c r="AZ84" s="170"/>
      <c r="BA84" s="286"/>
      <c r="BB84" s="170"/>
      <c r="BC84" s="280"/>
      <c r="BD84" s="280"/>
      <c r="BE84" s="280"/>
      <c r="BF84" s="280"/>
      <c r="BG84" s="280"/>
      <c r="BH84" s="280"/>
      <c r="BI84" s="280"/>
      <c r="BJ84" s="280"/>
      <c r="BK84" s="280"/>
      <c r="BL84" s="280"/>
      <c r="BM84" s="280"/>
      <c r="BN84" s="280"/>
      <c r="BO84" s="280"/>
      <c r="BP84" s="280"/>
      <c r="BQ84" s="280"/>
      <c r="BR84" s="280"/>
      <c r="BS84" s="280"/>
      <c r="BT84" s="280"/>
      <c r="BU84" s="280"/>
      <c r="BV84" s="280"/>
      <c r="BW84" s="280"/>
      <c r="BX84" s="280"/>
      <c r="BY84" s="280"/>
      <c r="BZ84" s="280"/>
      <c r="CA84" s="280"/>
      <c r="CB84" s="280"/>
      <c r="CC84" s="280"/>
      <c r="CD84" s="280"/>
      <c r="CE84" s="280"/>
      <c r="CH84" s="214"/>
      <c r="CL84" s="251"/>
    </row>
    <row r="85" spans="1:90" s="115" customFormat="1" ht="0.75" hidden="1" customHeight="1">
      <c r="A85" s="251"/>
      <c r="B85" s="301"/>
      <c r="C85" s="251"/>
      <c r="D85" s="288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302"/>
      <c r="W85" s="302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170"/>
      <c r="AZ85" s="170"/>
      <c r="BA85" s="280"/>
      <c r="BB85" s="170"/>
      <c r="BC85" s="280"/>
      <c r="BD85" s="280"/>
      <c r="BE85" s="280"/>
      <c r="BF85" s="280"/>
      <c r="BG85" s="280"/>
      <c r="BH85" s="280"/>
      <c r="BI85" s="280"/>
      <c r="BJ85" s="280"/>
      <c r="BK85" s="280"/>
      <c r="BL85" s="280"/>
      <c r="BM85" s="280"/>
      <c r="BN85" s="280"/>
      <c r="BO85" s="280"/>
      <c r="BP85" s="280"/>
      <c r="BQ85" s="280"/>
      <c r="BR85" s="280"/>
      <c r="BS85" s="280"/>
      <c r="BT85" s="280"/>
      <c r="BU85" s="280"/>
      <c r="BV85" s="280"/>
      <c r="BW85" s="280"/>
      <c r="BX85" s="280"/>
      <c r="BY85" s="280"/>
      <c r="BZ85" s="280"/>
      <c r="CA85" s="280"/>
      <c r="CB85" s="280"/>
      <c r="CC85" s="280"/>
      <c r="CD85" s="280"/>
      <c r="CE85" s="280"/>
      <c r="CH85" s="214"/>
      <c r="CL85" s="251"/>
    </row>
    <row r="86" spans="1:90" s="115" customFormat="1" ht="0.75" hidden="1" customHeight="1">
      <c r="A86" s="251"/>
      <c r="B86" s="301"/>
      <c r="C86" s="251"/>
      <c r="D86" s="288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302"/>
      <c r="W86" s="302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170"/>
      <c r="AZ86" s="170"/>
      <c r="BA86" s="280"/>
      <c r="BB86" s="170"/>
      <c r="BC86" s="280"/>
      <c r="BD86" s="280"/>
      <c r="BE86" s="280"/>
      <c r="BF86" s="280"/>
      <c r="BG86" s="280"/>
      <c r="BH86" s="280"/>
      <c r="BI86" s="280"/>
      <c r="BJ86" s="280"/>
      <c r="BK86" s="280"/>
      <c r="BL86" s="280"/>
      <c r="BM86" s="280"/>
      <c r="BN86" s="280"/>
      <c r="BO86" s="280"/>
      <c r="BP86" s="280"/>
      <c r="BQ86" s="280"/>
      <c r="BR86" s="280"/>
      <c r="BS86" s="280"/>
      <c r="BT86" s="280"/>
      <c r="BU86" s="280"/>
      <c r="BV86" s="280"/>
      <c r="BW86" s="280"/>
      <c r="BX86" s="280"/>
      <c r="BY86" s="280"/>
      <c r="BZ86" s="280"/>
      <c r="CA86" s="280"/>
      <c r="CB86" s="280"/>
      <c r="CC86" s="280"/>
      <c r="CD86" s="280"/>
      <c r="CE86" s="280"/>
      <c r="CH86" s="214"/>
      <c r="CL86" s="251"/>
    </row>
    <row r="87" spans="1:90" s="115" customFormat="1" ht="0.75" hidden="1" customHeight="1">
      <c r="A87" s="251"/>
      <c r="B87" s="301"/>
      <c r="C87" s="251"/>
      <c r="D87" s="288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302"/>
      <c r="W87" s="302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170"/>
      <c r="AZ87" s="170"/>
      <c r="BA87" s="280"/>
      <c r="BB87" s="170"/>
      <c r="BC87" s="280"/>
      <c r="BD87" s="280"/>
      <c r="BE87" s="280"/>
      <c r="BF87" s="280"/>
      <c r="BG87" s="280"/>
      <c r="BH87" s="280"/>
      <c r="BI87" s="280"/>
      <c r="BJ87" s="280"/>
      <c r="BK87" s="280"/>
      <c r="BL87" s="280"/>
      <c r="BM87" s="280"/>
      <c r="BN87" s="280"/>
      <c r="BO87" s="280"/>
      <c r="BP87" s="280"/>
      <c r="BQ87" s="280"/>
      <c r="BR87" s="280"/>
      <c r="BS87" s="280"/>
      <c r="BT87" s="280"/>
      <c r="BU87" s="280"/>
      <c r="BV87" s="280"/>
      <c r="BW87" s="280"/>
      <c r="BX87" s="280"/>
      <c r="BY87" s="280"/>
      <c r="BZ87" s="280"/>
      <c r="CA87" s="280"/>
      <c r="CB87" s="280"/>
      <c r="CC87" s="280"/>
      <c r="CD87" s="280"/>
      <c r="CE87" s="280"/>
      <c r="CH87" s="214"/>
      <c r="CL87" s="251"/>
    </row>
    <row r="88" spans="1:90" s="115" customFormat="1" ht="0.75" hidden="1" customHeight="1">
      <c r="A88" s="251"/>
      <c r="B88" s="301"/>
      <c r="C88" s="251"/>
      <c r="D88" s="288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302"/>
      <c r="W88" s="302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170"/>
      <c r="AZ88" s="170"/>
      <c r="BA88" s="280"/>
      <c r="BB88" s="170"/>
      <c r="BC88" s="280"/>
      <c r="BD88" s="280"/>
      <c r="BE88" s="280"/>
      <c r="BF88" s="280"/>
      <c r="BG88" s="280"/>
      <c r="BH88" s="280"/>
      <c r="BI88" s="280"/>
      <c r="BJ88" s="280"/>
      <c r="BK88" s="280"/>
      <c r="BL88" s="280"/>
      <c r="BM88" s="280"/>
      <c r="BN88" s="280"/>
      <c r="BO88" s="280"/>
      <c r="BP88" s="280"/>
      <c r="BQ88" s="280"/>
      <c r="BR88" s="280"/>
      <c r="BS88" s="280"/>
      <c r="BT88" s="280"/>
      <c r="BU88" s="280"/>
      <c r="BV88" s="280"/>
      <c r="BW88" s="280"/>
      <c r="BX88" s="280"/>
      <c r="BY88" s="280"/>
      <c r="BZ88" s="280"/>
      <c r="CA88" s="280"/>
      <c r="CB88" s="280"/>
      <c r="CC88" s="280"/>
      <c r="CD88" s="280"/>
      <c r="CE88" s="280"/>
      <c r="CH88" s="214"/>
      <c r="CL88" s="251"/>
    </row>
    <row r="89" spans="1:90" s="115" customFormat="1" ht="0.75" hidden="1" customHeight="1">
      <c r="A89" s="251"/>
      <c r="B89" s="301"/>
      <c r="C89" s="251"/>
      <c r="D89" s="288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302"/>
      <c r="W89" s="302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170"/>
      <c r="AZ89" s="170"/>
      <c r="BA89" s="280"/>
      <c r="BB89" s="170"/>
      <c r="BC89" s="280"/>
      <c r="BD89" s="280"/>
      <c r="BE89" s="280"/>
      <c r="BF89" s="280"/>
      <c r="BG89" s="280"/>
      <c r="BH89" s="280"/>
      <c r="BI89" s="280"/>
      <c r="BJ89" s="280"/>
      <c r="BK89" s="280"/>
      <c r="BL89" s="280"/>
      <c r="BM89" s="280"/>
      <c r="BN89" s="280"/>
      <c r="BO89" s="280"/>
      <c r="BP89" s="280"/>
      <c r="BQ89" s="280"/>
      <c r="BR89" s="280"/>
      <c r="BS89" s="280"/>
      <c r="BT89" s="280"/>
      <c r="BU89" s="280"/>
      <c r="BV89" s="280"/>
      <c r="BW89" s="280"/>
      <c r="BX89" s="280"/>
      <c r="BY89" s="280"/>
      <c r="BZ89" s="280"/>
      <c r="CA89" s="280"/>
      <c r="CB89" s="280"/>
      <c r="CC89" s="280"/>
      <c r="CD89" s="280"/>
      <c r="CE89" s="280"/>
      <c r="CH89" s="214"/>
      <c r="CL89" s="251"/>
    </row>
    <row r="90" spans="1:90" s="115" customFormat="1" ht="0.75" hidden="1" customHeight="1">
      <c r="A90" s="251"/>
      <c r="B90" s="301"/>
      <c r="C90" s="251"/>
      <c r="D90" s="288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302"/>
      <c r="W90" s="302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170"/>
      <c r="AZ90" s="170"/>
      <c r="BA90" s="280"/>
      <c r="BB90" s="170"/>
      <c r="BC90" s="280"/>
      <c r="BD90" s="280"/>
      <c r="BE90" s="280"/>
      <c r="BF90" s="280"/>
      <c r="BG90" s="280"/>
      <c r="BH90" s="280"/>
      <c r="BI90" s="280"/>
      <c r="BJ90" s="280"/>
      <c r="BK90" s="280"/>
      <c r="BL90" s="280"/>
      <c r="BM90" s="280"/>
      <c r="BN90" s="280"/>
      <c r="BO90" s="280"/>
      <c r="BP90" s="280"/>
      <c r="BQ90" s="280"/>
      <c r="BR90" s="280"/>
      <c r="BS90" s="280"/>
      <c r="BT90" s="280"/>
      <c r="BU90" s="280"/>
      <c r="BV90" s="280"/>
      <c r="BW90" s="280"/>
      <c r="BX90" s="280"/>
      <c r="BY90" s="280"/>
      <c r="BZ90" s="280"/>
      <c r="CA90" s="280"/>
      <c r="CB90" s="280"/>
      <c r="CC90" s="280"/>
      <c r="CD90" s="280"/>
      <c r="CE90" s="280"/>
      <c r="CH90" s="214"/>
      <c r="CL90" s="251"/>
    </row>
    <row r="91" spans="1:90" s="115" customFormat="1" ht="0.75" hidden="1" customHeight="1">
      <c r="A91" s="251"/>
      <c r="B91" s="301"/>
      <c r="C91" s="251"/>
      <c r="D91" s="288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302"/>
      <c r="W91" s="302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170"/>
      <c r="AZ91" s="170"/>
      <c r="BA91" s="280"/>
      <c r="BB91" s="170"/>
      <c r="BC91" s="280"/>
      <c r="BD91" s="280"/>
      <c r="BE91" s="280"/>
      <c r="BF91" s="280"/>
      <c r="BG91" s="280"/>
      <c r="BH91" s="280"/>
      <c r="BI91" s="280"/>
      <c r="BJ91" s="280"/>
      <c r="BK91" s="280"/>
      <c r="BL91" s="280"/>
      <c r="BM91" s="280"/>
      <c r="BN91" s="280"/>
      <c r="BO91" s="280"/>
      <c r="BP91" s="280"/>
      <c r="BQ91" s="280"/>
      <c r="BR91" s="280"/>
      <c r="BS91" s="280"/>
      <c r="BT91" s="280"/>
      <c r="BU91" s="280"/>
      <c r="BV91" s="280"/>
      <c r="BW91" s="280"/>
      <c r="BX91" s="280"/>
      <c r="BY91" s="280"/>
      <c r="BZ91" s="280"/>
      <c r="CA91" s="280"/>
      <c r="CB91" s="280"/>
      <c r="CC91" s="280"/>
      <c r="CD91" s="280"/>
      <c r="CE91" s="280"/>
      <c r="CH91" s="214"/>
      <c r="CL91" s="251"/>
    </row>
    <row r="92" spans="1:90" s="115" customFormat="1" ht="0.75" hidden="1" customHeight="1">
      <c r="A92" s="251"/>
      <c r="B92" s="301"/>
      <c r="C92" s="251"/>
      <c r="D92" s="288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302"/>
      <c r="W92" s="302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170"/>
      <c r="AZ92" s="170"/>
      <c r="BA92" s="280"/>
      <c r="BB92" s="170"/>
      <c r="BC92" s="280"/>
      <c r="BD92" s="280"/>
      <c r="BE92" s="280"/>
      <c r="BF92" s="280"/>
      <c r="BG92" s="280"/>
      <c r="BH92" s="280"/>
      <c r="BI92" s="280"/>
      <c r="BJ92" s="280"/>
      <c r="BK92" s="280"/>
      <c r="BL92" s="280"/>
      <c r="BM92" s="280"/>
      <c r="BN92" s="280"/>
      <c r="BO92" s="280"/>
      <c r="BP92" s="280"/>
      <c r="BQ92" s="280"/>
      <c r="BR92" s="280"/>
      <c r="BS92" s="280"/>
      <c r="BT92" s="280"/>
      <c r="BU92" s="280"/>
      <c r="BV92" s="280"/>
      <c r="BW92" s="280"/>
      <c r="BX92" s="280"/>
      <c r="BY92" s="280"/>
      <c r="BZ92" s="280"/>
      <c r="CA92" s="280"/>
      <c r="CB92" s="280"/>
      <c r="CC92" s="280"/>
      <c r="CD92" s="280"/>
      <c r="CE92" s="280"/>
      <c r="CH92" s="214"/>
      <c r="CL92" s="251"/>
    </row>
    <row r="93" spans="1:90" s="115" customFormat="1" ht="0.75" hidden="1" customHeight="1">
      <c r="A93" s="251"/>
      <c r="B93" s="301"/>
      <c r="C93" s="251"/>
      <c r="D93" s="288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302"/>
      <c r="W93" s="302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170"/>
      <c r="AZ93" s="170"/>
      <c r="BA93" s="280"/>
      <c r="BB93" s="170"/>
      <c r="BC93" s="280"/>
      <c r="BD93" s="280"/>
      <c r="BE93" s="280"/>
      <c r="BF93" s="280"/>
      <c r="BG93" s="280"/>
      <c r="BH93" s="280"/>
      <c r="BI93" s="280"/>
      <c r="BJ93" s="280"/>
      <c r="BK93" s="280"/>
      <c r="BL93" s="280"/>
      <c r="BM93" s="280"/>
      <c r="BN93" s="280"/>
      <c r="BO93" s="280"/>
      <c r="BP93" s="280"/>
      <c r="BQ93" s="280"/>
      <c r="BR93" s="280"/>
      <c r="BS93" s="280"/>
      <c r="BT93" s="280"/>
      <c r="BU93" s="280"/>
      <c r="BV93" s="280"/>
      <c r="BW93" s="280"/>
      <c r="BX93" s="280"/>
      <c r="BY93" s="280"/>
      <c r="BZ93" s="280"/>
      <c r="CA93" s="280"/>
      <c r="CB93" s="280"/>
      <c r="CC93" s="280"/>
      <c r="CD93" s="280"/>
      <c r="CE93" s="280"/>
      <c r="CH93" s="214"/>
      <c r="CL93" s="251"/>
    </row>
    <row r="94" spans="1:90" s="115" customFormat="1" ht="0.75" hidden="1" customHeight="1">
      <c r="A94" s="251"/>
      <c r="B94" s="301"/>
      <c r="C94" s="251"/>
      <c r="D94" s="288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302"/>
      <c r="W94" s="302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170"/>
      <c r="AZ94" s="170"/>
      <c r="BA94" s="280"/>
      <c r="BB94" s="170"/>
      <c r="BC94" s="280"/>
      <c r="BD94" s="280"/>
      <c r="BE94" s="280"/>
      <c r="BF94" s="280"/>
      <c r="BG94" s="280"/>
      <c r="BH94" s="280"/>
      <c r="BI94" s="280"/>
      <c r="BJ94" s="280"/>
      <c r="BK94" s="280"/>
      <c r="BL94" s="280"/>
      <c r="BM94" s="280"/>
      <c r="BN94" s="280"/>
      <c r="BO94" s="280"/>
      <c r="BP94" s="280"/>
      <c r="BQ94" s="280"/>
      <c r="BR94" s="280"/>
      <c r="BS94" s="280"/>
      <c r="BT94" s="280"/>
      <c r="BU94" s="280"/>
      <c r="BV94" s="280"/>
      <c r="BW94" s="280"/>
      <c r="BX94" s="280"/>
      <c r="BY94" s="280"/>
      <c r="BZ94" s="280"/>
      <c r="CA94" s="280"/>
      <c r="CB94" s="280"/>
      <c r="CC94" s="280"/>
      <c r="CD94" s="280"/>
      <c r="CE94" s="280"/>
      <c r="CH94" s="214"/>
      <c r="CL94" s="251"/>
    </row>
    <row r="95" spans="1:90" s="115" customFormat="1" ht="0.75" hidden="1" customHeight="1">
      <c r="A95" s="251"/>
      <c r="B95" s="301"/>
      <c r="C95" s="251"/>
      <c r="D95" s="288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302"/>
      <c r="W95" s="302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170"/>
      <c r="AZ95" s="170"/>
      <c r="BA95" s="280"/>
      <c r="BB95" s="170"/>
      <c r="BC95" s="280"/>
      <c r="BD95" s="280"/>
      <c r="BE95" s="280"/>
      <c r="BF95" s="280"/>
      <c r="BG95" s="280"/>
      <c r="BH95" s="280"/>
      <c r="BI95" s="280"/>
      <c r="BJ95" s="280"/>
      <c r="BK95" s="280"/>
      <c r="BL95" s="280"/>
      <c r="BM95" s="280"/>
      <c r="BN95" s="280"/>
      <c r="BO95" s="280"/>
      <c r="BP95" s="280"/>
      <c r="BQ95" s="280"/>
      <c r="BR95" s="280"/>
      <c r="BS95" s="280"/>
      <c r="BT95" s="280"/>
      <c r="BU95" s="280"/>
      <c r="BV95" s="280"/>
      <c r="BW95" s="280"/>
      <c r="BX95" s="280"/>
      <c r="BY95" s="280"/>
      <c r="BZ95" s="280"/>
      <c r="CA95" s="280"/>
      <c r="CB95" s="280"/>
      <c r="CC95" s="280"/>
      <c r="CD95" s="280"/>
      <c r="CE95" s="280"/>
      <c r="CH95" s="214"/>
      <c r="CL95" s="251"/>
    </row>
    <row r="96" spans="1:90" s="115" customFormat="1" ht="0.75" hidden="1" customHeight="1">
      <c r="A96" s="251"/>
      <c r="B96" s="301"/>
      <c r="C96" s="251"/>
      <c r="D96" s="288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302"/>
      <c r="W96" s="302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170"/>
      <c r="AZ96" s="170"/>
      <c r="BA96" s="280"/>
      <c r="BB96" s="17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0"/>
      <c r="BM96" s="280"/>
      <c r="BN96" s="280"/>
      <c r="BO96" s="280"/>
      <c r="BP96" s="280"/>
      <c r="BQ96" s="280"/>
      <c r="BR96" s="280"/>
      <c r="BS96" s="280"/>
      <c r="BT96" s="280"/>
      <c r="BU96" s="280"/>
      <c r="BV96" s="280"/>
      <c r="BW96" s="280"/>
      <c r="BX96" s="280"/>
      <c r="BY96" s="280"/>
      <c r="BZ96" s="280"/>
      <c r="CA96" s="280"/>
      <c r="CB96" s="280"/>
      <c r="CC96" s="280"/>
      <c r="CD96" s="280"/>
      <c r="CE96" s="280"/>
      <c r="CH96" s="214"/>
      <c r="CL96" s="251"/>
    </row>
    <row r="97" spans="1:90" s="115" customFormat="1" ht="0.75" hidden="1" customHeight="1">
      <c r="A97" s="251"/>
      <c r="B97" s="301"/>
      <c r="C97" s="251"/>
      <c r="D97" s="288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302"/>
      <c r="W97" s="302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170"/>
      <c r="AZ97" s="170"/>
      <c r="BA97" s="280"/>
      <c r="BB97" s="170"/>
      <c r="BC97" s="280"/>
      <c r="BD97" s="280"/>
      <c r="BE97" s="280"/>
      <c r="BF97" s="280"/>
      <c r="BG97" s="280"/>
      <c r="BH97" s="280"/>
      <c r="BI97" s="280"/>
      <c r="BJ97" s="280"/>
      <c r="BK97" s="280"/>
      <c r="BL97" s="280"/>
      <c r="BM97" s="280"/>
      <c r="BN97" s="280"/>
      <c r="BO97" s="280"/>
      <c r="BP97" s="280"/>
      <c r="BQ97" s="280"/>
      <c r="BR97" s="280"/>
      <c r="BS97" s="280"/>
      <c r="BT97" s="280"/>
      <c r="BU97" s="280"/>
      <c r="BV97" s="280"/>
      <c r="BW97" s="280"/>
      <c r="BX97" s="280"/>
      <c r="BY97" s="280"/>
      <c r="BZ97" s="280"/>
      <c r="CA97" s="280"/>
      <c r="CB97" s="280"/>
      <c r="CC97" s="280"/>
      <c r="CD97" s="280"/>
      <c r="CE97" s="280"/>
      <c r="CH97" s="214"/>
      <c r="CL97" s="251"/>
    </row>
    <row r="98" spans="1:90" s="115" customFormat="1" ht="0.75" hidden="1" customHeight="1">
      <c r="A98" s="251"/>
      <c r="B98" s="301"/>
      <c r="C98" s="251"/>
      <c r="D98" s="288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302"/>
      <c r="W98" s="302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170"/>
      <c r="AZ98" s="170"/>
      <c r="BA98" s="280"/>
      <c r="BB98" s="170"/>
      <c r="BC98" s="280"/>
      <c r="BD98" s="280"/>
      <c r="BE98" s="280"/>
      <c r="BF98" s="280"/>
      <c r="BG98" s="280"/>
      <c r="BH98" s="280"/>
      <c r="BI98" s="280"/>
      <c r="BJ98" s="280"/>
      <c r="BK98" s="280"/>
      <c r="BL98" s="280"/>
      <c r="BM98" s="280"/>
      <c r="BN98" s="280"/>
      <c r="BO98" s="280"/>
      <c r="BP98" s="280"/>
      <c r="BQ98" s="280"/>
      <c r="BR98" s="280"/>
      <c r="BS98" s="280"/>
      <c r="BT98" s="280"/>
      <c r="BU98" s="280"/>
      <c r="BV98" s="280"/>
      <c r="BW98" s="280"/>
      <c r="BX98" s="280"/>
      <c r="BY98" s="280"/>
      <c r="BZ98" s="280"/>
      <c r="CA98" s="280"/>
      <c r="CB98" s="280"/>
      <c r="CC98" s="280"/>
      <c r="CD98" s="280"/>
      <c r="CE98" s="280"/>
      <c r="CH98" s="214"/>
      <c r="CL98" s="251"/>
    </row>
    <row r="99" spans="1:90" s="115" customFormat="1" ht="0.75" hidden="1" customHeight="1">
      <c r="A99" s="251"/>
      <c r="B99" s="301"/>
      <c r="C99" s="251"/>
      <c r="D99" s="288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302"/>
      <c r="W99" s="302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170"/>
      <c r="AZ99" s="170"/>
      <c r="BA99" s="280"/>
      <c r="BB99" s="170"/>
      <c r="BC99" s="280"/>
      <c r="BD99" s="280"/>
      <c r="BE99" s="280"/>
      <c r="BF99" s="280"/>
      <c r="BG99" s="280"/>
      <c r="BH99" s="280"/>
      <c r="BI99" s="280"/>
      <c r="BJ99" s="280"/>
      <c r="BK99" s="280"/>
      <c r="BL99" s="280"/>
      <c r="BM99" s="280"/>
      <c r="BN99" s="280"/>
      <c r="BO99" s="280"/>
      <c r="BP99" s="280"/>
      <c r="BQ99" s="280"/>
      <c r="BR99" s="280"/>
      <c r="BS99" s="280"/>
      <c r="BT99" s="280"/>
      <c r="BU99" s="280"/>
      <c r="BV99" s="280"/>
      <c r="BW99" s="280"/>
      <c r="BX99" s="280"/>
      <c r="BY99" s="280"/>
      <c r="BZ99" s="280"/>
      <c r="CA99" s="280"/>
      <c r="CB99" s="280"/>
      <c r="CC99" s="280"/>
      <c r="CD99" s="280"/>
      <c r="CE99" s="280"/>
      <c r="CH99" s="214"/>
      <c r="CL99" s="251"/>
    </row>
    <row r="100" spans="1:90" s="115" customFormat="1" ht="0.75" hidden="1" customHeight="1">
      <c r="A100" s="251"/>
      <c r="B100" s="301"/>
      <c r="C100" s="251"/>
      <c r="D100" s="288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302"/>
      <c r="W100" s="302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170"/>
      <c r="AZ100" s="170"/>
      <c r="BA100" s="280"/>
      <c r="BB100" s="170"/>
      <c r="BC100" s="280"/>
      <c r="BD100" s="280"/>
      <c r="BE100" s="280"/>
      <c r="BF100" s="280"/>
      <c r="BG100" s="280"/>
      <c r="BH100" s="280"/>
      <c r="BI100" s="280"/>
      <c r="BJ100" s="280"/>
      <c r="BK100" s="280"/>
      <c r="BL100" s="280"/>
      <c r="BM100" s="280"/>
      <c r="BN100" s="280"/>
      <c r="BO100" s="280"/>
      <c r="BP100" s="280"/>
      <c r="BQ100" s="280"/>
      <c r="BR100" s="280"/>
      <c r="BS100" s="280"/>
      <c r="BT100" s="280"/>
      <c r="BU100" s="280"/>
      <c r="BV100" s="280"/>
      <c r="BW100" s="280"/>
      <c r="BX100" s="280"/>
      <c r="BY100" s="280"/>
      <c r="BZ100" s="280"/>
      <c r="CA100" s="280"/>
      <c r="CB100" s="280"/>
      <c r="CC100" s="280"/>
      <c r="CD100" s="280"/>
      <c r="CE100" s="280"/>
      <c r="CH100" s="214"/>
      <c r="CL100" s="251"/>
    </row>
    <row r="101" spans="1:90" s="115" customFormat="1" ht="0.75" hidden="1" customHeight="1">
      <c r="A101" s="251"/>
      <c r="B101" s="301"/>
      <c r="C101" s="251"/>
      <c r="D101" s="288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302"/>
      <c r="W101" s="302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170"/>
      <c r="AZ101" s="170"/>
      <c r="BA101" s="280"/>
      <c r="BB101" s="170"/>
      <c r="BC101" s="280"/>
      <c r="BD101" s="280"/>
      <c r="BE101" s="280"/>
      <c r="BF101" s="280"/>
      <c r="BG101" s="280"/>
      <c r="BH101" s="280"/>
      <c r="BI101" s="280"/>
      <c r="BJ101" s="280"/>
      <c r="BK101" s="280"/>
      <c r="BL101" s="280"/>
      <c r="BM101" s="280"/>
      <c r="BN101" s="280"/>
      <c r="BO101" s="280"/>
      <c r="BP101" s="280"/>
      <c r="BQ101" s="280"/>
      <c r="BR101" s="280"/>
      <c r="BS101" s="280"/>
      <c r="BT101" s="280"/>
      <c r="BU101" s="280"/>
      <c r="BV101" s="280"/>
      <c r="BW101" s="280"/>
      <c r="BX101" s="280"/>
      <c r="BY101" s="280"/>
      <c r="BZ101" s="280"/>
      <c r="CA101" s="280"/>
      <c r="CB101" s="280"/>
      <c r="CC101" s="280"/>
      <c r="CD101" s="280"/>
      <c r="CE101" s="280"/>
      <c r="CH101" s="214"/>
      <c r="CL101" s="251"/>
    </row>
    <row r="102" spans="1:90" s="115" customFormat="1" ht="0.75" hidden="1" customHeight="1">
      <c r="A102" s="251"/>
      <c r="B102" s="301"/>
      <c r="C102" s="251"/>
      <c r="D102" s="288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302"/>
      <c r="W102" s="302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170"/>
      <c r="AZ102" s="170"/>
      <c r="BA102" s="280"/>
      <c r="BB102" s="170"/>
      <c r="BC102" s="280"/>
      <c r="BD102" s="280"/>
      <c r="BE102" s="280"/>
      <c r="BF102" s="280"/>
      <c r="BG102" s="280"/>
      <c r="BH102" s="280"/>
      <c r="BI102" s="280"/>
      <c r="BJ102" s="280"/>
      <c r="BK102" s="280"/>
      <c r="BL102" s="280"/>
      <c r="BM102" s="280"/>
      <c r="BN102" s="280"/>
      <c r="BO102" s="280"/>
      <c r="BP102" s="280"/>
      <c r="BQ102" s="280"/>
      <c r="BR102" s="280"/>
      <c r="BS102" s="280"/>
      <c r="BT102" s="280"/>
      <c r="BU102" s="280"/>
      <c r="BV102" s="280"/>
      <c r="BW102" s="280"/>
      <c r="BX102" s="280"/>
      <c r="BY102" s="280"/>
      <c r="BZ102" s="280"/>
      <c r="CA102" s="280"/>
      <c r="CB102" s="280"/>
      <c r="CC102" s="280"/>
      <c r="CD102" s="280"/>
      <c r="CE102" s="280"/>
      <c r="CH102" s="214"/>
      <c r="CL102" s="251"/>
    </row>
    <row r="103" spans="1:90" s="115" customFormat="1" ht="0.75" hidden="1" customHeight="1">
      <c r="A103" s="251"/>
      <c r="B103" s="301"/>
      <c r="C103" s="251"/>
      <c r="D103" s="288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302"/>
      <c r="W103" s="302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170"/>
      <c r="AZ103" s="170"/>
      <c r="BA103" s="280"/>
      <c r="BB103" s="170"/>
      <c r="BC103" s="280"/>
      <c r="BD103" s="280"/>
      <c r="BE103" s="280"/>
      <c r="BF103" s="280"/>
      <c r="BG103" s="280"/>
      <c r="BH103" s="280"/>
      <c r="BI103" s="280"/>
      <c r="BJ103" s="280"/>
      <c r="BK103" s="280"/>
      <c r="BL103" s="280"/>
      <c r="BM103" s="280"/>
      <c r="BN103" s="280"/>
      <c r="BO103" s="280"/>
      <c r="BP103" s="280"/>
      <c r="BQ103" s="280"/>
      <c r="BR103" s="280"/>
      <c r="BS103" s="280"/>
      <c r="BT103" s="280"/>
      <c r="BU103" s="280"/>
      <c r="BV103" s="280"/>
      <c r="BW103" s="280"/>
      <c r="BX103" s="280"/>
      <c r="BY103" s="280"/>
      <c r="BZ103" s="280"/>
      <c r="CA103" s="280"/>
      <c r="CB103" s="280"/>
      <c r="CC103" s="280"/>
      <c r="CD103" s="280"/>
      <c r="CE103" s="280"/>
      <c r="CH103" s="214"/>
      <c r="CL103" s="251"/>
    </row>
    <row r="104" spans="1:90" s="115" customFormat="1" ht="0.75" hidden="1" customHeight="1">
      <c r="A104" s="251"/>
      <c r="B104" s="301"/>
      <c r="C104" s="251"/>
      <c r="D104" s="288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302"/>
      <c r="W104" s="302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170"/>
      <c r="AZ104" s="170"/>
      <c r="BA104" s="280"/>
      <c r="BB104" s="170"/>
      <c r="BC104" s="280"/>
      <c r="BD104" s="280"/>
      <c r="BE104" s="280"/>
      <c r="BF104" s="280"/>
      <c r="BG104" s="280"/>
      <c r="BH104" s="280"/>
      <c r="BI104" s="280"/>
      <c r="BJ104" s="280"/>
      <c r="BK104" s="280"/>
      <c r="BL104" s="280"/>
      <c r="BM104" s="280"/>
      <c r="BN104" s="280"/>
      <c r="BO104" s="280"/>
      <c r="BP104" s="280"/>
      <c r="BQ104" s="280"/>
      <c r="BR104" s="280"/>
      <c r="BS104" s="280"/>
      <c r="BT104" s="280"/>
      <c r="BU104" s="280"/>
      <c r="BV104" s="280"/>
      <c r="BW104" s="280"/>
      <c r="BX104" s="280"/>
      <c r="BY104" s="280"/>
      <c r="BZ104" s="280"/>
      <c r="CA104" s="280"/>
      <c r="CB104" s="280"/>
      <c r="CC104" s="280"/>
      <c r="CD104" s="280"/>
      <c r="CE104" s="280"/>
      <c r="CH104" s="214"/>
      <c r="CL104" s="251"/>
    </row>
    <row r="105" spans="1:90" s="115" customFormat="1" ht="0.75" hidden="1" customHeight="1">
      <c r="A105" s="251"/>
      <c r="B105" s="301"/>
      <c r="C105" s="251"/>
      <c r="D105" s="288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302"/>
      <c r="W105" s="302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170"/>
      <c r="AZ105" s="170"/>
      <c r="BA105" s="280"/>
      <c r="BB105" s="170"/>
      <c r="BC105" s="280"/>
      <c r="BD105" s="280"/>
      <c r="BE105" s="280"/>
      <c r="BF105" s="280"/>
      <c r="BG105" s="280"/>
      <c r="BH105" s="280"/>
      <c r="BI105" s="280"/>
      <c r="BJ105" s="280"/>
      <c r="BK105" s="280"/>
      <c r="BL105" s="280"/>
      <c r="BM105" s="280"/>
      <c r="BN105" s="280"/>
      <c r="BO105" s="280"/>
      <c r="BP105" s="280"/>
      <c r="BQ105" s="280"/>
      <c r="BR105" s="280"/>
      <c r="BS105" s="280"/>
      <c r="BT105" s="280"/>
      <c r="BU105" s="280"/>
      <c r="BV105" s="280"/>
      <c r="BW105" s="280"/>
      <c r="BX105" s="280"/>
      <c r="BY105" s="280"/>
      <c r="BZ105" s="280"/>
      <c r="CA105" s="280"/>
      <c r="CB105" s="280"/>
      <c r="CC105" s="280"/>
      <c r="CD105" s="280"/>
      <c r="CE105" s="280"/>
      <c r="CH105" s="214"/>
      <c r="CL105" s="251"/>
    </row>
    <row r="106" spans="1:90" s="115" customFormat="1" ht="0.75" hidden="1" customHeight="1">
      <c r="A106" s="251"/>
      <c r="B106" s="301"/>
      <c r="C106" s="251"/>
      <c r="D106" s="288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302"/>
      <c r="W106" s="302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170"/>
      <c r="AZ106" s="170"/>
      <c r="BA106" s="280"/>
      <c r="BB106" s="170"/>
      <c r="BC106" s="280"/>
      <c r="BD106" s="280"/>
      <c r="BE106" s="280"/>
      <c r="BF106" s="280"/>
      <c r="BG106" s="280"/>
      <c r="BH106" s="280"/>
      <c r="BI106" s="280"/>
      <c r="BJ106" s="280"/>
      <c r="BK106" s="280"/>
      <c r="BL106" s="280"/>
      <c r="BM106" s="280"/>
      <c r="BN106" s="280"/>
      <c r="BO106" s="280"/>
      <c r="BP106" s="280"/>
      <c r="BQ106" s="280"/>
      <c r="BR106" s="280"/>
      <c r="BS106" s="280"/>
      <c r="BT106" s="280"/>
      <c r="BU106" s="280"/>
      <c r="BV106" s="280"/>
      <c r="BW106" s="280"/>
      <c r="BX106" s="280"/>
      <c r="BY106" s="280"/>
      <c r="BZ106" s="280"/>
      <c r="CA106" s="280"/>
      <c r="CB106" s="280"/>
      <c r="CC106" s="280"/>
      <c r="CD106" s="280"/>
      <c r="CE106" s="280"/>
      <c r="CH106" s="214"/>
      <c r="CL106" s="251"/>
    </row>
    <row r="107" spans="1:90" s="115" customFormat="1" ht="0.75" hidden="1" customHeight="1">
      <c r="A107" s="251"/>
      <c r="B107" s="301"/>
      <c r="C107" s="251"/>
      <c r="D107" s="288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302"/>
      <c r="W107" s="302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170"/>
      <c r="AZ107" s="170"/>
      <c r="BA107" s="280"/>
      <c r="BB107" s="170"/>
      <c r="BC107" s="280"/>
      <c r="BD107" s="280"/>
      <c r="BE107" s="280"/>
      <c r="BF107" s="280"/>
      <c r="BG107" s="280"/>
      <c r="BH107" s="280"/>
      <c r="BI107" s="280"/>
      <c r="BJ107" s="280"/>
      <c r="BK107" s="280"/>
      <c r="BL107" s="280"/>
      <c r="BM107" s="280"/>
      <c r="BN107" s="280"/>
      <c r="BO107" s="280"/>
      <c r="BP107" s="280"/>
      <c r="BQ107" s="280"/>
      <c r="BR107" s="280"/>
      <c r="BS107" s="280"/>
      <c r="BT107" s="280"/>
      <c r="BU107" s="280"/>
      <c r="BV107" s="280"/>
      <c r="BW107" s="280"/>
      <c r="BX107" s="280"/>
      <c r="BY107" s="280"/>
      <c r="BZ107" s="280"/>
      <c r="CA107" s="280"/>
      <c r="CB107" s="280"/>
      <c r="CC107" s="280"/>
      <c r="CD107" s="280"/>
      <c r="CE107" s="280"/>
      <c r="CH107" s="214"/>
      <c r="CL107" s="251"/>
    </row>
    <row r="108" spans="1:90" s="115" customFormat="1" ht="0.75" hidden="1" customHeight="1">
      <c r="A108" s="251"/>
      <c r="B108" s="301"/>
      <c r="C108" s="251"/>
      <c r="D108" s="288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302"/>
      <c r="W108" s="302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170"/>
      <c r="AZ108" s="170"/>
      <c r="BA108" s="280"/>
      <c r="BB108" s="170"/>
      <c r="BC108" s="280"/>
      <c r="BD108" s="280"/>
      <c r="BE108" s="280"/>
      <c r="BF108" s="280"/>
      <c r="BG108" s="280"/>
      <c r="BH108" s="280"/>
      <c r="BI108" s="280"/>
      <c r="BJ108" s="280"/>
      <c r="BK108" s="280"/>
      <c r="BL108" s="280"/>
      <c r="BM108" s="280"/>
      <c r="BN108" s="280"/>
      <c r="BO108" s="280"/>
      <c r="BP108" s="280"/>
      <c r="BQ108" s="280"/>
      <c r="BR108" s="280"/>
      <c r="BS108" s="280"/>
      <c r="BT108" s="280"/>
      <c r="BU108" s="280"/>
      <c r="BV108" s="280"/>
      <c r="BW108" s="280"/>
      <c r="BX108" s="280"/>
      <c r="BY108" s="280"/>
      <c r="BZ108" s="280"/>
      <c r="CA108" s="280"/>
      <c r="CB108" s="280"/>
      <c r="CC108" s="280"/>
      <c r="CD108" s="280"/>
      <c r="CE108" s="280"/>
      <c r="CH108" s="214"/>
      <c r="CL108" s="251"/>
    </row>
    <row r="109" spans="1:90" s="115" customFormat="1" ht="0.75" hidden="1" customHeight="1">
      <c r="A109" s="251"/>
      <c r="B109" s="301"/>
      <c r="C109" s="251"/>
      <c r="D109" s="288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302"/>
      <c r="W109" s="302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170"/>
      <c r="AZ109" s="170"/>
      <c r="BA109" s="280"/>
      <c r="BB109" s="170"/>
      <c r="BC109" s="280"/>
      <c r="BD109" s="280"/>
      <c r="BE109" s="280"/>
      <c r="BF109" s="280"/>
      <c r="BG109" s="280"/>
      <c r="BH109" s="280"/>
      <c r="BI109" s="280"/>
      <c r="BJ109" s="280"/>
      <c r="BK109" s="280"/>
      <c r="BL109" s="280"/>
      <c r="BM109" s="280"/>
      <c r="BN109" s="280"/>
      <c r="BO109" s="280"/>
      <c r="BP109" s="280"/>
      <c r="BQ109" s="280"/>
      <c r="BR109" s="280"/>
      <c r="BS109" s="280"/>
      <c r="BT109" s="280"/>
      <c r="BU109" s="280"/>
      <c r="BV109" s="280"/>
      <c r="BW109" s="280"/>
      <c r="BX109" s="280"/>
      <c r="BY109" s="280"/>
      <c r="BZ109" s="280"/>
      <c r="CA109" s="280"/>
      <c r="CB109" s="280"/>
      <c r="CC109" s="280"/>
      <c r="CD109" s="280"/>
      <c r="CE109" s="280"/>
      <c r="CH109" s="214"/>
      <c r="CL109" s="251"/>
    </row>
    <row r="110" spans="1:90" s="115" customFormat="1" ht="0.75" hidden="1" customHeight="1">
      <c r="A110" s="251"/>
      <c r="B110" s="301"/>
      <c r="C110" s="251"/>
      <c r="D110" s="288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302"/>
      <c r="W110" s="302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170"/>
      <c r="AZ110" s="170"/>
      <c r="BA110" s="280"/>
      <c r="BB110" s="170"/>
      <c r="BC110" s="280"/>
      <c r="BD110" s="280"/>
      <c r="BE110" s="280"/>
      <c r="BF110" s="280"/>
      <c r="BG110" s="280"/>
      <c r="BH110" s="280"/>
      <c r="BI110" s="280"/>
      <c r="BJ110" s="280"/>
      <c r="BK110" s="280"/>
      <c r="BL110" s="280"/>
      <c r="BM110" s="280"/>
      <c r="BN110" s="280"/>
      <c r="BO110" s="280"/>
      <c r="BP110" s="280"/>
      <c r="BQ110" s="280"/>
      <c r="BR110" s="280"/>
      <c r="BS110" s="280"/>
      <c r="BT110" s="280"/>
      <c r="BU110" s="280"/>
      <c r="BV110" s="280"/>
      <c r="BW110" s="280"/>
      <c r="BX110" s="280"/>
      <c r="BY110" s="280"/>
      <c r="BZ110" s="280"/>
      <c r="CA110" s="280"/>
      <c r="CB110" s="280"/>
      <c r="CC110" s="280"/>
      <c r="CD110" s="280"/>
      <c r="CE110" s="280"/>
      <c r="CH110" s="214"/>
      <c r="CL110" s="251"/>
    </row>
    <row r="111" spans="1:90" s="115" customFormat="1" ht="0.75" hidden="1" customHeight="1">
      <c r="A111" s="251"/>
      <c r="B111" s="301"/>
      <c r="C111" s="251"/>
      <c r="D111" s="288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302"/>
      <c r="W111" s="302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170"/>
      <c r="AZ111" s="170"/>
      <c r="BA111" s="280"/>
      <c r="BB111" s="170"/>
      <c r="BC111" s="280"/>
      <c r="BD111" s="280"/>
      <c r="BE111" s="280"/>
      <c r="BF111" s="280"/>
      <c r="BG111" s="280"/>
      <c r="BH111" s="280"/>
      <c r="BI111" s="280"/>
      <c r="BJ111" s="280"/>
      <c r="BK111" s="280"/>
      <c r="BL111" s="280"/>
      <c r="BM111" s="280"/>
      <c r="BN111" s="280"/>
      <c r="BO111" s="280"/>
      <c r="BP111" s="280"/>
      <c r="BQ111" s="280"/>
      <c r="BR111" s="280"/>
      <c r="BS111" s="280"/>
      <c r="BT111" s="280"/>
      <c r="BU111" s="280"/>
      <c r="BV111" s="280"/>
      <c r="BW111" s="280"/>
      <c r="BX111" s="280"/>
      <c r="BY111" s="280"/>
      <c r="BZ111" s="280"/>
      <c r="CA111" s="280"/>
      <c r="CB111" s="280"/>
      <c r="CC111" s="280"/>
      <c r="CD111" s="280"/>
      <c r="CE111" s="280"/>
      <c r="CH111" s="214"/>
      <c r="CL111" s="251"/>
    </row>
    <row r="112" spans="1:90" s="115" customFormat="1" ht="0.75" hidden="1" customHeight="1">
      <c r="A112" s="251"/>
      <c r="B112" s="301"/>
      <c r="C112" s="251"/>
      <c r="D112" s="288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302"/>
      <c r="W112" s="302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170"/>
      <c r="AZ112" s="170"/>
      <c r="BA112" s="280"/>
      <c r="BB112" s="170"/>
      <c r="BC112" s="280"/>
      <c r="BD112" s="280"/>
      <c r="BE112" s="280"/>
      <c r="BF112" s="280"/>
      <c r="BG112" s="280"/>
      <c r="BH112" s="280"/>
      <c r="BI112" s="280"/>
      <c r="BJ112" s="280"/>
      <c r="BK112" s="280"/>
      <c r="BL112" s="280"/>
      <c r="BM112" s="280"/>
      <c r="BN112" s="280"/>
      <c r="BO112" s="280"/>
      <c r="BP112" s="280"/>
      <c r="BQ112" s="280"/>
      <c r="BR112" s="280"/>
      <c r="BS112" s="280"/>
      <c r="BT112" s="280"/>
      <c r="BU112" s="280"/>
      <c r="BV112" s="280"/>
      <c r="BW112" s="280"/>
      <c r="BX112" s="280"/>
      <c r="BY112" s="280"/>
      <c r="BZ112" s="280"/>
      <c r="CA112" s="280"/>
      <c r="CB112" s="280"/>
      <c r="CC112" s="280"/>
      <c r="CD112" s="280"/>
      <c r="CE112" s="280"/>
      <c r="CH112" s="214"/>
      <c r="CL112" s="251"/>
    </row>
    <row r="113" spans="1:90" s="115" customFormat="1" ht="0.75" hidden="1" customHeight="1">
      <c r="A113" s="251"/>
      <c r="B113" s="301"/>
      <c r="C113" s="251"/>
      <c r="D113" s="288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302"/>
      <c r="W113" s="302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170"/>
      <c r="AZ113" s="170"/>
      <c r="BA113" s="280"/>
      <c r="BB113" s="170"/>
      <c r="BC113" s="280"/>
      <c r="BD113" s="280"/>
      <c r="BE113" s="280"/>
      <c r="BF113" s="280"/>
      <c r="BG113" s="280"/>
      <c r="BH113" s="280"/>
      <c r="BI113" s="280"/>
      <c r="BJ113" s="280"/>
      <c r="BK113" s="280"/>
      <c r="BL113" s="280"/>
      <c r="BM113" s="280"/>
      <c r="BN113" s="280"/>
      <c r="BO113" s="280"/>
      <c r="BP113" s="280"/>
      <c r="BQ113" s="280"/>
      <c r="BR113" s="280"/>
      <c r="BS113" s="280"/>
      <c r="BT113" s="280"/>
      <c r="BU113" s="280"/>
      <c r="BV113" s="280"/>
      <c r="BW113" s="280"/>
      <c r="BX113" s="280"/>
      <c r="BY113" s="280"/>
      <c r="BZ113" s="280"/>
      <c r="CA113" s="280"/>
      <c r="CB113" s="280"/>
      <c r="CC113" s="280"/>
      <c r="CD113" s="280"/>
      <c r="CE113" s="280"/>
      <c r="CH113" s="214"/>
      <c r="CL113" s="251"/>
    </row>
    <row r="114" spans="1:90" s="115" customFormat="1" ht="0.75" hidden="1" customHeight="1">
      <c r="A114" s="251"/>
      <c r="B114" s="301"/>
      <c r="C114" s="251"/>
      <c r="D114" s="288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302"/>
      <c r="W114" s="302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170"/>
      <c r="AZ114" s="170"/>
      <c r="BA114" s="280"/>
      <c r="BB114" s="170"/>
      <c r="BC114" s="280"/>
      <c r="BD114" s="280"/>
      <c r="BE114" s="280"/>
      <c r="BF114" s="280"/>
      <c r="BG114" s="280"/>
      <c r="BH114" s="280"/>
      <c r="BI114" s="280"/>
      <c r="BJ114" s="280"/>
      <c r="BK114" s="280"/>
      <c r="BL114" s="280"/>
      <c r="BM114" s="280"/>
      <c r="BN114" s="280"/>
      <c r="BO114" s="280"/>
      <c r="BP114" s="280"/>
      <c r="BQ114" s="280"/>
      <c r="BR114" s="280"/>
      <c r="BS114" s="280"/>
      <c r="BT114" s="280"/>
      <c r="BU114" s="280"/>
      <c r="BV114" s="280"/>
      <c r="BW114" s="280"/>
      <c r="BX114" s="280"/>
      <c r="BY114" s="280"/>
      <c r="BZ114" s="280"/>
      <c r="CA114" s="280"/>
      <c r="CB114" s="280"/>
      <c r="CC114" s="280"/>
      <c r="CD114" s="280"/>
      <c r="CE114" s="280"/>
      <c r="CH114" s="214"/>
      <c r="CL114" s="251"/>
    </row>
    <row r="115" spans="1:90" s="115" customFormat="1" ht="0.75" hidden="1" customHeight="1">
      <c r="A115" s="251"/>
      <c r="B115" s="301"/>
      <c r="C115" s="251"/>
      <c r="D115" s="288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302"/>
      <c r="W115" s="302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170"/>
      <c r="AZ115" s="170"/>
      <c r="BA115" s="280"/>
      <c r="BB115" s="170"/>
      <c r="BC115" s="280"/>
      <c r="BD115" s="280"/>
      <c r="BE115" s="280"/>
      <c r="BF115" s="280"/>
      <c r="BG115" s="280"/>
      <c r="BH115" s="280"/>
      <c r="BI115" s="280"/>
      <c r="BJ115" s="280"/>
      <c r="BK115" s="280"/>
      <c r="BL115" s="280"/>
      <c r="BM115" s="280"/>
      <c r="BN115" s="280"/>
      <c r="BO115" s="280"/>
      <c r="BP115" s="280"/>
      <c r="BQ115" s="280"/>
      <c r="BR115" s="280"/>
      <c r="BS115" s="280"/>
      <c r="BT115" s="280"/>
      <c r="BU115" s="280"/>
      <c r="BV115" s="280"/>
      <c r="BW115" s="280"/>
      <c r="BX115" s="280"/>
      <c r="BY115" s="280"/>
      <c r="BZ115" s="280"/>
      <c r="CA115" s="280"/>
      <c r="CB115" s="280"/>
      <c r="CC115" s="280"/>
      <c r="CD115" s="280"/>
      <c r="CE115" s="280"/>
      <c r="CH115" s="214"/>
      <c r="CL115" s="251"/>
    </row>
    <row r="116" spans="1:90" s="115" customFormat="1" ht="0.75" hidden="1" customHeight="1">
      <c r="A116" s="251"/>
      <c r="B116" s="301"/>
      <c r="C116" s="251"/>
      <c r="D116" s="288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302"/>
      <c r="W116" s="302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170"/>
      <c r="AZ116" s="170"/>
      <c r="BA116" s="280"/>
      <c r="BB116" s="17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H116" s="214"/>
      <c r="CL116" s="251"/>
    </row>
    <row r="117" spans="1:90" s="115" customFormat="1" ht="12" hidden="1" customHeight="1">
      <c r="A117" s="251"/>
      <c r="B117" s="301"/>
      <c r="C117" s="251"/>
      <c r="D117" s="288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302"/>
      <c r="W117" s="302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170"/>
      <c r="AZ117" s="170"/>
      <c r="BA117" s="280"/>
      <c r="BB117" s="17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H117" s="214"/>
      <c r="CL117" s="251"/>
    </row>
    <row r="118" spans="1:9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3"/>
      <c r="W118" s="73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/>
      <c r="AZ118"/>
      <c r="BA118" s="11"/>
      <c r="BB118"/>
      <c r="BC118" s="11"/>
      <c r="BD118" s="11"/>
      <c r="BE118" s="11"/>
      <c r="BF118" s="11"/>
      <c r="BG118" s="11"/>
      <c r="BH118" s="11"/>
      <c r="BI118" s="11"/>
      <c r="BJ118" s="11"/>
      <c r="BK118" s="11"/>
      <c r="BL118" s="27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"/>
      <c r="CG118" s="2"/>
    </row>
    <row r="119" spans="1:9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теплоснабжения (производство)</v>
      </c>
      <c r="G119" s="121"/>
      <c r="H119" s="121"/>
      <c r="I119" s="12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4"/>
      <c r="W119" s="75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/>
      <c r="AZ119"/>
      <c r="BA119" s="70"/>
      <c r="BB119"/>
      <c r="BC119" s="70"/>
      <c r="BD119" s="70"/>
      <c r="BE119" s="70"/>
      <c r="BF119" s="70"/>
      <c r="BG119" s="70"/>
      <c r="BH119" s="70"/>
      <c r="BI119" s="70"/>
      <c r="BJ119" s="70"/>
      <c r="BK119" s="70"/>
      <c r="BL119" s="27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"/>
      <c r="CG119" s="2"/>
    </row>
    <row r="120" spans="1:90" s="10" customFormat="1" ht="12" customHeight="1">
      <c r="A120" s="9"/>
      <c r="B120" s="41"/>
      <c r="C120" s="11"/>
      <c r="D120" s="86"/>
      <c r="E120" s="11"/>
      <c r="F120" s="122" t="s">
        <v>149</v>
      </c>
      <c r="G120" s="122"/>
      <c r="H120" s="122"/>
      <c r="I120" s="122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/>
      <c r="AZ120"/>
      <c r="BA120" s="11"/>
      <c r="BB120"/>
      <c r="BC120" s="11"/>
      <c r="BD120" s="11"/>
      <c r="BE120" s="11"/>
      <c r="BF120" s="11"/>
      <c r="BG120" s="11"/>
      <c r="BH120" s="11"/>
      <c r="BI120" s="11"/>
      <c r="BJ120" s="11"/>
      <c r="BK120" s="11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11"/>
      <c r="CG120" s="2"/>
    </row>
    <row r="121" spans="1:90" s="2" customFormat="1" ht="24" customHeight="1">
      <c r="B121" s="35"/>
      <c r="C121" s="9"/>
      <c r="D121" s="85"/>
      <c r="E121" s="39"/>
      <c r="F121" s="833" t="s">
        <v>104</v>
      </c>
      <c r="G121" s="833" t="s">
        <v>150</v>
      </c>
      <c r="H121" s="859" t="s">
        <v>560</v>
      </c>
      <c r="I121" s="859" t="s">
        <v>561</v>
      </c>
      <c r="J121" s="859" t="s">
        <v>828</v>
      </c>
      <c r="K121" s="833" t="s">
        <v>151</v>
      </c>
      <c r="L121" s="842" t="s">
        <v>152</v>
      </c>
      <c r="M121" s="887" t="s">
        <v>153</v>
      </c>
      <c r="N121" s="888"/>
      <c r="O121" s="888"/>
      <c r="P121" s="888"/>
      <c r="Q121" s="888"/>
      <c r="R121" s="888"/>
      <c r="S121" s="888"/>
      <c r="T121" s="888"/>
      <c r="U121" s="888"/>
      <c r="V121" s="895"/>
      <c r="W121" s="833" t="s">
        <v>154</v>
      </c>
      <c r="X121" s="833"/>
      <c r="Y121" s="833"/>
      <c r="Z121" s="833"/>
      <c r="AA121" s="833"/>
      <c r="AB121" s="833"/>
      <c r="AC121" s="833"/>
      <c r="AD121" s="868"/>
      <c r="AE121" s="833"/>
      <c r="AF121" s="833"/>
      <c r="AG121" s="833"/>
      <c r="AH121" s="833"/>
      <c r="AI121" s="833"/>
      <c r="AJ121" s="833"/>
      <c r="AK121" s="833"/>
      <c r="AL121" s="868"/>
      <c r="AM121" s="833" t="s">
        <v>155</v>
      </c>
      <c r="AN121" s="842" t="s">
        <v>156</v>
      </c>
      <c r="AO121" s="872" t="s">
        <v>157</v>
      </c>
      <c r="AP121" s="892"/>
      <c r="AQ121" s="878" t="s">
        <v>562</v>
      </c>
      <c r="AR121" s="879"/>
      <c r="AS121" s="882"/>
      <c r="AT121" s="620" t="s">
        <v>158</v>
      </c>
      <c r="AU121" s="887" t="s">
        <v>159</v>
      </c>
      <c r="AV121" s="888"/>
      <c r="AW121" s="888"/>
      <c r="AX121" s="889"/>
      <c r="AY121"/>
      <c r="AZ121"/>
      <c r="BA121" s="22"/>
      <c r="BB121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</row>
    <row r="122" spans="1:90" s="26" customFormat="1" ht="12" customHeight="1">
      <c r="A122" s="2"/>
      <c r="B122" s="43"/>
      <c r="C122" s="42"/>
      <c r="D122" s="85"/>
      <c r="E122" s="40"/>
      <c r="F122" s="833"/>
      <c r="G122" s="833"/>
      <c r="H122" s="859"/>
      <c r="I122" s="859"/>
      <c r="J122" s="859"/>
      <c r="K122" s="833"/>
      <c r="L122" s="881"/>
      <c r="M122" s="872" t="s">
        <v>160</v>
      </c>
      <c r="N122" s="834"/>
      <c r="O122" s="878" t="s">
        <v>563</v>
      </c>
      <c r="P122" s="879"/>
      <c r="Q122" s="880"/>
      <c r="R122" s="842" t="s">
        <v>161</v>
      </c>
      <c r="S122" s="872" t="s">
        <v>162</v>
      </c>
      <c r="T122" s="872" t="s">
        <v>163</v>
      </c>
      <c r="U122" s="833" t="s">
        <v>602</v>
      </c>
      <c r="V122" s="833" t="s">
        <v>167</v>
      </c>
      <c r="W122" s="868" t="s">
        <v>294</v>
      </c>
      <c r="X122" s="870" t="s">
        <v>738</v>
      </c>
      <c r="Y122" s="870" t="s">
        <v>739</v>
      </c>
      <c r="Z122" s="870" t="s">
        <v>2402</v>
      </c>
      <c r="AA122" s="868" t="s">
        <v>278</v>
      </c>
      <c r="AB122" s="870" t="s">
        <v>738</v>
      </c>
      <c r="AC122" s="870" t="s">
        <v>739</v>
      </c>
      <c r="AD122" s="870" t="s">
        <v>2402</v>
      </c>
      <c r="AE122" s="868" t="s">
        <v>295</v>
      </c>
      <c r="AF122" s="870" t="s">
        <v>738</v>
      </c>
      <c r="AG122" s="870" t="s">
        <v>739</v>
      </c>
      <c r="AH122" s="870" t="s">
        <v>737</v>
      </c>
      <c r="AI122" s="868" t="s">
        <v>279</v>
      </c>
      <c r="AJ122" s="870" t="s">
        <v>738</v>
      </c>
      <c r="AK122" s="870" t="s">
        <v>739</v>
      </c>
      <c r="AL122" s="870" t="s">
        <v>737</v>
      </c>
      <c r="AM122" s="833"/>
      <c r="AN122" s="881"/>
      <c r="AO122" s="894"/>
      <c r="AP122" s="893"/>
      <c r="AQ122" s="885" t="s">
        <v>160</v>
      </c>
      <c r="AR122" s="885" t="s">
        <v>564</v>
      </c>
      <c r="AS122" s="885" t="s">
        <v>565</v>
      </c>
      <c r="AT122" s="833" t="s">
        <v>160</v>
      </c>
      <c r="AU122" s="833" t="s">
        <v>160</v>
      </c>
      <c r="AV122" s="842" t="s">
        <v>168</v>
      </c>
      <c r="AW122" s="872" t="s">
        <v>162</v>
      </c>
      <c r="AX122" s="890" t="s">
        <v>169</v>
      </c>
      <c r="AY122"/>
      <c r="AZ122"/>
      <c r="BA122" s="22"/>
      <c r="BB1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"/>
      <c r="CG122" s="2"/>
    </row>
    <row r="123" spans="1:90" s="26" customFormat="1" ht="42" customHeight="1">
      <c r="A123" s="2"/>
      <c r="B123" s="43"/>
      <c r="C123" s="42"/>
      <c r="D123" s="85"/>
      <c r="E123" s="40"/>
      <c r="F123" s="833"/>
      <c r="G123" s="833"/>
      <c r="H123" s="859"/>
      <c r="I123" s="859"/>
      <c r="J123" s="859"/>
      <c r="K123" s="833"/>
      <c r="L123" s="843"/>
      <c r="M123" s="873"/>
      <c r="N123" s="896"/>
      <c r="O123" s="134" t="s">
        <v>160</v>
      </c>
      <c r="P123" s="134" t="s">
        <v>564</v>
      </c>
      <c r="Q123" s="135" t="s">
        <v>565</v>
      </c>
      <c r="R123" s="843"/>
      <c r="S123" s="873"/>
      <c r="T123" s="873"/>
      <c r="U123" s="833"/>
      <c r="V123" s="833"/>
      <c r="W123" s="869"/>
      <c r="X123" s="871"/>
      <c r="Y123" s="871"/>
      <c r="Z123" s="871"/>
      <c r="AA123" s="869"/>
      <c r="AB123" s="871"/>
      <c r="AC123" s="871"/>
      <c r="AD123" s="871"/>
      <c r="AE123" s="869"/>
      <c r="AF123" s="871"/>
      <c r="AG123" s="871"/>
      <c r="AH123" s="871"/>
      <c r="AI123" s="869"/>
      <c r="AJ123" s="871"/>
      <c r="AK123" s="871"/>
      <c r="AL123" s="871"/>
      <c r="AM123" s="833"/>
      <c r="AN123" s="843"/>
      <c r="AO123" s="873"/>
      <c r="AP123" s="893"/>
      <c r="AQ123" s="886"/>
      <c r="AR123" s="886"/>
      <c r="AS123" s="886"/>
      <c r="AT123" s="833"/>
      <c r="AU123" s="833"/>
      <c r="AV123" s="843"/>
      <c r="AW123" s="873"/>
      <c r="AX123" s="891"/>
      <c r="AY123"/>
      <c r="AZ123"/>
      <c r="BA123" s="22"/>
      <c r="BB123"/>
      <c r="BC123" s="22"/>
      <c r="BD123"/>
      <c r="BE123"/>
      <c r="BF123"/>
      <c r="BG123"/>
      <c r="BH123"/>
      <c r="BI123"/>
      <c r="BJ123"/>
      <c r="BK123"/>
      <c r="BL123"/>
      <c r="BM123"/>
      <c r="BN123"/>
      <c r="BO123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"/>
      <c r="CG123" s="2"/>
    </row>
    <row r="124" spans="1:90" s="302" customFormat="1" ht="12" customHeight="1">
      <c r="A124" s="251"/>
      <c r="B124" s="304"/>
      <c r="D124" s="305"/>
      <c r="E124" s="306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 t="s">
        <v>105</v>
      </c>
      <c r="L124" s="308" t="s">
        <v>164</v>
      </c>
      <c r="M124" s="308" t="s">
        <v>165</v>
      </c>
      <c r="N124" s="309"/>
      <c r="O124" s="310" t="s">
        <v>171</v>
      </c>
      <c r="P124" s="310" t="s">
        <v>556</v>
      </c>
      <c r="Q124" s="310" t="s">
        <v>566</v>
      </c>
      <c r="R124" s="308" t="s">
        <v>172</v>
      </c>
      <c r="S124" s="308" t="s">
        <v>173</v>
      </c>
      <c r="T124" s="308" t="s">
        <v>174</v>
      </c>
      <c r="U124" s="307" t="s">
        <v>175</v>
      </c>
      <c r="V124" s="307" t="s">
        <v>176</v>
      </c>
      <c r="W124" s="308" t="s">
        <v>177</v>
      </c>
      <c r="X124" s="310" t="s">
        <v>178</v>
      </c>
      <c r="Y124" s="310" t="s">
        <v>557</v>
      </c>
      <c r="Z124" s="310" t="s">
        <v>2403</v>
      </c>
      <c r="AA124" s="308" t="s">
        <v>179</v>
      </c>
      <c r="AB124" s="310" t="s">
        <v>740</v>
      </c>
      <c r="AC124" s="310" t="s">
        <v>714</v>
      </c>
      <c r="AD124" s="310" t="s">
        <v>2404</v>
      </c>
      <c r="AE124" s="308" t="s">
        <v>717</v>
      </c>
      <c r="AF124" s="310" t="s">
        <v>567</v>
      </c>
      <c r="AG124" s="310" t="s">
        <v>568</v>
      </c>
      <c r="AH124" s="310" t="s">
        <v>569</v>
      </c>
      <c r="AI124" s="308" t="s">
        <v>719</v>
      </c>
      <c r="AJ124" s="310" t="s">
        <v>570</v>
      </c>
      <c r="AK124" s="310" t="s">
        <v>571</v>
      </c>
      <c r="AL124" s="310" t="s">
        <v>572</v>
      </c>
      <c r="AM124" s="311" t="s">
        <v>180</v>
      </c>
      <c r="AN124" s="308" t="s">
        <v>181</v>
      </c>
      <c r="AO124" s="308" t="s">
        <v>182</v>
      </c>
      <c r="AP124" s="309"/>
      <c r="AQ124" s="310" t="s">
        <v>183</v>
      </c>
      <c r="AR124" s="310" t="s">
        <v>642</v>
      </c>
      <c r="AS124" s="310" t="s">
        <v>643</v>
      </c>
      <c r="AT124" s="307" t="s">
        <v>184</v>
      </c>
      <c r="AU124" s="307" t="s">
        <v>185</v>
      </c>
      <c r="AV124" s="308" t="s">
        <v>186</v>
      </c>
      <c r="AW124" s="308" t="s">
        <v>187</v>
      </c>
      <c r="AX124" s="308" t="s">
        <v>188</v>
      </c>
      <c r="AY124" s="170"/>
      <c r="AZ124" s="170"/>
      <c r="BA124" s="54"/>
      <c r="BB124" s="312"/>
      <c r="BC124" s="54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3" t="s">
        <v>728</v>
      </c>
      <c r="BQ124" s="313" t="s">
        <v>725</v>
      </c>
      <c r="BR124" s="313" t="s">
        <v>726</v>
      </c>
      <c r="BS124" s="313" t="s">
        <v>727</v>
      </c>
      <c r="BT124" s="313" t="s">
        <v>735</v>
      </c>
      <c r="BU124" s="313" t="s">
        <v>729</v>
      </c>
      <c r="BV124" s="313" t="s">
        <v>730</v>
      </c>
      <c r="BW124" s="313" t="s">
        <v>731</v>
      </c>
      <c r="BX124" s="313" t="s">
        <v>732</v>
      </c>
      <c r="BY124" s="313" t="s">
        <v>736</v>
      </c>
      <c r="BZ124" s="170"/>
      <c r="CA124" s="170"/>
      <c r="CB124" s="170"/>
      <c r="CC124" s="170"/>
      <c r="CD124" s="170"/>
      <c r="CE124" s="313" t="s">
        <v>733</v>
      </c>
      <c r="CF124" s="251"/>
      <c r="CG124" s="251"/>
    </row>
    <row r="125" spans="1:90" s="172" customFormat="1" ht="0.75" customHeight="1">
      <c r="A125" s="115"/>
      <c r="B125" s="304"/>
      <c r="C125" s="302"/>
      <c r="D125" s="305"/>
      <c r="E125" s="306"/>
      <c r="F125" s="315"/>
      <c r="G125" s="316"/>
      <c r="H125" s="317"/>
      <c r="I125" s="317"/>
      <c r="J125" s="317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170"/>
      <c r="AZ125" s="170"/>
      <c r="BA125" s="280"/>
      <c r="BB125" s="170"/>
      <c r="BC125" s="28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312"/>
      <c r="BP125" s="307"/>
      <c r="BQ125" s="307"/>
      <c r="BR125" s="307"/>
      <c r="BS125" s="307"/>
      <c r="BT125" s="307"/>
      <c r="BU125" s="307"/>
      <c r="BV125" s="307"/>
      <c r="BW125" s="307"/>
      <c r="BX125" s="307"/>
      <c r="BY125" s="307"/>
      <c r="BZ125" s="307"/>
      <c r="CA125" s="307"/>
      <c r="CB125" s="307"/>
      <c r="CC125" s="307"/>
      <c r="CD125" s="307"/>
      <c r="CE125" s="307"/>
      <c r="CF125" s="115"/>
      <c r="CG125" s="115"/>
    </row>
    <row r="126" spans="1:90" s="115" customFormat="1" ht="24" customHeight="1">
      <c r="B126" s="301"/>
      <c r="C126" s="251"/>
      <c r="D126" s="274" t="s">
        <v>112</v>
      </c>
      <c r="E126" s="318"/>
      <c r="F126" s="319" t="str">
        <f>IF(TEMPLATE_SPHERE_CODE="COLDVSNA","0.1.P","0.1")</f>
        <v>0.1</v>
      </c>
      <c r="G126" s="876" t="s">
        <v>2296</v>
      </c>
      <c r="H126" s="317"/>
      <c r="I126" s="317"/>
      <c r="J126" s="317"/>
      <c r="K126" s="249">
        <f>SUMIF($BA131:$BA160,$BA126,K131:K160)</f>
        <v>299405.99748611473</v>
      </c>
      <c r="L126" s="249">
        <f>SUMIF($BA131:$BA160,$BA126,L131:L160)</f>
        <v>0</v>
      </c>
      <c r="M126" s="249">
        <f>SUMIF($BA131:$BA160,$BA126,M131:M160)</f>
        <v>1497.1412800000001</v>
      </c>
      <c r="N126" s="243"/>
      <c r="O126" s="249">
        <f t="shared" ref="O126:Y126" si="11">SUMIF($BA131:$BA160,$BA126,O131:O160)</f>
        <v>0</v>
      </c>
      <c r="P126" s="249">
        <f t="shared" si="11"/>
        <v>0</v>
      </c>
      <c r="Q126" s="249">
        <f t="shared" si="11"/>
        <v>0</v>
      </c>
      <c r="R126" s="249">
        <f t="shared" si="11"/>
        <v>670.77291000000002</v>
      </c>
      <c r="S126" s="249">
        <f t="shared" si="11"/>
        <v>808.17500000000007</v>
      </c>
      <c r="T126" s="249">
        <f t="shared" si="11"/>
        <v>18.193370000000002</v>
      </c>
      <c r="U126" s="249">
        <f t="shared" si="11"/>
        <v>0</v>
      </c>
      <c r="V126" s="249">
        <f t="shared" si="11"/>
        <v>0</v>
      </c>
      <c r="W126" s="249">
        <f t="shared" si="11"/>
        <v>53697.16</v>
      </c>
      <c r="X126" s="249">
        <f t="shared" si="11"/>
        <v>0</v>
      </c>
      <c r="Y126" s="249">
        <f t="shared" si="11"/>
        <v>53697.16</v>
      </c>
      <c r="Z126" s="249">
        <f>SUMIF($BA131:$BA160,$BA126,Z131:Z160)</f>
        <v>0</v>
      </c>
      <c r="AA126" s="249">
        <f>SUMIF($BA131:$BA160,$BA126,AA131:AA160)</f>
        <v>53697.157999999996</v>
      </c>
      <c r="AB126" s="249">
        <f>SUMIF($BA131:$BA160,$BA126,AB131:AB160)</f>
        <v>0</v>
      </c>
      <c r="AC126" s="249">
        <f>SUMIF($BA131:$BA160,$BA126,AC131:AC160)</f>
        <v>53697.157999999996</v>
      </c>
      <c r="AD126" s="249">
        <f>SUMIF($BA131:$BA160,$BA126,AD131:AD160)</f>
        <v>0</v>
      </c>
      <c r="AE126" s="249">
        <f t="shared" ref="AE126:AO126" si="12">SUMIF($BA131:$BA160,$BA126,AE131:AE160)</f>
        <v>0</v>
      </c>
      <c r="AF126" s="249">
        <f t="shared" si="12"/>
        <v>0</v>
      </c>
      <c r="AG126" s="249">
        <f t="shared" si="12"/>
        <v>0</v>
      </c>
      <c r="AH126" s="249">
        <f t="shared" si="12"/>
        <v>0</v>
      </c>
      <c r="AI126" s="249">
        <f t="shared" si="12"/>
        <v>0</v>
      </c>
      <c r="AJ126" s="249">
        <f t="shared" si="12"/>
        <v>0</v>
      </c>
      <c r="AK126" s="249">
        <f t="shared" si="12"/>
        <v>0</v>
      </c>
      <c r="AL126" s="249">
        <f t="shared" si="12"/>
        <v>0</v>
      </c>
      <c r="AM126" s="249">
        <f t="shared" si="12"/>
        <v>351606.01620611479</v>
      </c>
      <c r="AN126" s="249">
        <f t="shared" si="12"/>
        <v>57855.433081427982</v>
      </c>
      <c r="AO126" s="249">
        <f t="shared" si="12"/>
        <v>293750.58312468679</v>
      </c>
      <c r="AP126" s="243"/>
      <c r="AQ126" s="249">
        <f t="shared" ref="AQ126:AX126" si="13">SUMIF($BA131:$BA160,$BA126,AQ131:AQ160)</f>
        <v>10621.259869163081</v>
      </c>
      <c r="AR126" s="249">
        <f t="shared" si="13"/>
        <v>64.258141750815241</v>
      </c>
      <c r="AS126" s="249">
        <f t="shared" si="13"/>
        <v>10557.001727412266</v>
      </c>
      <c r="AT126" s="249">
        <f t="shared" si="13"/>
        <v>0</v>
      </c>
      <c r="AU126" s="249">
        <f t="shared" si="13"/>
        <v>283129.32325552375</v>
      </c>
      <c r="AV126" s="249">
        <f t="shared" si="13"/>
        <v>45677.029781816003</v>
      </c>
      <c r="AW126" s="249">
        <f t="shared" si="13"/>
        <v>228072.99748125195</v>
      </c>
      <c r="AX126" s="249">
        <f t="shared" si="13"/>
        <v>9379.2959924556999</v>
      </c>
      <c r="AY126" s="170"/>
      <c r="AZ126" s="170"/>
      <c r="BA126" s="279" t="s">
        <v>21</v>
      </c>
      <c r="BB126" s="170"/>
      <c r="BC126" s="28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280"/>
      <c r="BQ126" s="280"/>
      <c r="BR126" s="280"/>
      <c r="BS126" s="280"/>
      <c r="BT126" s="280"/>
      <c r="BU126" s="280"/>
      <c r="BV126" s="280"/>
      <c r="BW126" s="280"/>
      <c r="BX126" s="280"/>
      <c r="BY126" s="280"/>
      <c r="BZ126" s="280"/>
      <c r="CA126" s="280"/>
      <c r="CB126" s="280"/>
      <c r="CC126" s="280"/>
      <c r="CD126" s="280"/>
      <c r="CE126" s="280"/>
    </row>
    <row r="127" spans="1:90" s="115" customFormat="1" ht="0.75" customHeight="1">
      <c r="B127" s="301"/>
      <c r="C127" s="251"/>
      <c r="D127" s="288"/>
      <c r="E127" s="318"/>
      <c r="F127" s="320" t="str">
        <f>IF(TEMPLATE_SPHERE_CODE="COLDVSNA","0.1.T","")</f>
        <v/>
      </c>
      <c r="G127" s="877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  <c r="AV127" s="243"/>
      <c r="AW127" s="243"/>
      <c r="AX127" s="243"/>
      <c r="AY127" s="170"/>
      <c r="AZ127" s="170"/>
      <c r="BA127" s="282"/>
      <c r="BB127" s="170"/>
      <c r="BC127" s="280"/>
      <c r="BD127" s="280"/>
      <c r="BE127" s="280"/>
      <c r="BF127" s="280"/>
      <c r="BG127" s="280"/>
      <c r="BH127" s="280"/>
      <c r="BI127" s="280"/>
      <c r="BJ127" s="280"/>
      <c r="BK127" s="280"/>
      <c r="BL127" s="280"/>
      <c r="BM127" s="280"/>
      <c r="BN127" s="280"/>
      <c r="BO127" s="280"/>
      <c r="BP127" s="280"/>
      <c r="BQ127" s="280"/>
      <c r="BR127" s="280"/>
      <c r="BS127" s="280"/>
      <c r="BT127" s="280"/>
      <c r="BU127" s="280"/>
      <c r="BV127" s="280"/>
      <c r="BW127" s="280"/>
      <c r="BX127" s="280"/>
      <c r="BY127" s="280"/>
      <c r="BZ127" s="280"/>
      <c r="CA127" s="280"/>
      <c r="CB127" s="280"/>
      <c r="CC127" s="280"/>
      <c r="CD127" s="280"/>
      <c r="CE127" s="280"/>
    </row>
    <row r="128" spans="1:90" s="115" customFormat="1" ht="0.75" customHeight="1">
      <c r="B128" s="301"/>
      <c r="C128" s="251"/>
      <c r="D128" s="288"/>
      <c r="E128" s="318"/>
      <c r="F128" s="321"/>
      <c r="G128" s="874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  <c r="AA128" s="317"/>
      <c r="AB128" s="317"/>
      <c r="AC128" s="317"/>
      <c r="AD128" s="317"/>
      <c r="AE128" s="317"/>
      <c r="AF128" s="317"/>
      <c r="AG128" s="317"/>
      <c r="AH128" s="317"/>
      <c r="AI128" s="317"/>
      <c r="AJ128" s="317"/>
      <c r="AK128" s="317"/>
      <c r="AL128" s="317"/>
      <c r="AM128" s="317"/>
      <c r="AN128" s="317"/>
      <c r="AO128" s="317"/>
      <c r="AP128" s="317"/>
      <c r="AQ128" s="317"/>
      <c r="AR128" s="317"/>
      <c r="AS128" s="317"/>
      <c r="AT128" s="317"/>
      <c r="AU128" s="317"/>
      <c r="AV128" s="317"/>
      <c r="AW128" s="317"/>
      <c r="AX128" s="317"/>
      <c r="AY128" s="170"/>
      <c r="AZ128" s="170"/>
      <c r="BA128" s="322"/>
      <c r="BB128" s="170"/>
      <c r="BC128" s="28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280"/>
      <c r="BQ128" s="280"/>
      <c r="BR128" s="280"/>
      <c r="BS128" s="280"/>
      <c r="BT128" s="280"/>
      <c r="BU128" s="280"/>
      <c r="BV128" s="280"/>
      <c r="BW128" s="280"/>
      <c r="BX128" s="280"/>
      <c r="BY128" s="280"/>
      <c r="BZ128" s="280"/>
      <c r="CA128" s="280"/>
      <c r="CB128" s="280"/>
      <c r="CC128" s="280"/>
      <c r="CD128" s="280"/>
      <c r="CE128" s="280"/>
    </row>
    <row r="129" spans="1:90" s="115" customFormat="1" ht="0.75" customHeight="1">
      <c r="B129" s="301"/>
      <c r="C129" s="251"/>
      <c r="D129" s="288"/>
      <c r="E129" s="318"/>
      <c r="F129" s="323"/>
      <c r="G129" s="875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  <c r="AV129" s="243"/>
      <c r="AW129" s="243"/>
      <c r="AX129" s="243"/>
      <c r="AY129" s="170"/>
      <c r="AZ129" s="170"/>
      <c r="BA129" s="282"/>
      <c r="BB129" s="170"/>
      <c r="BC129" s="28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</row>
    <row r="130" spans="1:90" s="115" customFormat="1" ht="0.75" customHeight="1">
      <c r="B130" s="301"/>
      <c r="C130" s="251"/>
      <c r="D130" s="288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170"/>
      <c r="AZ130" s="170"/>
      <c r="BA130" s="282"/>
      <c r="BB130" s="170"/>
      <c r="BC130" s="28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</row>
    <row r="131" spans="1:90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170"/>
      <c r="AZ131" s="170"/>
      <c r="BA131" s="54"/>
      <c r="BB131" s="329"/>
      <c r="BC131" s="54"/>
      <c r="BD131" s="329"/>
      <c r="BE131" s="329"/>
      <c r="BF131" s="329"/>
      <c r="BG131" s="329"/>
      <c r="BH131" s="329"/>
      <c r="BI131" s="329"/>
      <c r="BJ131" s="329"/>
      <c r="BK131" s="329"/>
      <c r="BL131" s="329"/>
      <c r="BM131" s="329"/>
      <c r="BN131" s="329"/>
      <c r="BO131" s="329"/>
      <c r="BP131" s="883" t="s">
        <v>2304</v>
      </c>
      <c r="BQ131" s="884"/>
      <c r="BR131" s="884"/>
      <c r="BS131" s="884"/>
      <c r="BT131" s="884"/>
      <c r="BU131" s="884"/>
      <c r="BV131" s="884"/>
      <c r="BW131" s="884"/>
      <c r="BX131" s="884"/>
      <c r="BY131" s="884"/>
      <c r="BZ131" s="884"/>
      <c r="CA131" s="884"/>
      <c r="CB131" s="884"/>
      <c r="CC131" s="884"/>
      <c r="CD131" s="884"/>
      <c r="CE131" s="330" t="s">
        <v>724</v>
      </c>
    </row>
    <row r="132" spans="1:90" s="115" customFormat="1" ht="24" customHeight="1">
      <c r="A132" s="688" t="str">
        <f>IF('Список территорий'!$AC$16="","Не определено",'Список территорий'!$AC$16)</f>
        <v>Тариф: Носитель - горячая вода (К); Носитель - горячая вода (Т)</v>
      </c>
      <c r="B132" s="854" t="s">
        <v>105</v>
      </c>
      <c r="C132" s="273" t="str">
        <f>F134</f>
        <v>1.0</v>
      </c>
      <c r="D132" s="274" t="s">
        <v>112</v>
      </c>
      <c r="E132" s="687" t="s">
        <v>134</v>
      </c>
      <c r="F132" s="855" t="str">
        <f>B132</f>
        <v>1</v>
      </c>
      <c r="G132" s="857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Город-курорт Кисловодск / Город-курорт Кисловодск / 07715000</v>
      </c>
      <c r="H132" s="292">
        <f>H134</f>
        <v>233.91</v>
      </c>
      <c r="I132" s="292">
        <f>I134</f>
        <v>129.76700000000005</v>
      </c>
      <c r="J132" s="628" t="str">
        <f>A132</f>
        <v>Тариф: Носитель - горячая вода (К); Носитель - горячая вода (Т)</v>
      </c>
      <c r="K132" s="292">
        <f>K134</f>
        <v>299405.99748611473</v>
      </c>
      <c r="L132" s="292">
        <f>L134</f>
        <v>0</v>
      </c>
      <c r="M132" s="292">
        <f>M134</f>
        <v>1497.1412800000001</v>
      </c>
      <c r="N132" s="293"/>
      <c r="O132" s="292">
        <f t="shared" ref="O132:AL132" si="14">O134</f>
        <v>0</v>
      </c>
      <c r="P132" s="292">
        <f t="shared" si="14"/>
        <v>0</v>
      </c>
      <c r="Q132" s="292">
        <f t="shared" si="14"/>
        <v>0</v>
      </c>
      <c r="R132" s="292">
        <f t="shared" si="14"/>
        <v>670.77291000000002</v>
      </c>
      <c r="S132" s="292">
        <f t="shared" si="14"/>
        <v>808.17500000000007</v>
      </c>
      <c r="T132" s="292">
        <f t="shared" si="14"/>
        <v>18.193370000000002</v>
      </c>
      <c r="U132" s="292">
        <f t="shared" si="14"/>
        <v>0</v>
      </c>
      <c r="V132" s="292">
        <f t="shared" si="14"/>
        <v>0</v>
      </c>
      <c r="W132" s="292">
        <f t="shared" si="14"/>
        <v>53697.16</v>
      </c>
      <c r="X132" s="292">
        <f t="shared" si="14"/>
        <v>0</v>
      </c>
      <c r="Y132" s="292">
        <f t="shared" si="14"/>
        <v>53697.16</v>
      </c>
      <c r="Z132" s="292">
        <f t="shared" si="14"/>
        <v>0</v>
      </c>
      <c r="AA132" s="292">
        <f t="shared" si="14"/>
        <v>53697.157999999996</v>
      </c>
      <c r="AB132" s="292">
        <f t="shared" si="14"/>
        <v>0</v>
      </c>
      <c r="AC132" s="292">
        <f t="shared" si="14"/>
        <v>53697.157999999996</v>
      </c>
      <c r="AD132" s="292">
        <f t="shared" si="14"/>
        <v>0</v>
      </c>
      <c r="AE132" s="292">
        <f t="shared" si="14"/>
        <v>0</v>
      </c>
      <c r="AF132" s="292">
        <f t="shared" si="14"/>
        <v>0</v>
      </c>
      <c r="AG132" s="292">
        <f t="shared" si="14"/>
        <v>0</v>
      </c>
      <c r="AH132" s="292">
        <f t="shared" si="14"/>
        <v>0</v>
      </c>
      <c r="AI132" s="292">
        <f t="shared" si="14"/>
        <v>0</v>
      </c>
      <c r="AJ132" s="292">
        <f t="shared" si="14"/>
        <v>0</v>
      </c>
      <c r="AK132" s="292">
        <f t="shared" si="14"/>
        <v>0</v>
      </c>
      <c r="AL132" s="292">
        <f t="shared" si="14"/>
        <v>0</v>
      </c>
      <c r="AM132" s="292">
        <f>AM134</f>
        <v>351606.01620611479</v>
      </c>
      <c r="AN132" s="292">
        <f>AN134</f>
        <v>57855.433081427982</v>
      </c>
      <c r="AO132" s="292">
        <f>AO134</f>
        <v>293750.58312468679</v>
      </c>
      <c r="AP132" s="293"/>
      <c r="AQ132" s="292">
        <f t="shared" ref="AQ132:AX132" si="15">AQ134</f>
        <v>10621.259869163081</v>
      </c>
      <c r="AR132" s="292">
        <f t="shared" si="15"/>
        <v>64.258141750815241</v>
      </c>
      <c r="AS132" s="292">
        <f t="shared" si="15"/>
        <v>10557.001727412266</v>
      </c>
      <c r="AT132" s="292">
        <f t="shared" si="15"/>
        <v>0</v>
      </c>
      <c r="AU132" s="292">
        <f t="shared" si="15"/>
        <v>283129.32325552375</v>
      </c>
      <c r="AV132" s="292">
        <f t="shared" si="15"/>
        <v>45677.029781816003</v>
      </c>
      <c r="AW132" s="292">
        <f t="shared" si="15"/>
        <v>228072.99748125195</v>
      </c>
      <c r="AX132" s="242">
        <f t="shared" si="15"/>
        <v>9379.2959924556999</v>
      </c>
      <c r="AY132" s="170"/>
      <c r="AZ132" s="170"/>
      <c r="BA132" s="279" t="s">
        <v>766</v>
      </c>
      <c r="BB132" s="170"/>
      <c r="BC132" s="280"/>
      <c r="BD132" s="280"/>
      <c r="BE132" s="280"/>
      <c r="BF132" s="280"/>
      <c r="BG132" s="280"/>
      <c r="BH132" s="280"/>
      <c r="BI132" s="280"/>
      <c r="BJ132" s="280"/>
      <c r="BK132" s="280"/>
      <c r="BL132" s="280"/>
      <c r="BM132" s="280"/>
      <c r="BN132" s="280"/>
      <c r="BO132" s="280"/>
      <c r="BP132" s="280"/>
      <c r="BQ132" s="280"/>
      <c r="BR132" s="280"/>
      <c r="BS132" s="280"/>
      <c r="BT132" s="280"/>
      <c r="BU132" s="280"/>
      <c r="BV132" s="280"/>
      <c r="BW132" s="280"/>
      <c r="BX132" s="280"/>
      <c r="BY132" s="280"/>
      <c r="BZ132" s="280"/>
      <c r="CA132" s="280"/>
      <c r="CB132" s="280"/>
      <c r="CC132" s="280"/>
      <c r="CD132" s="280"/>
      <c r="CE132" s="280"/>
      <c r="CH132" s="214"/>
      <c r="CL132" s="251"/>
    </row>
    <row r="133" spans="1:90" s="115" customFormat="1" ht="0.75" customHeight="1">
      <c r="A133" s="251"/>
      <c r="B133" s="854"/>
      <c r="C133" s="273"/>
      <c r="D133" s="281"/>
      <c r="E133" s="275"/>
      <c r="F133" s="856"/>
      <c r="G133" s="858"/>
      <c r="H133" s="276"/>
      <c r="I133" s="276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8"/>
      <c r="W133" s="277"/>
      <c r="X133" s="277"/>
      <c r="Y133" s="277"/>
      <c r="Z133" s="277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7"/>
      <c r="AL133" s="277"/>
      <c r="AM133" s="277"/>
      <c r="AN133" s="277"/>
      <c r="AO133" s="277"/>
      <c r="AP133" s="277"/>
      <c r="AQ133" s="277"/>
      <c r="AR133" s="277"/>
      <c r="AS133" s="277"/>
      <c r="AT133" s="277"/>
      <c r="AU133" s="277"/>
      <c r="AV133" s="277"/>
      <c r="AW133" s="277"/>
      <c r="AX133" s="243"/>
      <c r="AY133" s="170"/>
      <c r="AZ133" s="170"/>
      <c r="BA133" s="282"/>
      <c r="BB133" s="170"/>
      <c r="BC133" s="280"/>
      <c r="BD133" s="280"/>
      <c r="BE133" s="280"/>
      <c r="BF133" s="280"/>
      <c r="BG133" s="280"/>
      <c r="BH133" s="280"/>
      <c r="BI133" s="280"/>
      <c r="BJ133" s="280"/>
      <c r="BK133" s="280"/>
      <c r="BL133" s="280"/>
      <c r="BM133" s="280"/>
      <c r="BN133" s="280"/>
      <c r="BO133" s="280"/>
      <c r="BP133" s="280"/>
      <c r="BQ133" s="280"/>
      <c r="BR133" s="280"/>
      <c r="BS133" s="280"/>
      <c r="BT133" s="280"/>
      <c r="BU133" s="280"/>
      <c r="BV133" s="280"/>
      <c r="BW133" s="280"/>
      <c r="BX133" s="280"/>
      <c r="BY133" s="280"/>
      <c r="BZ133" s="280"/>
      <c r="CA133" s="280"/>
      <c r="CB133" s="280"/>
      <c r="CC133" s="280"/>
      <c r="CD133" s="280"/>
      <c r="CE133" s="280"/>
      <c r="CH133" s="214"/>
      <c r="CL133" s="251"/>
    </row>
    <row r="134" spans="1:90" s="115" customFormat="1" ht="11.25" customHeight="1">
      <c r="A134" s="251"/>
      <c r="B134" s="854"/>
      <c r="C134" s="854"/>
      <c r="D134" s="283"/>
      <c r="E134" s="284"/>
      <c r="F134" s="285" t="str">
        <f>F132 &amp; ".0"</f>
        <v>1.0</v>
      </c>
      <c r="G134" s="303" t="s">
        <v>136</v>
      </c>
      <c r="H134" s="294">
        <f>SUMIF('Список объектов'!$R$15:$R$37,$F134,'Список объектов'!$S$15:$S$37)</f>
        <v>233.91</v>
      </c>
      <c r="I134" s="294">
        <f>SUMIF('Список объектов'!$R$15:$R$37,$F134,'Список объектов'!$T$15:$T$37)</f>
        <v>129.76700000000005</v>
      </c>
      <c r="J134" s="394" t="str">
        <f>J132</f>
        <v>Тариф: Носитель - горячая вода (К); Носитель - горячая вода (Т)</v>
      </c>
      <c r="K134" s="295">
        <f>L134+M134-V134+AM134-W134-AE134</f>
        <v>299405.99748611473</v>
      </c>
      <c r="L134" s="294"/>
      <c r="M134" s="295">
        <f t="shared" ref="M134:M146" si="16">SUM(O134,R134:T134,U134,V134)</f>
        <v>1497.1412800000001</v>
      </c>
      <c r="N134" s="277"/>
      <c r="O134" s="295">
        <f t="shared" ref="O134:T134" si="17">SUM(O135:O146)</f>
        <v>0</v>
      </c>
      <c r="P134" s="295">
        <f t="shared" si="17"/>
        <v>0</v>
      </c>
      <c r="Q134" s="295">
        <f t="shared" si="17"/>
        <v>0</v>
      </c>
      <c r="R134" s="295">
        <f t="shared" si="17"/>
        <v>670.77291000000002</v>
      </c>
      <c r="S134" s="295">
        <f t="shared" si="17"/>
        <v>808.17500000000007</v>
      </c>
      <c r="T134" s="295">
        <f t="shared" si="17"/>
        <v>18.193370000000002</v>
      </c>
      <c r="U134" s="295">
        <f>SUM(U135:U146)</f>
        <v>0</v>
      </c>
      <c r="V134" s="295">
        <f>SUM(V135:V146)</f>
        <v>0</v>
      </c>
      <c r="W134" s="296">
        <f>SUM(X134:Z134)</f>
        <v>53697.16</v>
      </c>
      <c r="X134" s="294"/>
      <c r="Y134" s="294">
        <v>53697.16</v>
      </c>
      <c r="Z134" s="294"/>
      <c r="AA134" s="296">
        <f>SUM(AB134:AD134)</f>
        <v>53697.157999999996</v>
      </c>
      <c r="AB134" s="294"/>
      <c r="AC134" s="294">
        <v>53697.157999999996</v>
      </c>
      <c r="AD134" s="294"/>
      <c r="AE134" s="296">
        <f>SUM(AF134:AH134)</f>
        <v>0</v>
      </c>
      <c r="AF134" s="294"/>
      <c r="AG134" s="294"/>
      <c r="AH134" s="294"/>
      <c r="AI134" s="296">
        <f>SUM(AJ134:AL134)</f>
        <v>0</v>
      </c>
      <c r="AJ134" s="294"/>
      <c r="AK134" s="294"/>
      <c r="AL134" s="294"/>
      <c r="AM134" s="295">
        <f>AN134+AO134</f>
        <v>351606.01620611479</v>
      </c>
      <c r="AN134" s="294">
        <v>57855.433081427982</v>
      </c>
      <c r="AO134" s="295">
        <f>SUM(AO135:AO146)</f>
        <v>293750.58312468679</v>
      </c>
      <c r="AP134" s="277"/>
      <c r="AQ134" s="295">
        <f t="shared" ref="AQ134:AX134" si="18">SUM(AQ135:AQ146)</f>
        <v>10621.259869163081</v>
      </c>
      <c r="AR134" s="295">
        <f t="shared" si="18"/>
        <v>64.258141750815241</v>
      </c>
      <c r="AS134" s="295">
        <f t="shared" si="18"/>
        <v>10557.001727412266</v>
      </c>
      <c r="AT134" s="295">
        <f t="shared" si="18"/>
        <v>0</v>
      </c>
      <c r="AU134" s="295">
        <f t="shared" si="18"/>
        <v>283129.32325552375</v>
      </c>
      <c r="AV134" s="295">
        <f t="shared" si="18"/>
        <v>45677.029781816003</v>
      </c>
      <c r="AW134" s="295">
        <f t="shared" si="18"/>
        <v>228072.99748125195</v>
      </c>
      <c r="AX134" s="249">
        <f t="shared" si="18"/>
        <v>9379.2959924556999</v>
      </c>
      <c r="AY134" s="170"/>
      <c r="AZ134" s="170"/>
      <c r="BA134" s="279" t="s">
        <v>21</v>
      </c>
      <c r="BB134" s="170"/>
      <c r="BC134" s="280"/>
      <c r="BD134" s="280"/>
      <c r="BE134" s="280"/>
      <c r="BF134" s="280"/>
      <c r="BG134" s="280"/>
      <c r="BH134" s="280"/>
      <c r="BI134" s="280"/>
      <c r="BJ134" s="280"/>
      <c r="BK134" s="280"/>
      <c r="BL134" s="280"/>
      <c r="BM134" s="280"/>
      <c r="BN134" s="280"/>
      <c r="BO134" s="280"/>
      <c r="BP134" s="297">
        <f>SUM($U135:$U146)+SUM($AT135:$AT146)</f>
        <v>0</v>
      </c>
      <c r="BQ134" s="297">
        <f>SUM($R135:$R146)+SUM($AV135:$AV146)</f>
        <v>46347.802691816003</v>
      </c>
      <c r="BR134" s="297">
        <f>SUM($S135:$S146)+SUM($AW135:$AW146)</f>
        <v>228881.17248125194</v>
      </c>
      <c r="BS134" s="297">
        <f>SUM($T135:$T146)+SUM($AX135:$AX146)</f>
        <v>9397.4893624557008</v>
      </c>
      <c r="BT134" s="297"/>
      <c r="BU134" s="297">
        <f>SUM($U135:$U146)+SUM($AT135:$AT146)</f>
        <v>0</v>
      </c>
      <c r="BV134" s="297">
        <f>SUM($R135:$R146)+SUM($AV135:$AV146)</f>
        <v>46347.802691816003</v>
      </c>
      <c r="BW134" s="297">
        <f>SUM($S135:$S146)+SUM($AW135:$AW146)</f>
        <v>228881.17248125194</v>
      </c>
      <c r="BX134" s="297">
        <f>SUM($T135:$T146)+SUM($AX135:$AX146)</f>
        <v>9397.4893624557008</v>
      </c>
      <c r="BY134" s="297"/>
      <c r="BZ134" s="280"/>
      <c r="CA134" s="280"/>
      <c r="CB134" s="280"/>
      <c r="CC134" s="280"/>
      <c r="CD134" s="280"/>
      <c r="CE134" s="297">
        <f>M134-V134+AO134</f>
        <v>295247.72440468677</v>
      </c>
      <c r="CH134" s="214"/>
      <c r="CL134" s="251"/>
    </row>
    <row r="135" spans="1:90" s="115" customFormat="1" ht="11.25" customHeight="1">
      <c r="A135" s="251"/>
      <c r="B135" s="854"/>
      <c r="C135" s="854"/>
      <c r="D135" s="283"/>
      <c r="E135" s="284"/>
      <c r="F135" s="285" t="str">
        <f>F132 &amp; ".1"</f>
        <v>1.1</v>
      </c>
      <c r="G135" s="303" t="s">
        <v>137</v>
      </c>
      <c r="H135" s="276"/>
      <c r="I135" s="276"/>
      <c r="J135" s="632" t="str">
        <f ca="1">IF(OFFSET('Список территорий'!CJ$15,$F132,0)="a","Y","N")</f>
        <v>Y</v>
      </c>
      <c r="K135" s="277"/>
      <c r="L135" s="277"/>
      <c r="M135" s="295">
        <f t="shared" si="16"/>
        <v>306.08055000000002</v>
      </c>
      <c r="N135" s="277"/>
      <c r="O135" s="295">
        <f>SUM(P135:Q135)</f>
        <v>0</v>
      </c>
      <c r="P135" s="294"/>
      <c r="Q135" s="294"/>
      <c r="R135" s="294">
        <v>134.76727</v>
      </c>
      <c r="S135" s="294">
        <v>167.45699999999999</v>
      </c>
      <c r="T135" s="294">
        <v>3.8562799999999999</v>
      </c>
      <c r="U135" s="294"/>
      <c r="V135" s="294"/>
      <c r="W135" s="277"/>
      <c r="X135" s="277"/>
      <c r="Y135" s="277"/>
      <c r="Z135" s="277"/>
      <c r="AA135" s="277"/>
      <c r="AB135" s="277"/>
      <c r="AC135" s="277"/>
      <c r="AD135" s="277"/>
      <c r="AE135" s="277"/>
      <c r="AF135" s="277"/>
      <c r="AG135" s="277"/>
      <c r="AH135" s="277"/>
      <c r="AI135" s="277"/>
      <c r="AJ135" s="277"/>
      <c r="AK135" s="277"/>
      <c r="AL135" s="277"/>
      <c r="AM135" s="277"/>
      <c r="AN135" s="277"/>
      <c r="AO135" s="295">
        <f t="shared" ref="AO135:AO146" si="19">SUM(AQ135,AT135,AU135)</f>
        <v>53647.954836003308</v>
      </c>
      <c r="AP135" s="277"/>
      <c r="AQ135" s="295">
        <f>SUM(AR135:AS135)</f>
        <v>1604.3864313133004</v>
      </c>
      <c r="AR135" s="294">
        <v>7.5047194999999993</v>
      </c>
      <c r="AS135" s="294">
        <v>1596.8817118133004</v>
      </c>
      <c r="AT135" s="294"/>
      <c r="AU135" s="295">
        <f t="shared" ref="AU135:AU146" si="20">SUM(AV135:AX135)</f>
        <v>52043.568404690006</v>
      </c>
      <c r="AV135" s="294">
        <v>7781.8474930000002</v>
      </c>
      <c r="AW135" s="294">
        <v>42252.995669690004</v>
      </c>
      <c r="AX135" s="247">
        <v>2008.725242</v>
      </c>
      <c r="AY135" s="170"/>
      <c r="AZ135" s="170"/>
      <c r="BA135" s="282" t="str">
        <f>C132 &amp; "-I"</f>
        <v>1.0-I</v>
      </c>
      <c r="BB135" s="170"/>
      <c r="BC135" s="280"/>
      <c r="BD135" s="280"/>
      <c r="BE135" s="280"/>
      <c r="BF135" s="280"/>
      <c r="BG135" s="280"/>
      <c r="BH135" s="280"/>
      <c r="BI135" s="280"/>
      <c r="BJ135" s="280"/>
      <c r="BK135" s="280"/>
      <c r="BL135" s="280"/>
      <c r="BM135" s="280"/>
      <c r="BN135" s="280"/>
      <c r="BO135" s="280"/>
      <c r="BP135" s="297">
        <f>SUM($U135:$U140)+SUM($AT135:$AT140)</f>
        <v>0</v>
      </c>
      <c r="BQ135" s="297">
        <f>SUM($R135:$R140)+SUM($AV135:$AV140)</f>
        <v>28132.008691816001</v>
      </c>
      <c r="BR135" s="297">
        <f>SUM($S135:$S140)+SUM($AW135:$AW140)</f>
        <v>138719.67126310401</v>
      </c>
      <c r="BS135" s="297">
        <f>SUM($T135:$T140)+SUM($AX135:$AX140)</f>
        <v>5911.5390909826992</v>
      </c>
      <c r="BT135" s="280"/>
      <c r="BU135" s="297">
        <f>SUM($U135:$U140)+SUM($AT135:$AT140)</f>
        <v>0</v>
      </c>
      <c r="BV135" s="297">
        <f>SUM($R135:$R140)+SUM($AV135:$AV140)</f>
        <v>28132.008691816001</v>
      </c>
      <c r="BW135" s="297">
        <f>SUM($S135:$S140)+SUM($AW135:$AW140)</f>
        <v>138719.67126310401</v>
      </c>
      <c r="BX135" s="297">
        <f>SUM($T135:$T140)+SUM($AX135:$AX140)</f>
        <v>5911.5390909826992</v>
      </c>
      <c r="BY135" s="280"/>
      <c r="BZ135" s="280"/>
      <c r="CA135" s="280"/>
      <c r="CB135" s="280"/>
      <c r="CC135" s="280"/>
      <c r="CD135" s="280"/>
      <c r="CE135" s="280"/>
      <c r="CH135" s="214"/>
      <c r="CL135" s="251"/>
    </row>
    <row r="136" spans="1:90" s="115" customFormat="1" ht="11.25" customHeight="1">
      <c r="A136" s="251"/>
      <c r="B136" s="854"/>
      <c r="C136" s="854"/>
      <c r="D136" s="283"/>
      <c r="E136" s="284"/>
      <c r="F136" s="285" t="str">
        <f>F132 &amp; ".2"</f>
        <v>1.2</v>
      </c>
      <c r="G136" s="303" t="s">
        <v>138</v>
      </c>
      <c r="H136" s="276"/>
      <c r="I136" s="276"/>
      <c r="J136" s="632" t="str">
        <f ca="1">IF(OFFSET('Список территорий'!CK$15,$F132,0)="a","Y","N")</f>
        <v>Y</v>
      </c>
      <c r="K136" s="277"/>
      <c r="L136" s="277"/>
      <c r="M136" s="295">
        <f t="shared" si="16"/>
        <v>269.80404000000004</v>
      </c>
      <c r="N136" s="277"/>
      <c r="O136" s="295">
        <f t="shared" ref="O136:O146" si="21">SUM(P136:Q136)</f>
        <v>0</v>
      </c>
      <c r="P136" s="294"/>
      <c r="Q136" s="294"/>
      <c r="R136" s="294">
        <v>118.82638</v>
      </c>
      <c r="S136" s="294">
        <v>147.68</v>
      </c>
      <c r="T136" s="294">
        <v>3.29766</v>
      </c>
      <c r="U136" s="294"/>
      <c r="V136" s="294"/>
      <c r="W136" s="277"/>
      <c r="X136" s="277"/>
      <c r="Y136" s="277"/>
      <c r="Z136" s="277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  <c r="AM136" s="277"/>
      <c r="AN136" s="277"/>
      <c r="AO136" s="295">
        <f t="shared" si="19"/>
        <v>46969.419861548035</v>
      </c>
      <c r="AP136" s="277"/>
      <c r="AQ136" s="295">
        <f t="shared" ref="AQ136:AQ146" si="22">SUM(AR136:AS136)</f>
        <v>1312.489797562029</v>
      </c>
      <c r="AR136" s="294">
        <v>3.56423421574328</v>
      </c>
      <c r="AS136" s="294">
        <v>1308.9255633462858</v>
      </c>
      <c r="AT136" s="294"/>
      <c r="AU136" s="295">
        <f t="shared" si="20"/>
        <v>45656.930063986008</v>
      </c>
      <c r="AV136" s="294">
        <v>6726.9836199999991</v>
      </c>
      <c r="AW136" s="294">
        <v>37205.210000000006</v>
      </c>
      <c r="AX136" s="247">
        <v>1724.736443986</v>
      </c>
      <c r="AY136" s="170"/>
      <c r="AZ136" s="170"/>
      <c r="BA136" s="282" t="str">
        <f>C132 &amp; "-I"</f>
        <v>1.0-I</v>
      </c>
      <c r="BB136" s="170"/>
      <c r="BC136" s="280"/>
      <c r="BD136" s="280"/>
      <c r="BE136" s="280"/>
      <c r="BF136" s="280"/>
      <c r="BG136" s="280"/>
      <c r="BH136" s="280"/>
      <c r="BI136" s="280"/>
      <c r="BJ136" s="280"/>
      <c r="BK136" s="280"/>
      <c r="BL136" s="280"/>
      <c r="BM136" s="280"/>
      <c r="BN136" s="280"/>
      <c r="BO136" s="280"/>
      <c r="BP136" s="280"/>
      <c r="BQ136" s="280"/>
      <c r="BR136" s="280"/>
      <c r="BS136" s="280"/>
      <c r="BT136" s="280"/>
      <c r="BU136" s="280"/>
      <c r="BV136" s="280"/>
      <c r="BW136" s="280"/>
      <c r="BX136" s="280"/>
      <c r="BY136" s="280"/>
      <c r="BZ136" s="280"/>
      <c r="CA136" s="280"/>
      <c r="CB136" s="280"/>
      <c r="CC136" s="280"/>
      <c r="CD136" s="280"/>
      <c r="CE136" s="280"/>
      <c r="CH136" s="214"/>
      <c r="CL136" s="251"/>
    </row>
    <row r="137" spans="1:90" s="115" customFormat="1" ht="11.25" customHeight="1">
      <c r="A137" s="251"/>
      <c r="B137" s="854"/>
      <c r="C137" s="854"/>
      <c r="D137" s="283"/>
      <c r="E137" s="284"/>
      <c r="F137" s="285" t="str">
        <f>F132 &amp; ".3"</f>
        <v>1.3</v>
      </c>
      <c r="G137" s="303" t="s">
        <v>139</v>
      </c>
      <c r="H137" s="276"/>
      <c r="I137" s="276"/>
      <c r="J137" s="632" t="str">
        <f ca="1">IF(OFFSET('Список территорий'!CL$15,$F132,0)="a","Y","N")</f>
        <v>Y</v>
      </c>
      <c r="K137" s="277"/>
      <c r="L137" s="277"/>
      <c r="M137" s="295">
        <f t="shared" si="16"/>
        <v>234.97448</v>
      </c>
      <c r="N137" s="277"/>
      <c r="O137" s="295">
        <f t="shared" si="21"/>
        <v>0</v>
      </c>
      <c r="P137" s="294"/>
      <c r="Q137" s="294"/>
      <c r="R137" s="294">
        <v>104.21520000000001</v>
      </c>
      <c r="S137" s="294">
        <v>127.804</v>
      </c>
      <c r="T137" s="294">
        <v>2.9552800000000001</v>
      </c>
      <c r="U137" s="294"/>
      <c r="V137" s="294"/>
      <c r="W137" s="277"/>
      <c r="X137" s="277"/>
      <c r="Y137" s="277"/>
      <c r="Z137" s="277"/>
      <c r="AA137" s="277"/>
      <c r="AB137" s="277"/>
      <c r="AC137" s="277"/>
      <c r="AD137" s="277"/>
      <c r="AE137" s="277"/>
      <c r="AF137" s="277"/>
      <c r="AG137" s="277"/>
      <c r="AH137" s="277"/>
      <c r="AI137" s="277"/>
      <c r="AJ137" s="277"/>
      <c r="AK137" s="277"/>
      <c r="AL137" s="277"/>
      <c r="AM137" s="277"/>
      <c r="AN137" s="277"/>
      <c r="AO137" s="295">
        <f t="shared" si="19"/>
        <v>42918.148139980462</v>
      </c>
      <c r="AP137" s="277"/>
      <c r="AQ137" s="295">
        <f t="shared" si="22"/>
        <v>1356.4048932134635</v>
      </c>
      <c r="AR137" s="294">
        <v>4.3661970059053328</v>
      </c>
      <c r="AS137" s="294">
        <v>1352.0386962075581</v>
      </c>
      <c r="AT137" s="294"/>
      <c r="AU137" s="295">
        <f t="shared" si="20"/>
        <v>41561.743246767001</v>
      </c>
      <c r="AV137" s="294">
        <v>6910.4548000000004</v>
      </c>
      <c r="AW137" s="294">
        <v>33204.073726767005</v>
      </c>
      <c r="AX137" s="247">
        <v>1447.2147199999999</v>
      </c>
      <c r="AY137" s="170"/>
      <c r="AZ137" s="170"/>
      <c r="BA137" s="282" t="str">
        <f>C132 &amp; "-I"</f>
        <v>1.0-I</v>
      </c>
      <c r="BB137" s="170"/>
      <c r="BC137" s="280"/>
      <c r="BD137" s="280"/>
      <c r="BE137" s="280"/>
      <c r="BF137" s="280"/>
      <c r="BG137" s="280"/>
      <c r="BH137" s="280"/>
      <c r="BI137" s="280"/>
      <c r="BJ137" s="280"/>
      <c r="BK137" s="280"/>
      <c r="BL137" s="280"/>
      <c r="BM137" s="280"/>
      <c r="BN137" s="280"/>
      <c r="BO137" s="280"/>
      <c r="BP137" s="280"/>
      <c r="BQ137" s="280"/>
      <c r="BR137" s="280"/>
      <c r="BS137" s="280"/>
      <c r="BT137" s="280"/>
      <c r="BU137" s="280"/>
      <c r="BV137" s="280"/>
      <c r="BW137" s="280"/>
      <c r="BX137" s="280"/>
      <c r="BY137" s="280"/>
      <c r="BZ137" s="280"/>
      <c r="CA137" s="280"/>
      <c r="CB137" s="280"/>
      <c r="CC137" s="280"/>
      <c r="CD137" s="280"/>
      <c r="CE137" s="280"/>
      <c r="CH137" s="214"/>
      <c r="CL137" s="251"/>
    </row>
    <row r="138" spans="1:90" s="115" customFormat="1" ht="11.25" customHeight="1">
      <c r="A138" s="251"/>
      <c r="B138" s="854"/>
      <c r="C138" s="854"/>
      <c r="D138" s="283"/>
      <c r="E138" s="284"/>
      <c r="F138" s="285" t="str">
        <f>F132 &amp; ".4"</f>
        <v>1.4</v>
      </c>
      <c r="G138" s="303" t="s">
        <v>140</v>
      </c>
      <c r="H138" s="276"/>
      <c r="I138" s="276"/>
      <c r="J138" s="632" t="str">
        <f ca="1">IF(OFFSET('Список территорий'!CM$15,$F132,0)="a","Y","N")</f>
        <v>Y</v>
      </c>
      <c r="K138" s="277"/>
      <c r="L138" s="277"/>
      <c r="M138" s="295">
        <f t="shared" si="16"/>
        <v>116.69725000000001</v>
      </c>
      <c r="N138" s="277"/>
      <c r="O138" s="295">
        <f t="shared" si="21"/>
        <v>0</v>
      </c>
      <c r="P138" s="294"/>
      <c r="Q138" s="294"/>
      <c r="R138" s="294">
        <v>49.546550000000003</v>
      </c>
      <c r="S138" s="294">
        <v>66.129000000000005</v>
      </c>
      <c r="T138" s="294">
        <v>1.0217000000000001</v>
      </c>
      <c r="U138" s="294"/>
      <c r="V138" s="294"/>
      <c r="W138" s="277"/>
      <c r="X138" s="277"/>
      <c r="Y138" s="277"/>
      <c r="Z138" s="277"/>
      <c r="AA138" s="277"/>
      <c r="AB138" s="277"/>
      <c r="AC138" s="277"/>
      <c r="AD138" s="277"/>
      <c r="AE138" s="277"/>
      <c r="AF138" s="277"/>
      <c r="AG138" s="277"/>
      <c r="AH138" s="277"/>
      <c r="AI138" s="277"/>
      <c r="AJ138" s="277"/>
      <c r="AK138" s="277"/>
      <c r="AL138" s="277"/>
      <c r="AM138" s="277"/>
      <c r="AN138" s="277"/>
      <c r="AO138" s="295">
        <f t="shared" si="19"/>
        <v>23518.914154958566</v>
      </c>
      <c r="AP138" s="277"/>
      <c r="AQ138" s="295">
        <f t="shared" si="22"/>
        <v>1008.3510809915665</v>
      </c>
      <c r="AR138" s="294">
        <v>26.297220053994977</v>
      </c>
      <c r="AS138" s="294">
        <v>982.05386093757159</v>
      </c>
      <c r="AT138" s="294"/>
      <c r="AU138" s="295">
        <f t="shared" si="20"/>
        <v>22510.563073966998</v>
      </c>
      <c r="AV138" s="294">
        <v>4294.96335</v>
      </c>
      <c r="AW138" s="294">
        <v>17599.241863967</v>
      </c>
      <c r="AX138" s="247">
        <v>616.35785999999996</v>
      </c>
      <c r="AY138" s="170"/>
      <c r="AZ138" s="170"/>
      <c r="BA138" s="282" t="str">
        <f>C132 &amp; "-I"</f>
        <v>1.0-I</v>
      </c>
      <c r="BB138" s="170"/>
      <c r="BC138" s="280"/>
      <c r="BD138" s="280"/>
      <c r="BE138" s="280"/>
      <c r="BF138" s="280"/>
      <c r="BG138" s="280"/>
      <c r="BH138" s="280"/>
      <c r="BI138" s="280"/>
      <c r="BJ138" s="280"/>
      <c r="BK138" s="280"/>
      <c r="BL138" s="280"/>
      <c r="BM138" s="280"/>
      <c r="BN138" s="280"/>
      <c r="BO138" s="280"/>
      <c r="BP138" s="280"/>
      <c r="BQ138" s="280"/>
      <c r="BR138" s="280"/>
      <c r="BS138" s="280"/>
      <c r="BT138" s="280"/>
      <c r="BU138" s="280"/>
      <c r="BV138" s="280"/>
      <c r="BW138" s="280"/>
      <c r="BX138" s="280"/>
      <c r="BY138" s="280"/>
      <c r="BZ138" s="280"/>
      <c r="CA138" s="280"/>
      <c r="CB138" s="280"/>
      <c r="CC138" s="280"/>
      <c r="CD138" s="280"/>
      <c r="CE138" s="280"/>
      <c r="CH138" s="214"/>
      <c r="CL138" s="251"/>
    </row>
    <row r="139" spans="1:90" s="115" customFormat="1" ht="11.25" customHeight="1">
      <c r="A139" s="251"/>
      <c r="B139" s="854"/>
      <c r="C139" s="854"/>
      <c r="D139" s="283"/>
      <c r="E139" s="284"/>
      <c r="F139" s="285" t="str">
        <f>F132 &amp; ".5"</f>
        <v>1.5</v>
      </c>
      <c r="G139" s="303" t="s">
        <v>141</v>
      </c>
      <c r="H139" s="276"/>
      <c r="I139" s="276"/>
      <c r="J139" s="632" t="str">
        <f ca="1">IF(OFFSET('Список территорий'!CN$15,$F132,0)="a","Y","N")</f>
        <v>Y</v>
      </c>
      <c r="K139" s="277"/>
      <c r="L139" s="277"/>
      <c r="M139" s="295">
        <f t="shared" si="16"/>
        <v>5.992</v>
      </c>
      <c r="N139" s="277"/>
      <c r="O139" s="295">
        <f t="shared" si="21"/>
        <v>0</v>
      </c>
      <c r="P139" s="294"/>
      <c r="Q139" s="294"/>
      <c r="R139" s="294">
        <v>5.992</v>
      </c>
      <c r="S139" s="294"/>
      <c r="T139" s="294"/>
      <c r="U139" s="294"/>
      <c r="V139" s="294"/>
      <c r="W139" s="277"/>
      <c r="X139" s="277"/>
      <c r="Y139" s="277"/>
      <c r="Z139" s="277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95">
        <f t="shared" si="19"/>
        <v>5974.8068945887262</v>
      </c>
      <c r="AP139" s="277"/>
      <c r="AQ139" s="295">
        <f t="shared" si="22"/>
        <v>432.19396353002583</v>
      </c>
      <c r="AR139" s="294">
        <v>11.27137162760916</v>
      </c>
      <c r="AS139" s="294">
        <v>420.92259190241668</v>
      </c>
      <c r="AT139" s="294"/>
      <c r="AU139" s="295">
        <f t="shared" si="20"/>
        <v>5542.6129310587003</v>
      </c>
      <c r="AV139" s="294">
        <v>1207.6479999999999</v>
      </c>
      <c r="AW139" s="294">
        <v>4274.2920000000004</v>
      </c>
      <c r="AX139" s="247">
        <v>60.672931058700001</v>
      </c>
      <c r="AY139" s="170"/>
      <c r="AZ139" s="170"/>
      <c r="BA139" s="282" t="str">
        <f>C132 &amp; "-I"</f>
        <v>1.0-I</v>
      </c>
      <c r="BB139" s="170"/>
      <c r="BC139" s="280"/>
      <c r="BD139" s="280"/>
      <c r="BE139" s="280"/>
      <c r="BF139" s="280"/>
      <c r="BG139" s="280"/>
      <c r="BH139" s="280"/>
      <c r="BI139" s="280"/>
      <c r="BJ139" s="280"/>
      <c r="BK139" s="280"/>
      <c r="BL139" s="280"/>
      <c r="BM139" s="280"/>
      <c r="BN139" s="280"/>
      <c r="BO139" s="280"/>
      <c r="BP139" s="280"/>
      <c r="BQ139" s="280"/>
      <c r="BR139" s="280"/>
      <c r="BS139" s="280"/>
      <c r="BT139" s="280"/>
      <c r="BU139" s="280"/>
      <c r="BV139" s="280"/>
      <c r="BW139" s="280"/>
      <c r="BX139" s="280"/>
      <c r="BY139" s="280"/>
      <c r="BZ139" s="280"/>
      <c r="CA139" s="280"/>
      <c r="CB139" s="280"/>
      <c r="CC139" s="280"/>
      <c r="CD139" s="280"/>
      <c r="CE139" s="280"/>
      <c r="CH139" s="214"/>
      <c r="CL139" s="251"/>
    </row>
    <row r="140" spans="1:90" s="115" customFormat="1" ht="11.25" customHeight="1">
      <c r="A140" s="251"/>
      <c r="B140" s="854"/>
      <c r="C140" s="854"/>
      <c r="D140" s="283"/>
      <c r="E140" s="284"/>
      <c r="F140" s="285" t="str">
        <f>F132 &amp; ".6"</f>
        <v>1.6</v>
      </c>
      <c r="G140" s="303" t="s">
        <v>142</v>
      </c>
      <c r="H140" s="276"/>
      <c r="I140" s="276"/>
      <c r="J140" s="632" t="str">
        <f ca="1">IF(OFFSET('Список территорий'!CO$15,$F132,0)="a","Y","N")</f>
        <v>Y</v>
      </c>
      <c r="K140" s="277"/>
      <c r="L140" s="277"/>
      <c r="M140" s="295">
        <f t="shared" si="16"/>
        <v>5.7779999999999996</v>
      </c>
      <c r="N140" s="277"/>
      <c r="O140" s="295">
        <f t="shared" si="21"/>
        <v>0</v>
      </c>
      <c r="P140" s="294"/>
      <c r="Q140" s="294"/>
      <c r="R140" s="294">
        <v>5.7779999999999996</v>
      </c>
      <c r="S140" s="294"/>
      <c r="T140" s="294"/>
      <c r="U140" s="294"/>
      <c r="V140" s="294"/>
      <c r="W140" s="277"/>
      <c r="X140" s="277"/>
      <c r="Y140" s="277"/>
      <c r="Z140" s="277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/>
      <c r="AM140" s="277"/>
      <c r="AN140" s="277"/>
      <c r="AO140" s="295">
        <f t="shared" si="19"/>
        <v>4863.3293804166769</v>
      </c>
      <c r="AP140" s="277"/>
      <c r="AQ140" s="295">
        <f t="shared" si="22"/>
        <v>354.85437498267629</v>
      </c>
      <c r="AR140" s="294">
        <v>9.2543993475624919</v>
      </c>
      <c r="AS140" s="294">
        <v>345.59997563511382</v>
      </c>
      <c r="AT140" s="294"/>
      <c r="AU140" s="295">
        <f t="shared" si="20"/>
        <v>4508.4750054340002</v>
      </c>
      <c r="AV140" s="294">
        <v>790.98602881600004</v>
      </c>
      <c r="AW140" s="294">
        <v>3674.7880026799999</v>
      </c>
      <c r="AX140" s="247">
        <v>42.700973938000004</v>
      </c>
      <c r="AY140" s="170"/>
      <c r="AZ140" s="170"/>
      <c r="BA140" s="282" t="str">
        <f>C132 &amp; "-I"</f>
        <v>1.0-I</v>
      </c>
      <c r="BB140" s="170"/>
      <c r="BC140" s="280"/>
      <c r="BD140" s="280"/>
      <c r="BE140" s="280"/>
      <c r="BF140" s="280"/>
      <c r="BG140" s="280"/>
      <c r="BH140" s="280"/>
      <c r="BI140" s="280"/>
      <c r="BJ140" s="280"/>
      <c r="BK140" s="280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280"/>
      <c r="BV140" s="280"/>
      <c r="BW140" s="280"/>
      <c r="BX140" s="280"/>
      <c r="BY140" s="280"/>
      <c r="BZ140" s="280"/>
      <c r="CA140" s="280"/>
      <c r="CB140" s="280"/>
      <c r="CC140" s="280"/>
      <c r="CD140" s="280"/>
      <c r="CE140" s="280"/>
      <c r="CH140" s="214"/>
      <c r="CL140" s="251"/>
    </row>
    <row r="141" spans="1:90" s="115" customFormat="1" ht="11.25" customHeight="1">
      <c r="A141" s="251"/>
      <c r="B141" s="854"/>
      <c r="C141" s="854"/>
      <c r="D141" s="283"/>
      <c r="E141" s="284"/>
      <c r="F141" s="285" t="str">
        <f>F132 &amp; ".7"</f>
        <v>1.7</v>
      </c>
      <c r="G141" s="303" t="s">
        <v>143</v>
      </c>
      <c r="H141" s="276"/>
      <c r="I141" s="276"/>
      <c r="J141" s="632" t="str">
        <f ca="1">IF(OFFSET('Список территорий'!CP$15,$F132,0)="a","Y","N")</f>
        <v>Y</v>
      </c>
      <c r="K141" s="277"/>
      <c r="L141" s="277"/>
      <c r="M141" s="295">
        <f t="shared" si="16"/>
        <v>1.93</v>
      </c>
      <c r="N141" s="277"/>
      <c r="O141" s="295">
        <f t="shared" si="21"/>
        <v>0</v>
      </c>
      <c r="P141" s="294"/>
      <c r="Q141" s="294"/>
      <c r="R141" s="294">
        <v>1.93</v>
      </c>
      <c r="S141" s="294"/>
      <c r="T141" s="294"/>
      <c r="U141" s="294"/>
      <c r="V141" s="294"/>
      <c r="W141" s="277"/>
      <c r="X141" s="277"/>
      <c r="Y141" s="277"/>
      <c r="Z141" s="277"/>
      <c r="AA141" s="277"/>
      <c r="AB141" s="277"/>
      <c r="AC141" s="277"/>
      <c r="AD141" s="277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95">
        <f t="shared" si="19"/>
        <v>4727.4289036765786</v>
      </c>
      <c r="AP141" s="277"/>
      <c r="AQ141" s="295">
        <f t="shared" si="22"/>
        <v>386.74238706157848</v>
      </c>
      <c r="AR141" s="294"/>
      <c r="AS141" s="294">
        <v>386.74238706157848</v>
      </c>
      <c r="AT141" s="294"/>
      <c r="AU141" s="295">
        <f t="shared" si="20"/>
        <v>4340.6865166150001</v>
      </c>
      <c r="AV141" s="294">
        <v>741.86</v>
      </c>
      <c r="AW141" s="294">
        <v>3559.286516615</v>
      </c>
      <c r="AX141" s="247">
        <v>39.54</v>
      </c>
      <c r="AY141" s="170"/>
      <c r="AZ141" s="170"/>
      <c r="BA141" s="282" t="str">
        <f>C132 &amp; "-II"</f>
        <v>1.0-II</v>
      </c>
      <c r="BB141" s="170"/>
      <c r="BC141" s="280"/>
      <c r="BD141" s="280"/>
      <c r="BE141" s="280"/>
      <c r="BF141" s="280"/>
      <c r="BG141" s="280"/>
      <c r="BH141" s="280"/>
      <c r="BI141" s="280"/>
      <c r="BJ141" s="280"/>
      <c r="BK141" s="280"/>
      <c r="BL141" s="280"/>
      <c r="BM141" s="280"/>
      <c r="BN141" s="280"/>
      <c r="BO141" s="280"/>
      <c r="BP141" s="297">
        <f>SUM($U141:$U146)+SUM($AT141:$AT146)</f>
        <v>0</v>
      </c>
      <c r="BQ141" s="297">
        <f>SUM($R141:$R146)+SUM($AV141:$AV146)</f>
        <v>18215.793999999998</v>
      </c>
      <c r="BR141" s="297">
        <f>SUM($S141:$S146)+SUM($AW141:$AW146)</f>
        <v>90161.501218147998</v>
      </c>
      <c r="BS141" s="297">
        <f>SUM($T141:$T146)+SUM($AX141:$AX146)</f>
        <v>3485.9502714730002</v>
      </c>
      <c r="BT141" s="280"/>
      <c r="BU141" s="297">
        <f>SUM($U141:$U146)+SUM($AT141:$AT146)</f>
        <v>0</v>
      </c>
      <c r="BV141" s="297">
        <f>SUM($R141:$R146)+SUM($AV141:$AV146)</f>
        <v>18215.793999999998</v>
      </c>
      <c r="BW141" s="297">
        <f>SUM($S141:$S146)+SUM($AW141:$AW146)</f>
        <v>90161.501218147998</v>
      </c>
      <c r="BX141" s="297">
        <f>SUM($T141:$T146)+SUM($AX141:$AX146)</f>
        <v>3485.9502714730002</v>
      </c>
      <c r="BY141" s="280"/>
      <c r="BZ141" s="280"/>
      <c r="CA141" s="280"/>
      <c r="CB141" s="280"/>
      <c r="CC141" s="280"/>
      <c r="CD141" s="280"/>
      <c r="CE141" s="280"/>
      <c r="CH141" s="214"/>
      <c r="CL141" s="251"/>
    </row>
    <row r="142" spans="1:90" s="115" customFormat="1" ht="11.25" customHeight="1">
      <c r="A142" s="251"/>
      <c r="B142" s="854"/>
      <c r="C142" s="854"/>
      <c r="D142" s="283"/>
      <c r="E142" s="284"/>
      <c r="F142" s="285" t="str">
        <f>F132 &amp; ".8"</f>
        <v>1.8</v>
      </c>
      <c r="G142" s="303" t="s">
        <v>144</v>
      </c>
      <c r="H142" s="276"/>
      <c r="I142" s="276"/>
      <c r="J142" s="632" t="str">
        <f ca="1">IF(OFFSET('Список территорий'!CQ$15,$F132,0)="a","Y","N")</f>
        <v>Y</v>
      </c>
      <c r="K142" s="277"/>
      <c r="L142" s="277"/>
      <c r="M142" s="295">
        <f t="shared" si="16"/>
        <v>3.67</v>
      </c>
      <c r="N142" s="277"/>
      <c r="O142" s="295">
        <f t="shared" si="21"/>
        <v>0</v>
      </c>
      <c r="P142" s="294"/>
      <c r="Q142" s="294"/>
      <c r="R142" s="294">
        <v>3.67</v>
      </c>
      <c r="S142" s="294"/>
      <c r="T142" s="294"/>
      <c r="U142" s="294"/>
      <c r="V142" s="294"/>
      <c r="W142" s="277"/>
      <c r="X142" s="277"/>
      <c r="Y142" s="277"/>
      <c r="Z142" s="277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  <c r="AL142" s="277"/>
      <c r="AM142" s="277"/>
      <c r="AN142" s="277"/>
      <c r="AO142" s="295">
        <f t="shared" si="19"/>
        <v>4458.4237382824404</v>
      </c>
      <c r="AP142" s="277"/>
      <c r="AQ142" s="295">
        <f t="shared" si="22"/>
        <v>316.20955184244013</v>
      </c>
      <c r="AR142" s="294">
        <v>1</v>
      </c>
      <c r="AS142" s="294">
        <v>315.20955184244013</v>
      </c>
      <c r="AT142" s="294"/>
      <c r="AU142" s="295">
        <f t="shared" si="20"/>
        <v>4142.21418644</v>
      </c>
      <c r="AV142" s="294">
        <v>592.06899999999996</v>
      </c>
      <c r="AW142" s="294">
        <v>3514.3761864399999</v>
      </c>
      <c r="AX142" s="247">
        <v>35.768999999999998</v>
      </c>
      <c r="AY142" s="170"/>
      <c r="AZ142" s="170"/>
      <c r="BA142" s="282" t="str">
        <f>C132 &amp; "-II"</f>
        <v>1.0-II</v>
      </c>
      <c r="BB142" s="170"/>
      <c r="BC142" s="280"/>
      <c r="BD142" s="280"/>
      <c r="BE142" s="280"/>
      <c r="BF142" s="280"/>
      <c r="BG142" s="280"/>
      <c r="BH142" s="280"/>
      <c r="BI142" s="280"/>
      <c r="BJ142" s="280"/>
      <c r="BK142" s="280"/>
      <c r="BL142" s="280"/>
      <c r="BM142" s="280"/>
      <c r="BN142" s="280"/>
      <c r="BO142" s="280"/>
      <c r="BP142" s="280"/>
      <c r="BQ142" s="280"/>
      <c r="BR142" s="280"/>
      <c r="BS142" s="280"/>
      <c r="BT142" s="280"/>
      <c r="BU142" s="280"/>
      <c r="BV142" s="280"/>
      <c r="BW142" s="280"/>
      <c r="BX142" s="280"/>
      <c r="BY142" s="280"/>
      <c r="BZ142" s="280"/>
      <c r="CA142" s="280"/>
      <c r="CB142" s="280"/>
      <c r="CC142" s="280"/>
      <c r="CD142" s="280"/>
      <c r="CE142" s="280"/>
      <c r="CH142" s="214"/>
      <c r="CL142" s="251"/>
    </row>
    <row r="143" spans="1:90" s="115" customFormat="1" ht="11.25" customHeight="1">
      <c r="A143" s="251"/>
      <c r="B143" s="854"/>
      <c r="C143" s="854"/>
      <c r="D143" s="283"/>
      <c r="E143" s="284"/>
      <c r="F143" s="285" t="str">
        <f>F132 &amp; ".9"</f>
        <v>1.9</v>
      </c>
      <c r="G143" s="303" t="s">
        <v>145</v>
      </c>
      <c r="H143" s="276"/>
      <c r="I143" s="276"/>
      <c r="J143" s="632" t="str">
        <f ca="1">IF(OFFSET('Список территорий'!CR$15,$F132,0)="a","Y","N")</f>
        <v>Y</v>
      </c>
      <c r="K143" s="277"/>
      <c r="L143" s="277"/>
      <c r="M143" s="295">
        <f t="shared" si="16"/>
        <v>4.6500000000000004</v>
      </c>
      <c r="N143" s="277"/>
      <c r="O143" s="295">
        <f t="shared" si="21"/>
        <v>0</v>
      </c>
      <c r="P143" s="294"/>
      <c r="Q143" s="294"/>
      <c r="R143" s="294">
        <v>4.6500000000000004</v>
      </c>
      <c r="S143" s="294"/>
      <c r="T143" s="294"/>
      <c r="U143" s="294"/>
      <c r="V143" s="294"/>
      <c r="W143" s="277"/>
      <c r="X143" s="277"/>
      <c r="Y143" s="277"/>
      <c r="Z143" s="277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  <c r="AL143" s="277"/>
      <c r="AM143" s="277"/>
      <c r="AN143" s="277"/>
      <c r="AO143" s="295">
        <f t="shared" si="19"/>
        <v>4386.067546663</v>
      </c>
      <c r="AP143" s="277"/>
      <c r="AQ143" s="295">
        <f t="shared" si="22"/>
        <v>353</v>
      </c>
      <c r="AR143" s="294">
        <v>1</v>
      </c>
      <c r="AS143" s="294">
        <v>352</v>
      </c>
      <c r="AT143" s="294"/>
      <c r="AU143" s="295">
        <f t="shared" si="20"/>
        <v>4033.0675466629996</v>
      </c>
      <c r="AV143" s="294">
        <v>519.64699999999993</v>
      </c>
      <c r="AW143" s="294">
        <v>3474.6265466629998</v>
      </c>
      <c r="AX143" s="247">
        <v>38.793999999999997</v>
      </c>
      <c r="AY143" s="170"/>
      <c r="AZ143" s="170"/>
      <c r="BA143" s="282" t="str">
        <f>C132 &amp; "-II"</f>
        <v>1.0-II</v>
      </c>
      <c r="BB143" s="170"/>
      <c r="BC143" s="280"/>
      <c r="BD143" s="280"/>
      <c r="BE143" s="280"/>
      <c r="BF143" s="280"/>
      <c r="BG143" s="280"/>
      <c r="BH143" s="280"/>
      <c r="BI143" s="280"/>
      <c r="BJ143" s="280"/>
      <c r="BK143" s="280"/>
      <c r="BL143" s="280"/>
      <c r="BM143" s="280"/>
      <c r="BN143" s="280"/>
      <c r="BO143" s="280"/>
      <c r="BP143" s="280"/>
      <c r="BQ143" s="280"/>
      <c r="BR143" s="280"/>
      <c r="BS143" s="280"/>
      <c r="BT143" s="280"/>
      <c r="BU143" s="280"/>
      <c r="BV143" s="280"/>
      <c r="BW143" s="280"/>
      <c r="BX143" s="280"/>
      <c r="BY143" s="280"/>
      <c r="BZ143" s="280"/>
      <c r="CA143" s="280"/>
      <c r="CB143" s="280"/>
      <c r="CC143" s="280"/>
      <c r="CD143" s="280"/>
      <c r="CE143" s="280"/>
      <c r="CH143" s="214"/>
      <c r="CL143" s="251"/>
    </row>
    <row r="144" spans="1:90" s="115" customFormat="1" ht="11.25" customHeight="1">
      <c r="A144" s="251"/>
      <c r="B144" s="854"/>
      <c r="C144" s="854"/>
      <c r="D144" s="283"/>
      <c r="E144" s="284"/>
      <c r="F144" s="285" t="str">
        <f>F132 &amp; ".10"</f>
        <v>1.10</v>
      </c>
      <c r="G144" s="303" t="s">
        <v>146</v>
      </c>
      <c r="H144" s="276"/>
      <c r="I144" s="276"/>
      <c r="J144" s="632" t="str">
        <f ca="1">IF(OFFSET('Список территорий'!CS$15,$F132,0)="a","Y","N")</f>
        <v>Y</v>
      </c>
      <c r="K144" s="277"/>
      <c r="L144" s="277"/>
      <c r="M144" s="295">
        <f t="shared" si="16"/>
        <v>49.498660000000001</v>
      </c>
      <c r="N144" s="277"/>
      <c r="O144" s="295">
        <f t="shared" si="21"/>
        <v>0</v>
      </c>
      <c r="P144" s="294"/>
      <c r="Q144" s="294"/>
      <c r="R144" s="294">
        <v>21.661990000000003</v>
      </c>
      <c r="S144" s="294">
        <v>26.882999999999999</v>
      </c>
      <c r="T144" s="294">
        <v>0.95367000000000002</v>
      </c>
      <c r="U144" s="294"/>
      <c r="V144" s="294"/>
      <c r="W144" s="277"/>
      <c r="X144" s="277"/>
      <c r="Y144" s="277"/>
      <c r="Z144" s="277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  <c r="AL144" s="277"/>
      <c r="AM144" s="277"/>
      <c r="AN144" s="277"/>
      <c r="AO144" s="295">
        <f t="shared" si="19"/>
        <v>15855.865202859</v>
      </c>
      <c r="AP144" s="277"/>
      <c r="AQ144" s="295">
        <f t="shared" si="22"/>
        <v>650.85325998600001</v>
      </c>
      <c r="AR144" s="294"/>
      <c r="AS144" s="294">
        <v>650.85325998600001</v>
      </c>
      <c r="AT144" s="294"/>
      <c r="AU144" s="295">
        <f t="shared" si="20"/>
        <v>15205.011942872999</v>
      </c>
      <c r="AV144" s="294">
        <v>2768.86301</v>
      </c>
      <c r="AW144" s="294">
        <v>12052.1583314</v>
      </c>
      <c r="AX144" s="247">
        <v>383.99060147299997</v>
      </c>
      <c r="AY144" s="170"/>
      <c r="AZ144" s="170"/>
      <c r="BA144" s="282" t="str">
        <f>C132 &amp; "-II"</f>
        <v>1.0-II</v>
      </c>
      <c r="BB144" s="170"/>
      <c r="BC144" s="280"/>
      <c r="BD144" s="280"/>
      <c r="BE144" s="280"/>
      <c r="BF144" s="280"/>
      <c r="BG144" s="280"/>
      <c r="BH144" s="280"/>
      <c r="BI144" s="280"/>
      <c r="BJ144" s="280"/>
      <c r="BK144" s="280"/>
      <c r="BL144" s="280"/>
      <c r="BM144" s="280"/>
      <c r="BN144" s="280"/>
      <c r="BO144" s="280"/>
      <c r="BP144" s="280"/>
      <c r="BQ144" s="280"/>
      <c r="BR144" s="280"/>
      <c r="BS144" s="280"/>
      <c r="BT144" s="280"/>
      <c r="BU144" s="280"/>
      <c r="BV144" s="280"/>
      <c r="BW144" s="280"/>
      <c r="BX144" s="280"/>
      <c r="BY144" s="280"/>
      <c r="BZ144" s="280"/>
      <c r="CA144" s="280"/>
      <c r="CB144" s="280"/>
      <c r="CC144" s="280"/>
      <c r="CD144" s="280"/>
      <c r="CE144" s="280"/>
      <c r="CH144" s="214"/>
      <c r="CL144" s="251"/>
    </row>
    <row r="145" spans="1:90" s="115" customFormat="1" ht="11.25" customHeight="1">
      <c r="A145" s="251"/>
      <c r="B145" s="854"/>
      <c r="C145" s="854"/>
      <c r="D145" s="283"/>
      <c r="E145" s="284"/>
      <c r="F145" s="285" t="str">
        <f>F132 &amp; ".11"</f>
        <v>1.11</v>
      </c>
      <c r="G145" s="303" t="s">
        <v>147</v>
      </c>
      <c r="H145" s="276"/>
      <c r="I145" s="276"/>
      <c r="J145" s="632" t="str">
        <f ca="1">IF(OFFSET('Список территорий'!CT$15,$F132,0)="a","Y","N")</f>
        <v>Y</v>
      </c>
      <c r="K145" s="277"/>
      <c r="L145" s="277"/>
      <c r="M145" s="295">
        <f t="shared" si="16"/>
        <v>220.64735999999999</v>
      </c>
      <c r="N145" s="277"/>
      <c r="O145" s="295">
        <f t="shared" si="21"/>
        <v>0</v>
      </c>
      <c r="P145" s="294"/>
      <c r="Q145" s="294"/>
      <c r="R145" s="294">
        <v>92.463439999999991</v>
      </c>
      <c r="S145" s="294">
        <v>125.553</v>
      </c>
      <c r="T145" s="294">
        <v>2.6309200000000001</v>
      </c>
      <c r="U145" s="294"/>
      <c r="V145" s="294"/>
      <c r="W145" s="277"/>
      <c r="X145" s="277"/>
      <c r="Y145" s="277"/>
      <c r="Z145" s="277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  <c r="AL145" s="277"/>
      <c r="AM145" s="277"/>
      <c r="AN145" s="277"/>
      <c r="AO145" s="295">
        <f t="shared" si="19"/>
        <v>38845.078804649995</v>
      </c>
      <c r="AP145" s="277"/>
      <c r="AQ145" s="295">
        <f t="shared" si="22"/>
        <v>1267.1993955200001</v>
      </c>
      <c r="AR145" s="294"/>
      <c r="AS145" s="294">
        <v>1267.1993955200001</v>
      </c>
      <c r="AT145" s="294"/>
      <c r="AU145" s="295">
        <f t="shared" si="20"/>
        <v>37577.879409129993</v>
      </c>
      <c r="AV145" s="294">
        <v>5695.6365600000008</v>
      </c>
      <c r="AW145" s="294">
        <v>30599.263769129997</v>
      </c>
      <c r="AX145" s="247">
        <v>1282.9790800000001</v>
      </c>
      <c r="AY145" s="170"/>
      <c r="AZ145" s="170"/>
      <c r="BA145" s="282" t="str">
        <f>C132 &amp; "-II"</f>
        <v>1.0-II</v>
      </c>
      <c r="BB145" s="170"/>
      <c r="BC145" s="280"/>
      <c r="BD145" s="280"/>
      <c r="BE145" s="280"/>
      <c r="BF145" s="280"/>
      <c r="BG145" s="280"/>
      <c r="BH145" s="280"/>
      <c r="BI145" s="280"/>
      <c r="BJ145" s="280"/>
      <c r="BK145" s="280"/>
      <c r="BL145" s="280"/>
      <c r="BM145" s="280"/>
      <c r="BN145" s="280"/>
      <c r="BO145" s="280"/>
      <c r="BP145" s="280"/>
      <c r="BQ145" s="280"/>
      <c r="BR145" s="280"/>
      <c r="BS145" s="280"/>
      <c r="BT145" s="280"/>
      <c r="BU145" s="280"/>
      <c r="BV145" s="280"/>
      <c r="BW145" s="280"/>
      <c r="BX145" s="280"/>
      <c r="BY145" s="280"/>
      <c r="BZ145" s="280"/>
      <c r="CA145" s="280"/>
      <c r="CB145" s="280"/>
      <c r="CC145" s="280"/>
      <c r="CD145" s="280"/>
      <c r="CE145" s="280"/>
      <c r="CH145" s="214"/>
      <c r="CL145" s="251"/>
    </row>
    <row r="146" spans="1:90" s="115" customFormat="1" ht="11.25" customHeight="1">
      <c r="A146" s="251"/>
      <c r="B146" s="854"/>
      <c r="C146" s="854"/>
      <c r="D146" s="283"/>
      <c r="E146" s="284"/>
      <c r="F146" s="285" t="str">
        <f>F132 &amp; ".12"</f>
        <v>1.12</v>
      </c>
      <c r="G146" s="303" t="s">
        <v>148</v>
      </c>
      <c r="H146" s="276"/>
      <c r="I146" s="276"/>
      <c r="J146" s="632" t="str">
        <f ca="1">IF(OFFSET('Список территорий'!CU$15,$F132,0)="a","Y","N")</f>
        <v>Y</v>
      </c>
      <c r="K146" s="277"/>
      <c r="L146" s="277"/>
      <c r="M146" s="295">
        <f t="shared" si="16"/>
        <v>277.41894000000002</v>
      </c>
      <c r="N146" s="277"/>
      <c r="O146" s="295">
        <f t="shared" si="21"/>
        <v>0</v>
      </c>
      <c r="P146" s="294"/>
      <c r="Q146" s="294"/>
      <c r="R146" s="294">
        <v>127.27207999999999</v>
      </c>
      <c r="S146" s="294">
        <v>146.66900000000001</v>
      </c>
      <c r="T146" s="294">
        <v>3.4778600000000002</v>
      </c>
      <c r="U146" s="294"/>
      <c r="V146" s="294"/>
      <c r="W146" s="277"/>
      <c r="X146" s="277"/>
      <c r="Y146" s="277"/>
      <c r="Z146" s="277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  <c r="AL146" s="277"/>
      <c r="AM146" s="277"/>
      <c r="AN146" s="277"/>
      <c r="AO146" s="295">
        <f t="shared" si="19"/>
        <v>47585.145661059993</v>
      </c>
      <c r="AP146" s="277"/>
      <c r="AQ146" s="295">
        <f t="shared" si="22"/>
        <v>1578.5747331600001</v>
      </c>
      <c r="AR146" s="294"/>
      <c r="AS146" s="294">
        <v>1578.5747331600001</v>
      </c>
      <c r="AT146" s="294"/>
      <c r="AU146" s="295">
        <f t="shared" si="20"/>
        <v>46006.570927899993</v>
      </c>
      <c r="AV146" s="294">
        <v>7646.0709200000001</v>
      </c>
      <c r="AW146" s="294">
        <v>36662.684867899996</v>
      </c>
      <c r="AX146" s="247">
        <v>1697.8151400000002</v>
      </c>
      <c r="AY146" s="170"/>
      <c r="AZ146" s="170"/>
      <c r="BA146" s="282" t="str">
        <f>C132 &amp; "-II"</f>
        <v>1.0-II</v>
      </c>
      <c r="BB146" s="170"/>
      <c r="BC146" s="280"/>
      <c r="BD146" s="280"/>
      <c r="BE146" s="280"/>
      <c r="BF146" s="280"/>
      <c r="BG146" s="280"/>
      <c r="BH146" s="280"/>
      <c r="BI146" s="280"/>
      <c r="BJ146" s="280"/>
      <c r="BK146" s="280"/>
      <c r="BL146" s="280"/>
      <c r="BM146" s="280"/>
      <c r="BN146" s="280"/>
      <c r="BO146" s="280"/>
      <c r="BP146" s="280"/>
      <c r="BQ146" s="280"/>
      <c r="BR146" s="280"/>
      <c r="BS146" s="280"/>
      <c r="BT146" s="280"/>
      <c r="BU146" s="280"/>
      <c r="BV146" s="280"/>
      <c r="BW146" s="280"/>
      <c r="BX146" s="280"/>
      <c r="BY146" s="280"/>
      <c r="BZ146" s="280"/>
      <c r="CA146" s="280"/>
      <c r="CB146" s="280"/>
      <c r="CC146" s="280"/>
      <c r="CD146" s="280"/>
      <c r="CE146" s="280"/>
      <c r="CH146" s="214"/>
      <c r="CL146" s="251"/>
    </row>
    <row r="147" spans="1:90" s="115" customFormat="1" ht="0.75" hidden="1" customHeight="1">
      <c r="A147" s="251"/>
      <c r="B147" s="854"/>
      <c r="C147" s="854"/>
      <c r="D147" s="283"/>
      <c r="E147" s="284"/>
      <c r="F147" s="276"/>
      <c r="G147" s="276"/>
      <c r="H147" s="276"/>
      <c r="I147" s="276"/>
      <c r="J147" s="276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8"/>
      <c r="W147" s="278"/>
      <c r="X147" s="277"/>
      <c r="Y147" s="277"/>
      <c r="Z147" s="277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7"/>
      <c r="AU147" s="277"/>
      <c r="AV147" s="277"/>
      <c r="AW147" s="277"/>
      <c r="AX147" s="243"/>
      <c r="AY147" s="170"/>
      <c r="AZ147" s="170"/>
      <c r="BA147" s="282"/>
      <c r="BB147" s="170"/>
      <c r="BC147" s="280"/>
      <c r="BD147" s="280"/>
      <c r="BE147" s="280"/>
      <c r="BF147" s="280"/>
      <c r="BG147" s="280"/>
      <c r="BH147" s="280"/>
      <c r="BI147" s="280"/>
      <c r="BJ147" s="280"/>
      <c r="BK147" s="280"/>
      <c r="BL147" s="280"/>
      <c r="BM147" s="280"/>
      <c r="BN147" s="280"/>
      <c r="BO147" s="280"/>
      <c r="BP147" s="280"/>
      <c r="BQ147" s="280"/>
      <c r="BR147" s="280"/>
      <c r="BS147" s="280"/>
      <c r="BT147" s="280"/>
      <c r="BU147" s="280"/>
      <c r="BV147" s="280"/>
      <c r="BW147" s="280"/>
      <c r="BX147" s="280"/>
      <c r="BY147" s="280"/>
      <c r="BZ147" s="280"/>
      <c r="CA147" s="280"/>
      <c r="CB147" s="280"/>
      <c r="CC147" s="280"/>
      <c r="CD147" s="280"/>
      <c r="CE147" s="280"/>
      <c r="CH147" s="214"/>
      <c r="CL147" s="251"/>
    </row>
    <row r="148" spans="1:90" s="115" customFormat="1" ht="0.75" hidden="1" customHeight="1">
      <c r="A148" s="251"/>
      <c r="B148" s="854"/>
      <c r="C148" s="854"/>
      <c r="D148" s="283"/>
      <c r="E148" s="284"/>
      <c r="F148" s="276"/>
      <c r="G148" s="276"/>
      <c r="H148" s="276"/>
      <c r="I148" s="276"/>
      <c r="J148" s="276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8"/>
      <c r="W148" s="278"/>
      <c r="X148" s="277"/>
      <c r="Y148" s="277"/>
      <c r="Z148" s="277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  <c r="AL148" s="277"/>
      <c r="AM148" s="277"/>
      <c r="AN148" s="277"/>
      <c r="AO148" s="277"/>
      <c r="AP148" s="277"/>
      <c r="AQ148" s="277"/>
      <c r="AR148" s="277"/>
      <c r="AS148" s="277"/>
      <c r="AT148" s="277"/>
      <c r="AU148" s="277"/>
      <c r="AV148" s="277"/>
      <c r="AW148" s="277"/>
      <c r="AX148" s="243"/>
      <c r="AY148" s="170"/>
      <c r="AZ148" s="170"/>
      <c r="BA148" s="282"/>
      <c r="BB148" s="170"/>
      <c r="BC148" s="280"/>
      <c r="BD148" s="280"/>
      <c r="BE148" s="280"/>
      <c r="BF148" s="280"/>
      <c r="BG148" s="280"/>
      <c r="BH148" s="280"/>
      <c r="BI148" s="280"/>
      <c r="BJ148" s="280"/>
      <c r="BK148" s="280"/>
      <c r="BL148" s="280"/>
      <c r="BM148" s="280"/>
      <c r="BN148" s="280"/>
      <c r="BO148" s="280"/>
      <c r="BP148" s="280"/>
      <c r="BQ148" s="280"/>
      <c r="BR148" s="280"/>
      <c r="BS148" s="280"/>
      <c r="BT148" s="280"/>
      <c r="BU148" s="280"/>
      <c r="BV148" s="280"/>
      <c r="BW148" s="280"/>
      <c r="BX148" s="280"/>
      <c r="BY148" s="280"/>
      <c r="BZ148" s="280"/>
      <c r="CA148" s="280"/>
      <c r="CB148" s="280"/>
      <c r="CC148" s="280"/>
      <c r="CD148" s="280"/>
      <c r="CE148" s="280"/>
      <c r="CH148" s="214"/>
      <c r="CL148" s="251"/>
    </row>
    <row r="149" spans="1:90" s="115" customFormat="1" ht="0.75" hidden="1" customHeight="1">
      <c r="A149" s="251"/>
      <c r="B149" s="854"/>
      <c r="C149" s="854"/>
      <c r="D149" s="283"/>
      <c r="E149" s="284"/>
      <c r="F149" s="276"/>
      <c r="G149" s="276"/>
      <c r="H149" s="276"/>
      <c r="I149" s="276"/>
      <c r="J149" s="276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8"/>
      <c r="W149" s="278"/>
      <c r="X149" s="277"/>
      <c r="Y149" s="277"/>
      <c r="Z149" s="277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  <c r="AM149" s="277"/>
      <c r="AN149" s="277"/>
      <c r="AO149" s="277"/>
      <c r="AP149" s="277"/>
      <c r="AQ149" s="277"/>
      <c r="AR149" s="277"/>
      <c r="AS149" s="277"/>
      <c r="AT149" s="277"/>
      <c r="AU149" s="277"/>
      <c r="AV149" s="277"/>
      <c r="AW149" s="277"/>
      <c r="AX149" s="243"/>
      <c r="AY149" s="170"/>
      <c r="AZ149" s="170"/>
      <c r="BA149" s="282"/>
      <c r="BB149" s="170"/>
      <c r="BC149" s="280"/>
      <c r="BD149" s="280"/>
      <c r="BE149" s="280"/>
      <c r="BF149" s="280"/>
      <c r="BG149" s="280"/>
      <c r="BH149" s="280"/>
      <c r="BI149" s="280"/>
      <c r="BJ149" s="280"/>
      <c r="BK149" s="280"/>
      <c r="BL149" s="280"/>
      <c r="BM149" s="280"/>
      <c r="BN149" s="280"/>
      <c r="BO149" s="280"/>
      <c r="BP149" s="280"/>
      <c r="BQ149" s="280"/>
      <c r="BR149" s="280"/>
      <c r="BS149" s="280"/>
      <c r="BT149" s="280"/>
      <c r="BU149" s="280"/>
      <c r="BV149" s="280"/>
      <c r="BW149" s="280"/>
      <c r="BX149" s="280"/>
      <c r="BY149" s="280"/>
      <c r="BZ149" s="280"/>
      <c r="CA149" s="280"/>
      <c r="CB149" s="280"/>
      <c r="CC149" s="280"/>
      <c r="CD149" s="280"/>
      <c r="CE149" s="280"/>
      <c r="CH149" s="214"/>
      <c r="CL149" s="251"/>
    </row>
    <row r="150" spans="1:90" s="115" customFormat="1" ht="0.75" hidden="1" customHeight="1">
      <c r="A150" s="251"/>
      <c r="B150" s="854"/>
      <c r="C150" s="854"/>
      <c r="D150" s="283"/>
      <c r="E150" s="284"/>
      <c r="F150" s="276"/>
      <c r="G150" s="276"/>
      <c r="H150" s="276"/>
      <c r="I150" s="276"/>
      <c r="J150" s="276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8"/>
      <c r="W150" s="278"/>
      <c r="X150" s="277"/>
      <c r="Y150" s="277"/>
      <c r="Z150" s="277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  <c r="AM150" s="277"/>
      <c r="AN150" s="277"/>
      <c r="AO150" s="277"/>
      <c r="AP150" s="277"/>
      <c r="AQ150" s="277"/>
      <c r="AR150" s="277"/>
      <c r="AS150" s="277"/>
      <c r="AT150" s="277"/>
      <c r="AU150" s="277"/>
      <c r="AV150" s="277"/>
      <c r="AW150" s="277"/>
      <c r="AX150" s="243"/>
      <c r="AY150" s="170"/>
      <c r="AZ150" s="170"/>
      <c r="BA150" s="282"/>
      <c r="BB150" s="170"/>
      <c r="BC150" s="280"/>
      <c r="BD150" s="280"/>
      <c r="BE150" s="280"/>
      <c r="BF150" s="280"/>
      <c r="BG150" s="280"/>
      <c r="BH150" s="280"/>
      <c r="BI150" s="280"/>
      <c r="BJ150" s="280"/>
      <c r="BK150" s="280"/>
      <c r="BL150" s="280"/>
      <c r="BM150" s="280"/>
      <c r="BN150" s="280"/>
      <c r="BO150" s="280"/>
      <c r="BP150" s="280"/>
      <c r="BQ150" s="280"/>
      <c r="BR150" s="280"/>
      <c r="BS150" s="280"/>
      <c r="BT150" s="280"/>
      <c r="BU150" s="280"/>
      <c r="BV150" s="280"/>
      <c r="BW150" s="280"/>
      <c r="BX150" s="280"/>
      <c r="BY150" s="280"/>
      <c r="BZ150" s="280"/>
      <c r="CA150" s="280"/>
      <c r="CB150" s="280"/>
      <c r="CC150" s="280"/>
      <c r="CD150" s="280"/>
      <c r="CE150" s="280"/>
      <c r="CH150" s="214"/>
      <c r="CL150" s="251"/>
    </row>
    <row r="151" spans="1:90" s="115" customFormat="1" ht="0.75" hidden="1" customHeight="1">
      <c r="A151" s="251"/>
      <c r="B151" s="854"/>
      <c r="C151" s="854"/>
      <c r="D151" s="283"/>
      <c r="E151" s="284"/>
      <c r="F151" s="276"/>
      <c r="G151" s="276"/>
      <c r="H151" s="276"/>
      <c r="I151" s="276"/>
      <c r="J151" s="276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8"/>
      <c r="W151" s="278"/>
      <c r="X151" s="277"/>
      <c r="Y151" s="277"/>
      <c r="Z151" s="277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7"/>
      <c r="AV151" s="277"/>
      <c r="AW151" s="277"/>
      <c r="AX151" s="243"/>
      <c r="AY151" s="170"/>
      <c r="AZ151" s="170"/>
      <c r="BA151" s="282"/>
      <c r="BB151" s="170"/>
      <c r="BC151" s="280"/>
      <c r="BD151" s="280"/>
      <c r="BE151" s="280"/>
      <c r="BF151" s="280"/>
      <c r="BG151" s="280"/>
      <c r="BH151" s="280"/>
      <c r="BI151" s="280"/>
      <c r="BJ151" s="280"/>
      <c r="BK151" s="280"/>
      <c r="BL151" s="280"/>
      <c r="BM151" s="280"/>
      <c r="BN151" s="280"/>
      <c r="BO151" s="280"/>
      <c r="BP151" s="280"/>
      <c r="BQ151" s="280"/>
      <c r="BR151" s="280"/>
      <c r="BS151" s="280"/>
      <c r="BT151" s="280"/>
      <c r="BU151" s="280"/>
      <c r="BV151" s="280"/>
      <c r="BW151" s="280"/>
      <c r="BX151" s="280"/>
      <c r="BY151" s="280"/>
      <c r="BZ151" s="280"/>
      <c r="CA151" s="280"/>
      <c r="CB151" s="280"/>
      <c r="CC151" s="280"/>
      <c r="CD151" s="280"/>
      <c r="CE151" s="280"/>
      <c r="CH151" s="214"/>
      <c r="CL151" s="251"/>
    </row>
    <row r="152" spans="1:90" s="115" customFormat="1" ht="0.75" hidden="1" customHeight="1">
      <c r="A152" s="251"/>
      <c r="B152" s="854"/>
      <c r="C152" s="854"/>
      <c r="D152" s="283"/>
      <c r="E152" s="284"/>
      <c r="F152" s="276"/>
      <c r="G152" s="276"/>
      <c r="H152" s="276"/>
      <c r="I152" s="276"/>
      <c r="J152" s="276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8"/>
      <c r="W152" s="278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  <c r="AL152" s="277"/>
      <c r="AM152" s="277"/>
      <c r="AN152" s="277"/>
      <c r="AO152" s="277"/>
      <c r="AP152" s="277"/>
      <c r="AQ152" s="277"/>
      <c r="AR152" s="277"/>
      <c r="AS152" s="277"/>
      <c r="AT152" s="277"/>
      <c r="AU152" s="277"/>
      <c r="AV152" s="277"/>
      <c r="AW152" s="277"/>
      <c r="AX152" s="243"/>
      <c r="AY152" s="170"/>
      <c r="AZ152" s="170"/>
      <c r="BA152" s="282"/>
      <c r="BB152" s="170"/>
      <c r="BC152" s="280"/>
      <c r="BD152" s="280"/>
      <c r="BE152" s="280"/>
      <c r="BF152" s="280"/>
      <c r="BG152" s="280"/>
      <c r="BH152" s="280"/>
      <c r="BI152" s="280"/>
      <c r="BJ152" s="280"/>
      <c r="BK152" s="280"/>
      <c r="BL152" s="280"/>
      <c r="BM152" s="280"/>
      <c r="BN152" s="280"/>
      <c r="BO152" s="280"/>
      <c r="BP152" s="280"/>
      <c r="BQ152" s="280"/>
      <c r="BR152" s="280"/>
      <c r="BS152" s="280"/>
      <c r="BT152" s="280"/>
      <c r="BU152" s="280"/>
      <c r="BV152" s="280"/>
      <c r="BW152" s="280"/>
      <c r="BX152" s="280"/>
      <c r="BY152" s="280"/>
      <c r="BZ152" s="280"/>
      <c r="CA152" s="280"/>
      <c r="CB152" s="280"/>
      <c r="CC152" s="280"/>
      <c r="CD152" s="280"/>
      <c r="CE152" s="280"/>
      <c r="CH152" s="214"/>
      <c r="CL152" s="251"/>
    </row>
    <row r="153" spans="1:90" s="115" customFormat="1" ht="0.75" hidden="1" customHeight="1">
      <c r="A153" s="251"/>
      <c r="B153" s="854"/>
      <c r="C153" s="854"/>
      <c r="D153" s="283"/>
      <c r="E153" s="284"/>
      <c r="F153" s="276"/>
      <c r="G153" s="276"/>
      <c r="H153" s="276"/>
      <c r="I153" s="276"/>
      <c r="J153" s="276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8"/>
      <c r="W153" s="278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  <c r="AM153" s="277"/>
      <c r="AN153" s="277"/>
      <c r="AO153" s="277"/>
      <c r="AP153" s="277"/>
      <c r="AQ153" s="277"/>
      <c r="AR153" s="277"/>
      <c r="AS153" s="277"/>
      <c r="AT153" s="277"/>
      <c r="AU153" s="277"/>
      <c r="AV153" s="277"/>
      <c r="AW153" s="277"/>
      <c r="AX153" s="243"/>
      <c r="AY153" s="170"/>
      <c r="AZ153" s="170"/>
      <c r="BA153" s="282"/>
      <c r="BB153" s="170"/>
      <c r="BC153" s="280"/>
      <c r="BD153" s="280"/>
      <c r="BE153" s="280"/>
      <c r="BF153" s="280"/>
      <c r="BG153" s="280"/>
      <c r="BH153" s="280"/>
      <c r="BI153" s="280"/>
      <c r="BJ153" s="280"/>
      <c r="BK153" s="280"/>
      <c r="BL153" s="280"/>
      <c r="BM153" s="280"/>
      <c r="BN153" s="280"/>
      <c r="BO153" s="280"/>
      <c r="BP153" s="280"/>
      <c r="BQ153" s="280"/>
      <c r="BR153" s="280"/>
      <c r="BS153" s="280"/>
      <c r="BT153" s="280"/>
      <c r="BU153" s="280"/>
      <c r="BV153" s="280"/>
      <c r="BW153" s="280"/>
      <c r="BX153" s="280"/>
      <c r="BY153" s="280"/>
      <c r="BZ153" s="280"/>
      <c r="CA153" s="280"/>
      <c r="CB153" s="280"/>
      <c r="CC153" s="280"/>
      <c r="CD153" s="280"/>
      <c r="CE153" s="280"/>
      <c r="CH153" s="214"/>
      <c r="CL153" s="251"/>
    </row>
    <row r="154" spans="1:90" s="115" customFormat="1" ht="0.75" hidden="1" customHeight="1">
      <c r="A154" s="251"/>
      <c r="B154" s="854"/>
      <c r="C154" s="854"/>
      <c r="D154" s="283"/>
      <c r="E154" s="284"/>
      <c r="F154" s="276"/>
      <c r="G154" s="276"/>
      <c r="H154" s="276"/>
      <c r="I154" s="276"/>
      <c r="J154" s="276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8"/>
      <c r="W154" s="278"/>
      <c r="X154" s="277"/>
      <c r="Y154" s="277"/>
      <c r="Z154" s="277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  <c r="AL154" s="277"/>
      <c r="AM154" s="277"/>
      <c r="AN154" s="277"/>
      <c r="AO154" s="277"/>
      <c r="AP154" s="277"/>
      <c r="AQ154" s="277"/>
      <c r="AR154" s="277"/>
      <c r="AS154" s="277"/>
      <c r="AT154" s="277"/>
      <c r="AU154" s="277"/>
      <c r="AV154" s="277"/>
      <c r="AW154" s="277"/>
      <c r="AX154" s="243"/>
      <c r="AY154" s="170"/>
      <c r="AZ154" s="170"/>
      <c r="BA154" s="282"/>
      <c r="BB154" s="170"/>
      <c r="BC154" s="280"/>
      <c r="BD154" s="280"/>
      <c r="BE154" s="280"/>
      <c r="BF154" s="280"/>
      <c r="BG154" s="280"/>
      <c r="BH154" s="280"/>
      <c r="BI154" s="280"/>
      <c r="BJ154" s="280"/>
      <c r="BK154" s="280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280"/>
      <c r="BV154" s="280"/>
      <c r="BW154" s="280"/>
      <c r="BX154" s="280"/>
      <c r="BY154" s="280"/>
      <c r="BZ154" s="280"/>
      <c r="CA154" s="280"/>
      <c r="CB154" s="280"/>
      <c r="CC154" s="280"/>
      <c r="CD154" s="280"/>
      <c r="CE154" s="280"/>
      <c r="CH154" s="214"/>
      <c r="CL154" s="251"/>
    </row>
    <row r="155" spans="1:90" s="115" customFormat="1" ht="0.75" hidden="1" customHeight="1">
      <c r="A155" s="251"/>
      <c r="B155" s="854"/>
      <c r="C155" s="854"/>
      <c r="D155" s="283"/>
      <c r="E155" s="284"/>
      <c r="F155" s="276"/>
      <c r="G155" s="276"/>
      <c r="H155" s="276"/>
      <c r="I155" s="276"/>
      <c r="J155" s="276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8"/>
      <c r="W155" s="278"/>
      <c r="X155" s="277"/>
      <c r="Y155" s="277"/>
      <c r="Z155" s="277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  <c r="AL155" s="277"/>
      <c r="AM155" s="277"/>
      <c r="AN155" s="277"/>
      <c r="AO155" s="277"/>
      <c r="AP155" s="277"/>
      <c r="AQ155" s="277"/>
      <c r="AR155" s="277"/>
      <c r="AS155" s="277"/>
      <c r="AT155" s="277"/>
      <c r="AU155" s="277"/>
      <c r="AV155" s="277"/>
      <c r="AW155" s="277"/>
      <c r="AX155" s="243"/>
      <c r="AY155" s="170"/>
      <c r="AZ155" s="170"/>
      <c r="BA155" s="282"/>
      <c r="BB155" s="170"/>
      <c r="BC155" s="280"/>
      <c r="BD155" s="280"/>
      <c r="BE155" s="280"/>
      <c r="BF155" s="280"/>
      <c r="BG155" s="280"/>
      <c r="BH155" s="280"/>
      <c r="BI155" s="280"/>
      <c r="BJ155" s="280"/>
      <c r="BK155" s="280"/>
      <c r="BL155" s="280"/>
      <c r="BM155" s="280"/>
      <c r="BN155" s="280"/>
      <c r="BO155" s="280"/>
      <c r="BP155" s="280"/>
      <c r="BQ155" s="280"/>
      <c r="BR155" s="280"/>
      <c r="BS155" s="280"/>
      <c r="BT155" s="280"/>
      <c r="BU155" s="280"/>
      <c r="BV155" s="280"/>
      <c r="BW155" s="280"/>
      <c r="BX155" s="280"/>
      <c r="BY155" s="280"/>
      <c r="BZ155" s="280"/>
      <c r="CA155" s="280"/>
      <c r="CB155" s="280"/>
      <c r="CC155" s="280"/>
      <c r="CD155" s="280"/>
      <c r="CE155" s="280"/>
      <c r="CH155" s="214"/>
      <c r="CL155" s="251"/>
    </row>
    <row r="156" spans="1:90" s="115" customFormat="1" ht="0.75" hidden="1" customHeight="1">
      <c r="A156" s="251"/>
      <c r="B156" s="854"/>
      <c r="C156" s="854"/>
      <c r="D156" s="283"/>
      <c r="E156" s="284"/>
      <c r="F156" s="276"/>
      <c r="G156" s="276"/>
      <c r="H156" s="276"/>
      <c r="I156" s="276"/>
      <c r="J156" s="276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8"/>
      <c r="W156" s="278"/>
      <c r="X156" s="277"/>
      <c r="Y156" s="277"/>
      <c r="Z156" s="277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  <c r="AL156" s="277"/>
      <c r="AM156" s="277"/>
      <c r="AN156" s="277"/>
      <c r="AO156" s="277"/>
      <c r="AP156" s="277"/>
      <c r="AQ156" s="277"/>
      <c r="AR156" s="277"/>
      <c r="AS156" s="277"/>
      <c r="AT156" s="277"/>
      <c r="AU156" s="277"/>
      <c r="AV156" s="277"/>
      <c r="AW156" s="277"/>
      <c r="AX156" s="243"/>
      <c r="AY156" s="170"/>
      <c r="AZ156" s="170"/>
      <c r="BA156" s="282"/>
      <c r="BB156" s="170"/>
      <c r="BC156" s="280"/>
      <c r="BD156" s="280"/>
      <c r="BE156" s="280"/>
      <c r="BF156" s="280"/>
      <c r="BG156" s="280"/>
      <c r="BH156" s="280"/>
      <c r="BI156" s="280"/>
      <c r="BJ156" s="280"/>
      <c r="BK156" s="280"/>
      <c r="BL156" s="280"/>
      <c r="BM156" s="280"/>
      <c r="BN156" s="280"/>
      <c r="BO156" s="280"/>
      <c r="BP156" s="280"/>
      <c r="BQ156" s="280"/>
      <c r="BR156" s="280"/>
      <c r="BS156" s="280"/>
      <c r="BT156" s="280"/>
      <c r="BU156" s="280"/>
      <c r="BV156" s="280"/>
      <c r="BW156" s="280"/>
      <c r="BX156" s="280"/>
      <c r="BY156" s="280"/>
      <c r="BZ156" s="280"/>
      <c r="CA156" s="280"/>
      <c r="CB156" s="280"/>
      <c r="CC156" s="280"/>
      <c r="CD156" s="280"/>
      <c r="CE156" s="280"/>
      <c r="CH156" s="214"/>
      <c r="CL156" s="251"/>
    </row>
    <row r="157" spans="1:90" s="115" customFormat="1" ht="0.75" hidden="1" customHeight="1">
      <c r="A157" s="251"/>
      <c r="B157" s="854"/>
      <c r="C157" s="854"/>
      <c r="D157" s="283"/>
      <c r="E157" s="284"/>
      <c r="F157" s="276"/>
      <c r="G157" s="276"/>
      <c r="H157" s="276"/>
      <c r="I157" s="276"/>
      <c r="J157" s="276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8"/>
      <c r="W157" s="278"/>
      <c r="X157" s="277"/>
      <c r="Y157" s="277"/>
      <c r="Z157" s="277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  <c r="AL157" s="277"/>
      <c r="AM157" s="277"/>
      <c r="AN157" s="277"/>
      <c r="AO157" s="277"/>
      <c r="AP157" s="277"/>
      <c r="AQ157" s="277"/>
      <c r="AR157" s="277"/>
      <c r="AS157" s="277"/>
      <c r="AT157" s="277"/>
      <c r="AU157" s="277"/>
      <c r="AV157" s="277"/>
      <c r="AW157" s="277"/>
      <c r="AX157" s="243"/>
      <c r="AY157" s="170"/>
      <c r="AZ157" s="170"/>
      <c r="BA157" s="282"/>
      <c r="BB157" s="170"/>
      <c r="BC157" s="280"/>
      <c r="BD157" s="280"/>
      <c r="BE157" s="280"/>
      <c r="BF157" s="280"/>
      <c r="BG157" s="280"/>
      <c r="BH157" s="280"/>
      <c r="BI157" s="280"/>
      <c r="BJ157" s="280"/>
      <c r="BK157" s="280"/>
      <c r="BL157" s="280"/>
      <c r="BM157" s="280"/>
      <c r="BN157" s="280"/>
      <c r="BO157" s="280"/>
      <c r="BP157" s="280"/>
      <c r="BQ157" s="280"/>
      <c r="BR157" s="280"/>
      <c r="BS157" s="280"/>
      <c r="BT157" s="280"/>
      <c r="BU157" s="280"/>
      <c r="BV157" s="280"/>
      <c r="BW157" s="280"/>
      <c r="BX157" s="280"/>
      <c r="BY157" s="280"/>
      <c r="BZ157" s="280"/>
      <c r="CA157" s="280"/>
      <c r="CB157" s="280"/>
      <c r="CC157" s="280"/>
      <c r="CD157" s="280"/>
      <c r="CE157" s="280"/>
      <c r="CH157" s="214"/>
      <c r="CL157" s="251"/>
    </row>
    <row r="158" spans="1:90" s="115" customFormat="1" ht="0.75" hidden="1" customHeight="1">
      <c r="A158" s="251"/>
      <c r="B158" s="854"/>
      <c r="C158" s="854"/>
      <c r="D158" s="283"/>
      <c r="E158" s="284"/>
      <c r="F158" s="276"/>
      <c r="G158" s="276"/>
      <c r="H158" s="276"/>
      <c r="I158" s="276"/>
      <c r="J158" s="276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8"/>
      <c r="W158" s="278"/>
      <c r="X158" s="277"/>
      <c r="Y158" s="277"/>
      <c r="Z158" s="277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  <c r="AL158" s="277"/>
      <c r="AM158" s="277"/>
      <c r="AN158" s="277"/>
      <c r="AO158" s="277"/>
      <c r="AP158" s="277"/>
      <c r="AQ158" s="277"/>
      <c r="AR158" s="277"/>
      <c r="AS158" s="277"/>
      <c r="AT158" s="277"/>
      <c r="AU158" s="277"/>
      <c r="AV158" s="277"/>
      <c r="AW158" s="277"/>
      <c r="AX158" s="243"/>
      <c r="AY158" s="170"/>
      <c r="AZ158" s="170"/>
      <c r="BA158" s="286"/>
      <c r="BB158" s="170"/>
      <c r="BC158" s="280"/>
      <c r="BD158" s="280"/>
      <c r="BE158" s="280"/>
      <c r="BF158" s="280"/>
      <c r="BG158" s="280"/>
      <c r="BH158" s="280"/>
      <c r="BI158" s="280"/>
      <c r="BJ158" s="280"/>
      <c r="BK158" s="280"/>
      <c r="BL158" s="280"/>
      <c r="BM158" s="280"/>
      <c r="BN158" s="280"/>
      <c r="BO158" s="280"/>
      <c r="BP158" s="280"/>
      <c r="BQ158" s="280"/>
      <c r="BR158" s="280"/>
      <c r="BS158" s="280"/>
      <c r="BT158" s="280"/>
      <c r="BU158" s="280"/>
      <c r="BV158" s="280"/>
      <c r="BW158" s="280"/>
      <c r="BX158" s="280"/>
      <c r="BY158" s="280"/>
      <c r="BZ158" s="280"/>
      <c r="CA158" s="280"/>
      <c r="CB158" s="280"/>
      <c r="CC158" s="280"/>
      <c r="CD158" s="280"/>
      <c r="CE158" s="280"/>
      <c r="CH158" s="214"/>
      <c r="CL158" s="251"/>
    </row>
    <row r="159" spans="1:90" s="115" customFormat="1" ht="0.75" hidden="1" customHeight="1">
      <c r="A159" s="251"/>
      <c r="B159" s="854"/>
      <c r="C159" s="854"/>
      <c r="D159" s="287"/>
      <c r="E159" s="284"/>
      <c r="F159" s="276"/>
      <c r="G159" s="276"/>
      <c r="H159" s="299"/>
      <c r="I159" s="299"/>
      <c r="J159" s="299"/>
      <c r="K159" s="261"/>
      <c r="L159" s="261"/>
      <c r="M159" s="261"/>
      <c r="N159" s="261"/>
      <c r="O159" s="261"/>
      <c r="P159" s="261"/>
      <c r="Q159" s="261"/>
      <c r="R159" s="261"/>
      <c r="S159" s="261"/>
      <c r="T159" s="261"/>
      <c r="U159" s="261"/>
      <c r="V159" s="300"/>
      <c r="W159" s="300"/>
      <c r="X159" s="261"/>
      <c r="Y159" s="261"/>
      <c r="Z159" s="261"/>
      <c r="AA159" s="261"/>
      <c r="AB159" s="261"/>
      <c r="AC159" s="261"/>
      <c r="AD159" s="261"/>
      <c r="AE159" s="261"/>
      <c r="AF159" s="261"/>
      <c r="AG159" s="261"/>
      <c r="AH159" s="261"/>
      <c r="AI159" s="261"/>
      <c r="AJ159" s="261"/>
      <c r="AK159" s="261"/>
      <c r="AL159" s="261"/>
      <c r="AM159" s="261"/>
      <c r="AN159" s="261"/>
      <c r="AO159" s="261"/>
      <c r="AP159" s="261"/>
      <c r="AQ159" s="261"/>
      <c r="AR159" s="261"/>
      <c r="AS159" s="261"/>
      <c r="AT159" s="261"/>
      <c r="AU159" s="261"/>
      <c r="AV159" s="261"/>
      <c r="AW159" s="261"/>
      <c r="AX159" s="243"/>
      <c r="AY159" s="170"/>
      <c r="AZ159" s="170"/>
      <c r="BA159" s="286"/>
      <c r="BB159" s="170"/>
      <c r="BC159" s="280"/>
      <c r="BD159" s="280"/>
      <c r="BE159" s="280"/>
      <c r="BF159" s="280"/>
      <c r="BG159" s="280"/>
      <c r="BH159" s="280"/>
      <c r="BI159" s="280"/>
      <c r="BJ159" s="280"/>
      <c r="BK159" s="280"/>
      <c r="BL159" s="280"/>
      <c r="BM159" s="280"/>
      <c r="BN159" s="280"/>
      <c r="BO159" s="280"/>
      <c r="BP159" s="280"/>
      <c r="BQ159" s="280"/>
      <c r="BR159" s="280"/>
      <c r="BS159" s="280"/>
      <c r="BT159" s="280"/>
      <c r="BU159" s="280"/>
      <c r="BV159" s="280"/>
      <c r="BW159" s="280"/>
      <c r="BX159" s="280"/>
      <c r="BY159" s="280"/>
      <c r="BZ159" s="280"/>
      <c r="CA159" s="280"/>
      <c r="CB159" s="280"/>
      <c r="CC159" s="280"/>
      <c r="CD159" s="280"/>
      <c r="CE159" s="280"/>
      <c r="CH159" s="214"/>
      <c r="CL159" s="251"/>
    </row>
    <row r="160" spans="1:90" s="115" customFormat="1" ht="0.75" customHeight="1">
      <c r="A160" s="251"/>
      <c r="B160" s="301"/>
      <c r="C160" s="251"/>
      <c r="D160" s="288"/>
      <c r="E160" s="318"/>
      <c r="F160" s="200"/>
      <c r="G160" s="331" t="s">
        <v>135</v>
      </c>
      <c r="H160" s="331"/>
      <c r="I160" s="331"/>
      <c r="J160" s="331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170"/>
      <c r="AZ160" s="170"/>
      <c r="BA160" s="280"/>
      <c r="BB160" s="332"/>
      <c r="BC160" s="280"/>
      <c r="BD160" s="280"/>
      <c r="BE160" s="280"/>
      <c r="BF160" s="280"/>
      <c r="BG160" s="280"/>
      <c r="BH160" s="280"/>
      <c r="BI160" s="280"/>
      <c r="BJ160" s="280"/>
      <c r="BK160" s="280"/>
      <c r="BL160" s="280"/>
      <c r="BM160" s="280"/>
      <c r="BN160" s="280"/>
      <c r="BO160" s="280"/>
      <c r="BP160" s="280"/>
      <c r="BQ160" s="280"/>
      <c r="BR160" s="280"/>
      <c r="BS160" s="280"/>
      <c r="BT160" s="280"/>
      <c r="BU160" s="280"/>
      <c r="BV160" s="280"/>
      <c r="BW160" s="280"/>
      <c r="BX160" s="280"/>
      <c r="BY160" s="280"/>
      <c r="BZ160" s="280"/>
      <c r="CA160" s="280"/>
      <c r="CB160" s="280"/>
      <c r="CC160" s="280"/>
      <c r="CD160" s="280"/>
      <c r="CE160" s="280"/>
      <c r="CF160" s="171"/>
    </row>
    <row r="161" spans="1:83" s="115" customFormat="1" ht="11.25" customHeight="1">
      <c r="A161" s="251"/>
      <c r="B161" s="301"/>
      <c r="C161" s="251"/>
      <c r="D161" s="288"/>
      <c r="E161" s="318"/>
      <c r="AY161" s="170"/>
      <c r="AZ161" s="170"/>
      <c r="BA161" s="280"/>
      <c r="BB161" s="170"/>
      <c r="BC161" s="280"/>
      <c r="BD161" s="280"/>
      <c r="BE161" s="280"/>
      <c r="BF161" s="280"/>
      <c r="BG161" s="280"/>
      <c r="BH161" s="280"/>
      <c r="BI161" s="280"/>
      <c r="BJ161" s="280"/>
      <c r="BK161" s="280"/>
      <c r="BL161" s="280"/>
      <c r="BM161" s="280"/>
      <c r="BN161" s="280"/>
      <c r="BO161" s="280"/>
      <c r="BP161" s="280"/>
      <c r="BQ161" s="280"/>
      <c r="BR161" s="280"/>
      <c r="BS161" s="280"/>
      <c r="BT161" s="280"/>
      <c r="BU161" s="280"/>
      <c r="BV161" s="280"/>
      <c r="BW161" s="280"/>
      <c r="BX161" s="280"/>
      <c r="BY161" s="280"/>
      <c r="BZ161" s="280"/>
      <c r="CA161" s="280"/>
      <c r="CB161" s="280"/>
      <c r="CC161" s="280"/>
      <c r="CD161" s="280"/>
      <c r="CE161" s="280"/>
    </row>
    <row r="162" spans="1:83" s="170" customFormat="1"/>
  </sheetData>
  <sheetProtection algorithmName="SHA-512" hashValue="mv/EKMx2Kph0YcMiP9lnh4QPwckRcM1SoQDxrCMsNvs0Du0UuriZmUOXdjleLbVA6XSuK8Lzsj1qB9LOfhJT9g==" saltValue="md0tQ0o2ARysJSQzBbBCTg==" spinCount="100000" sheet="1" objects="1" scenarios="1" formatColumns="0" formatRows="0"/>
  <mergeCells count="65">
    <mergeCell ref="AM121:AM123"/>
    <mergeCell ref="AP121:AP123"/>
    <mergeCell ref="R122:R123"/>
    <mergeCell ref="AO121:AO123"/>
    <mergeCell ref="AG122:AG123"/>
    <mergeCell ref="AJ122:AJ123"/>
    <mergeCell ref="AH122:AH123"/>
    <mergeCell ref="AE122:AE123"/>
    <mergeCell ref="AN121:AN123"/>
    <mergeCell ref="AI122:AI123"/>
    <mergeCell ref="M121:V121"/>
    <mergeCell ref="W121:AL121"/>
    <mergeCell ref="AL122:AL123"/>
    <mergeCell ref="AF122:AF123"/>
    <mergeCell ref="N122:N123"/>
    <mergeCell ref="W122:W123"/>
    <mergeCell ref="AQ121:AS121"/>
    <mergeCell ref="BP131:CD131"/>
    <mergeCell ref="AQ122:AQ123"/>
    <mergeCell ref="AS122:AS123"/>
    <mergeCell ref="AT122:AT123"/>
    <mergeCell ref="AU121:AX121"/>
    <mergeCell ref="AX122:AX123"/>
    <mergeCell ref="AW122:AW123"/>
    <mergeCell ref="AU122:AU123"/>
    <mergeCell ref="AV122:AV123"/>
    <mergeCell ref="AR122:AR123"/>
    <mergeCell ref="AK122:AK123"/>
    <mergeCell ref="U122:U123"/>
    <mergeCell ref="AD122:AD123"/>
    <mergeCell ref="G128:G129"/>
    <mergeCell ref="G126:G127"/>
    <mergeCell ref="J121:J123"/>
    <mergeCell ref="K121:K123"/>
    <mergeCell ref="O122:Q122"/>
    <mergeCell ref="G121:G123"/>
    <mergeCell ref="L121:L123"/>
    <mergeCell ref="I121:I123"/>
    <mergeCell ref="M122:M123"/>
    <mergeCell ref="S122:S123"/>
    <mergeCell ref="AC122:AC123"/>
    <mergeCell ref="Y122:Y123"/>
    <mergeCell ref="Z122:Z123"/>
    <mergeCell ref="AA122:AA123"/>
    <mergeCell ref="AB122:AB123"/>
    <mergeCell ref="X122:X123"/>
    <mergeCell ref="V122:V123"/>
    <mergeCell ref="T122:T123"/>
    <mergeCell ref="F121:F123"/>
    <mergeCell ref="H121:H123"/>
    <mergeCell ref="B1:B28"/>
    <mergeCell ref="F1:F2"/>
    <mergeCell ref="G1:G2"/>
    <mergeCell ref="C3:C15"/>
    <mergeCell ref="C16:C28"/>
    <mergeCell ref="C72:C84"/>
    <mergeCell ref="B57:B84"/>
    <mergeCell ref="F57:F58"/>
    <mergeCell ref="G57:G58"/>
    <mergeCell ref="C59:C71"/>
    <mergeCell ref="B132:B159"/>
    <mergeCell ref="F132:F133"/>
    <mergeCell ref="G132:G133"/>
    <mergeCell ref="C134:C146"/>
    <mergeCell ref="C147:C159"/>
  </mergeCells>
  <phoneticPr fontId="3" type="noConversion"/>
  <dataValidations count="1">
    <dataValidation allowBlank="1" showInputMessage="1" showErrorMessage="1" sqref="AQ122:AS122 O122:T123"/>
  </dataValidation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EAT_BAL_TR">
    <tabColor indexed="31"/>
    <pageSetUpPr fitToPage="1"/>
  </sheetPr>
  <dimension ref="A1:DN164"/>
  <sheetViews>
    <sheetView showGridLines="0" topLeftCell="D117" zoomScale="90" zoomScaleNormal="90" workbookViewId="0">
      <pane xSplit="4" ySplit="15" topLeftCell="H132" activePane="bottomRight" state="frozen"/>
      <selection activeCell="D117" sqref="D117"/>
      <selection pane="topRight" activeCell="H117" sqref="H117"/>
      <selection pane="bottomLeft" activeCell="D132" sqref="D132"/>
      <selection pane="bottomRight" activeCell="H126" sqref="H126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1" width="18.7109375" style="2" customWidth="1"/>
    <col min="12" max="12" width="13.5703125" style="2" customWidth="1"/>
    <col min="13" max="16" width="13.7109375" style="2" customWidth="1"/>
    <col min="17" max="17" width="14" style="2" customWidth="1"/>
    <col min="18" max="20" width="13.7109375" style="2" customWidth="1"/>
    <col min="21" max="21" width="2.5703125" style="22" customWidth="1"/>
    <col min="22" max="52" width="2.5703125" style="20" customWidth="1"/>
    <col min="53" max="53" width="17.7109375" style="22" hidden="1" customWidth="1"/>
    <col min="54" max="54" width="11.7109375" style="20" hidden="1" customWidth="1"/>
    <col min="55" max="67" width="2.5703125" style="20" customWidth="1"/>
    <col min="68" max="77" width="12.7109375" style="131" hidden="1" customWidth="1"/>
    <col min="78" max="82" width="3.7109375" hidden="1" customWidth="1"/>
    <col min="83" max="92" width="9.140625" style="2" hidden="1" customWidth="1"/>
    <col min="93" max="97" width="1.28515625" hidden="1" customWidth="1"/>
    <col min="98" max="103" width="9.140625" style="2" hidden="1" customWidth="1"/>
    <col min="104" max="16384" width="9.140625" style="2"/>
  </cols>
  <sheetData>
    <row r="1" spans="1:103" s="115" customFormat="1" ht="24" hidden="1" customHeight="1">
      <c r="A1" s="289"/>
      <c r="B1" s="897"/>
      <c r="C1" s="241" t="str">
        <f>F3</f>
        <v>0.0</v>
      </c>
      <c r="D1" s="274" t="s">
        <v>112</v>
      </c>
      <c r="E1" s="291"/>
      <c r="F1" s="855">
        <f>B1</f>
        <v>0</v>
      </c>
      <c r="G1" s="860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2"/>
      <c r="U1" s="54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279" t="s">
        <v>766</v>
      </c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170"/>
      <c r="CA1" s="170"/>
      <c r="CB1" s="170"/>
      <c r="CC1" s="170"/>
      <c r="CD1" s="170"/>
      <c r="CO1" s="170"/>
      <c r="CP1" s="170"/>
      <c r="CQ1" s="170"/>
      <c r="CR1" s="170"/>
      <c r="CS1" s="170"/>
    </row>
    <row r="2" spans="1:103" s="115" customFormat="1" ht="0.75" hidden="1" customHeight="1">
      <c r="A2" s="289"/>
      <c r="B2" s="898"/>
      <c r="C2" s="241"/>
      <c r="D2" s="281"/>
      <c r="E2" s="291"/>
      <c r="F2" s="856"/>
      <c r="G2" s="858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2"/>
      <c r="U2" s="54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282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170"/>
      <c r="CA2" s="170"/>
      <c r="CB2" s="170"/>
      <c r="CC2" s="170"/>
      <c r="CD2" s="170"/>
      <c r="CO2" s="170"/>
      <c r="CP2" s="170"/>
      <c r="CQ2" s="170"/>
      <c r="CR2" s="170"/>
      <c r="CS2" s="170"/>
    </row>
    <row r="3" spans="1:103" s="115" customFormat="1" ht="11.25" hidden="1" customHeight="1">
      <c r="A3" s="289"/>
      <c r="B3" s="898"/>
      <c r="C3" s="861"/>
      <c r="D3" s="283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7"/>
      <c r="L3" s="277"/>
      <c r="M3" s="277"/>
      <c r="N3" s="277"/>
      <c r="O3" s="277"/>
      <c r="P3" s="277"/>
      <c r="Q3" s="277"/>
      <c r="R3" s="277"/>
      <c r="S3" s="277"/>
      <c r="T3" s="272"/>
      <c r="U3" s="54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279" t="s">
        <v>21</v>
      </c>
      <c r="BB3" s="663" t="str">
        <f>C1 &amp; ".YEAR"</f>
        <v>0.0.YEAR</v>
      </c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334">
        <f>SUM($Q4:$Q15)</f>
        <v>0</v>
      </c>
      <c r="BQ3" s="334">
        <f>SUM($R4:$R15)</f>
        <v>0</v>
      </c>
      <c r="BR3" s="334">
        <f>SUM($S4:$S15)</f>
        <v>0</v>
      </c>
      <c r="BS3" s="334">
        <f>SUM($T4:$T15)</f>
        <v>0</v>
      </c>
      <c r="BT3" s="334">
        <f>SUM($N4:$N15)</f>
        <v>0</v>
      </c>
      <c r="BU3" s="334">
        <f>SUM($Q4:$Q15)</f>
        <v>0</v>
      </c>
      <c r="BV3" s="334">
        <f>SUM($R4:$R15)</f>
        <v>0</v>
      </c>
      <c r="BW3" s="334">
        <f>SUM($S4:$S15)</f>
        <v>0</v>
      </c>
      <c r="BX3" s="334">
        <f>SUM($T4:$T15)</f>
        <v>0</v>
      </c>
      <c r="BY3" s="334">
        <f>SUM($N4:$N15)</f>
        <v>0</v>
      </c>
      <c r="BZ3" s="170"/>
      <c r="CA3" s="170"/>
      <c r="CB3" s="170"/>
      <c r="CC3" s="170"/>
      <c r="CD3" s="170"/>
      <c r="CE3" s="335">
        <f>SUM($Q4:$Q9)</f>
        <v>0</v>
      </c>
      <c r="CF3" s="335">
        <f>SUM($R4:$R9)</f>
        <v>0</v>
      </c>
      <c r="CG3" s="335">
        <f>SUM($S4:$S9)</f>
        <v>0</v>
      </c>
      <c r="CH3" s="335">
        <f>SUM($T4:$T9)</f>
        <v>0</v>
      </c>
      <c r="CI3" s="335">
        <f>SUM($N4:$N9)</f>
        <v>0</v>
      </c>
      <c r="CJ3" s="335">
        <f>SUM($Q10:$Q15)</f>
        <v>0</v>
      </c>
      <c r="CK3" s="335">
        <f>SUM($R10:$R15)</f>
        <v>0</v>
      </c>
      <c r="CL3" s="335">
        <f>SUM($S10:$S15)</f>
        <v>0</v>
      </c>
      <c r="CM3" s="335">
        <f>SUM($T10:$T15)</f>
        <v>0</v>
      </c>
      <c r="CN3" s="335">
        <f>SUM($N10:$N15)</f>
        <v>0</v>
      </c>
      <c r="CO3" s="170"/>
      <c r="CP3" s="170"/>
      <c r="CQ3" s="170"/>
      <c r="CR3" s="170"/>
      <c r="CS3" s="170"/>
    </row>
    <row r="4" spans="1:103" s="115" customFormat="1" ht="11.25" hidden="1" customHeight="1">
      <c r="A4" s="289"/>
      <c r="B4" s="898"/>
      <c r="C4" s="862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2"/>
      <c r="U4" s="326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282" t="str">
        <f>C1 &amp; "-I"</f>
        <v>0.0-I</v>
      </c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333"/>
      <c r="BQ4" s="333"/>
      <c r="BR4" s="333"/>
      <c r="BS4" s="333"/>
      <c r="BT4" s="333"/>
      <c r="BU4" s="333"/>
      <c r="BV4" s="333"/>
      <c r="BW4" s="333"/>
      <c r="BX4" s="333"/>
      <c r="BY4" s="333"/>
      <c r="BZ4" s="170"/>
      <c r="CA4" s="170"/>
      <c r="CB4" s="170"/>
      <c r="CC4" s="170"/>
      <c r="CD4" s="170"/>
      <c r="CO4" s="170"/>
      <c r="CP4" s="170"/>
      <c r="CQ4" s="170"/>
      <c r="CR4" s="170"/>
      <c r="CS4" s="170"/>
      <c r="CT4" s="336">
        <f>IF(OR(BP3=0,CE3=0,BP3=""),0,CE3/BP3)</f>
        <v>0</v>
      </c>
      <c r="CU4" s="336">
        <f>IF(OR(BQ3=0,CF3=0,BQ3=""),0,CF3/BQ3)</f>
        <v>0</v>
      </c>
      <c r="CV4" s="336">
        <f>IF(OR(BR3=0,CG3=0,BR3=""),0,CG3/BR3)</f>
        <v>0</v>
      </c>
      <c r="CW4" s="336">
        <f>IF(OR(BS3=0,CH3=0,BS3=""),0,CH3/BS3)</f>
        <v>0</v>
      </c>
      <c r="CX4" s="336">
        <f>IF(OR(BT3=0,CI3=0,BT3=""),0,CI3/BT3)</f>
        <v>0</v>
      </c>
      <c r="CY4" s="336">
        <f>IF(OR(SUM(BP3:BT3)=0,SUM(CE3:CI3)=0),0,SUM(CE3:CI3)/SUM(BP3:BT3))</f>
        <v>0</v>
      </c>
    </row>
    <row r="5" spans="1:103" s="115" customFormat="1" ht="11.25" hidden="1" customHeight="1">
      <c r="A5" s="289"/>
      <c r="B5" s="898"/>
      <c r="C5" s="862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2"/>
      <c r="U5" s="326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282" t="str">
        <f>C1 &amp; "-I"</f>
        <v>0.0-I</v>
      </c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170"/>
      <c r="CA5" s="170"/>
      <c r="CB5" s="170"/>
      <c r="CC5" s="170"/>
      <c r="CD5" s="170"/>
      <c r="CO5" s="170"/>
      <c r="CP5" s="170"/>
      <c r="CQ5" s="170"/>
      <c r="CR5" s="170"/>
      <c r="CS5" s="170"/>
    </row>
    <row r="6" spans="1:103" s="115" customFormat="1" ht="11.25" hidden="1" customHeight="1">
      <c r="A6" s="289"/>
      <c r="B6" s="898"/>
      <c r="C6" s="862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2"/>
      <c r="U6" s="326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282" t="str">
        <f>C1 &amp; "-I"</f>
        <v>0.0-I</v>
      </c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333"/>
      <c r="BQ6" s="333"/>
      <c r="BR6" s="333"/>
      <c r="BS6" s="333"/>
      <c r="BT6" s="333"/>
      <c r="BU6" s="333"/>
      <c r="BV6" s="333"/>
      <c r="BW6" s="333"/>
      <c r="BX6" s="333"/>
      <c r="BY6" s="333"/>
      <c r="BZ6" s="170"/>
      <c r="CA6" s="170"/>
      <c r="CB6" s="170"/>
      <c r="CC6" s="170"/>
      <c r="CD6" s="170"/>
      <c r="CO6" s="170"/>
      <c r="CP6" s="170"/>
      <c r="CQ6" s="170"/>
      <c r="CR6" s="170"/>
      <c r="CS6" s="170"/>
    </row>
    <row r="7" spans="1:103" s="115" customFormat="1" ht="11.25" hidden="1" customHeight="1">
      <c r="A7" s="289"/>
      <c r="B7" s="898"/>
      <c r="C7" s="862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2"/>
      <c r="U7" s="326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282" t="str">
        <f>C1 &amp; "-I"</f>
        <v>0.0-I</v>
      </c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333"/>
      <c r="BQ7" s="333"/>
      <c r="BR7" s="333"/>
      <c r="BS7" s="333"/>
      <c r="BT7" s="333"/>
      <c r="BU7" s="333"/>
      <c r="BV7" s="333"/>
      <c r="BW7" s="333"/>
      <c r="BX7" s="333"/>
      <c r="BY7" s="333"/>
      <c r="BZ7" s="170"/>
      <c r="CA7" s="170"/>
      <c r="CB7" s="170"/>
      <c r="CC7" s="170"/>
      <c r="CD7" s="170"/>
      <c r="CO7" s="170"/>
      <c r="CP7" s="170"/>
      <c r="CQ7" s="170"/>
      <c r="CR7" s="170"/>
      <c r="CS7" s="170"/>
    </row>
    <row r="8" spans="1:103" s="115" customFormat="1" ht="11.25" hidden="1" customHeight="1">
      <c r="A8" s="289"/>
      <c r="B8" s="898"/>
      <c r="C8" s="862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2"/>
      <c r="U8" s="326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282" t="str">
        <f>C1 &amp; "-I"</f>
        <v>0.0-I</v>
      </c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333"/>
      <c r="BQ8" s="333"/>
      <c r="BR8" s="333"/>
      <c r="BS8" s="333"/>
      <c r="BT8" s="333"/>
      <c r="BU8" s="333"/>
      <c r="BV8" s="333"/>
      <c r="BW8" s="333"/>
      <c r="BX8" s="333"/>
      <c r="BY8" s="333"/>
      <c r="BZ8" s="170"/>
      <c r="CA8" s="170"/>
      <c r="CB8" s="170"/>
      <c r="CC8" s="170"/>
      <c r="CD8" s="170"/>
      <c r="CO8" s="170"/>
      <c r="CP8" s="170"/>
      <c r="CQ8" s="170"/>
      <c r="CR8" s="170"/>
      <c r="CS8" s="170"/>
    </row>
    <row r="9" spans="1:103" s="115" customFormat="1" ht="11.25" hidden="1" customHeight="1">
      <c r="A9" s="289"/>
      <c r="B9" s="898"/>
      <c r="C9" s="862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2"/>
      <c r="U9" s="326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282" t="str">
        <f>C1 &amp; "-I"</f>
        <v>0.0-I</v>
      </c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333"/>
      <c r="BQ9" s="333"/>
      <c r="BR9" s="333"/>
      <c r="BS9" s="333"/>
      <c r="BT9" s="333"/>
      <c r="BU9" s="333"/>
      <c r="BV9" s="333"/>
      <c r="BW9" s="333"/>
      <c r="BX9" s="333"/>
      <c r="BY9" s="333"/>
      <c r="BZ9" s="170"/>
      <c r="CA9" s="170"/>
      <c r="CB9" s="170"/>
      <c r="CC9" s="170"/>
      <c r="CD9" s="170"/>
      <c r="CO9" s="170"/>
      <c r="CP9" s="170"/>
      <c r="CQ9" s="170"/>
      <c r="CR9" s="170"/>
      <c r="CS9" s="170"/>
    </row>
    <row r="10" spans="1:103" s="115" customFormat="1" ht="11.25" hidden="1" customHeight="1">
      <c r="A10" s="289"/>
      <c r="B10" s="898"/>
      <c r="C10" s="862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2"/>
      <c r="U10" s="326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282" t="str">
        <f>C1 &amp; "-II"</f>
        <v>0.0-II</v>
      </c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333"/>
      <c r="BQ10" s="333"/>
      <c r="BR10" s="333"/>
      <c r="BS10" s="333"/>
      <c r="BT10" s="333"/>
      <c r="BU10" s="333"/>
      <c r="BV10" s="333"/>
      <c r="BW10" s="333"/>
      <c r="BX10" s="333"/>
      <c r="BY10" s="333"/>
      <c r="BZ10" s="170"/>
      <c r="CA10" s="170"/>
      <c r="CB10" s="170"/>
      <c r="CC10" s="170"/>
      <c r="CD10" s="170"/>
      <c r="CO10" s="170"/>
      <c r="CP10" s="170"/>
      <c r="CQ10" s="170"/>
      <c r="CR10" s="170"/>
      <c r="CS10" s="170"/>
      <c r="CT10" s="336">
        <f>IF(OR(BU3=0,CJ3=0,BU3=""),0,CJ3/BU3)</f>
        <v>0</v>
      </c>
      <c r="CU10" s="336">
        <f>IF(OR(BV3=0,CK3=0,BV3=""),0,CK3/BV3)</f>
        <v>0</v>
      </c>
      <c r="CV10" s="336">
        <f>IF(OR(BW3=0,CL3=0,BW3=""),0,CL3/BW3)</f>
        <v>0</v>
      </c>
      <c r="CW10" s="336">
        <f>IF(OR(BX3=0,CM3=0,BX3=""),0,CM3/BX3)</f>
        <v>0</v>
      </c>
      <c r="CX10" s="336">
        <f>IF(OR(BY3=0,CN3=0,BY3=""),0,CN3/BY3)</f>
        <v>0</v>
      </c>
      <c r="CY10" s="336">
        <f>IF(OR(SUM(BU3:BY3)=0,SUM(CJ3:CN3)=0),0,SUM(CJ3:CN3)/SUM(BU3:BY3))</f>
        <v>0</v>
      </c>
    </row>
    <row r="11" spans="1:103" s="115" customFormat="1" ht="11.25" hidden="1" customHeight="1">
      <c r="A11" s="289"/>
      <c r="B11" s="898"/>
      <c r="C11" s="862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2"/>
      <c r="U11" s="326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282" t="str">
        <f>C1 &amp; "-II"</f>
        <v>0.0-II</v>
      </c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333"/>
      <c r="BQ11" s="333"/>
      <c r="BR11" s="333"/>
      <c r="BS11" s="333"/>
      <c r="BT11" s="333"/>
      <c r="BU11" s="333"/>
      <c r="BV11" s="333"/>
      <c r="BW11" s="333"/>
      <c r="BX11" s="333"/>
      <c r="BY11" s="333"/>
      <c r="BZ11" s="170"/>
      <c r="CA11" s="170"/>
      <c r="CB11" s="170"/>
      <c r="CC11" s="170"/>
      <c r="CD11" s="170"/>
      <c r="CO11" s="170"/>
      <c r="CP11" s="170"/>
      <c r="CQ11" s="170"/>
      <c r="CR11" s="170"/>
      <c r="CS11" s="170"/>
    </row>
    <row r="12" spans="1:103" s="115" customFormat="1" ht="11.25" hidden="1" customHeight="1">
      <c r="A12" s="289"/>
      <c r="B12" s="898"/>
      <c r="C12" s="862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2"/>
      <c r="U12" s="326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282" t="str">
        <f>C1 &amp; "-II"</f>
        <v>0.0-II</v>
      </c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333"/>
      <c r="BQ12" s="333"/>
      <c r="BR12" s="333"/>
      <c r="BS12" s="333"/>
      <c r="BT12" s="333"/>
      <c r="BU12" s="333"/>
      <c r="BV12" s="333"/>
      <c r="BW12" s="333"/>
      <c r="BX12" s="333"/>
      <c r="BY12" s="333"/>
      <c r="BZ12" s="170"/>
      <c r="CA12" s="170"/>
      <c r="CB12" s="170"/>
      <c r="CC12" s="170"/>
      <c r="CD12" s="170"/>
      <c r="CO12" s="170"/>
      <c r="CP12" s="170"/>
      <c r="CQ12" s="170"/>
      <c r="CR12" s="170"/>
      <c r="CS12" s="170"/>
    </row>
    <row r="13" spans="1:103" s="115" customFormat="1" ht="11.25" hidden="1" customHeight="1">
      <c r="A13" s="289"/>
      <c r="B13" s="898"/>
      <c r="C13" s="862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2"/>
      <c r="U13" s="326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282" t="str">
        <f>C1 &amp; "-II"</f>
        <v>0.0-II</v>
      </c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333"/>
      <c r="BQ13" s="333"/>
      <c r="BR13" s="333"/>
      <c r="BS13" s="333"/>
      <c r="BT13" s="333"/>
      <c r="BU13" s="333"/>
      <c r="BV13" s="333"/>
      <c r="BW13" s="333"/>
      <c r="BX13" s="333"/>
      <c r="BY13" s="333"/>
      <c r="BZ13" s="170"/>
      <c r="CA13" s="170"/>
      <c r="CB13" s="170"/>
      <c r="CC13" s="170"/>
      <c r="CD13" s="170"/>
      <c r="CO13" s="170"/>
      <c r="CP13" s="170"/>
      <c r="CQ13" s="170"/>
      <c r="CR13" s="170"/>
      <c r="CS13" s="170"/>
    </row>
    <row r="14" spans="1:103" s="115" customFormat="1" ht="11.25" hidden="1" customHeight="1">
      <c r="A14" s="289"/>
      <c r="B14" s="898"/>
      <c r="C14" s="862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2"/>
      <c r="U14" s="326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282" t="str">
        <f>C1 &amp; "-II"</f>
        <v>0.0-II</v>
      </c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333"/>
      <c r="BQ14" s="333"/>
      <c r="BR14" s="333"/>
      <c r="BS14" s="333"/>
      <c r="BT14" s="333"/>
      <c r="BU14" s="333"/>
      <c r="BV14" s="333"/>
      <c r="BW14" s="333"/>
      <c r="BX14" s="333"/>
      <c r="BY14" s="333"/>
      <c r="BZ14" s="170"/>
      <c r="CA14" s="170"/>
      <c r="CB14" s="170"/>
      <c r="CC14" s="170"/>
      <c r="CD14" s="170"/>
      <c r="CO14" s="170"/>
      <c r="CP14" s="170"/>
      <c r="CQ14" s="170"/>
      <c r="CR14" s="170"/>
      <c r="CS14" s="170"/>
    </row>
    <row r="15" spans="1:103" s="115" customFormat="1" ht="11.25" hidden="1" customHeight="1">
      <c r="A15" s="289"/>
      <c r="B15" s="898"/>
      <c r="C15" s="867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2"/>
      <c r="U15" s="326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282" t="str">
        <f>C1 &amp; "-II"</f>
        <v>0.0-II</v>
      </c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333"/>
      <c r="BQ15" s="333"/>
      <c r="BR15" s="333"/>
      <c r="BS15" s="333"/>
      <c r="BT15" s="333"/>
      <c r="BU15" s="333"/>
      <c r="BV15" s="333"/>
      <c r="BW15" s="333"/>
      <c r="BX15" s="333"/>
      <c r="BY15" s="333"/>
      <c r="BZ15" s="170"/>
      <c r="CA15" s="170"/>
      <c r="CB15" s="170"/>
      <c r="CC15" s="170"/>
      <c r="CD15" s="170"/>
      <c r="CO15" s="170"/>
      <c r="CP15" s="170"/>
      <c r="CQ15" s="170"/>
      <c r="CR15" s="170"/>
      <c r="CS15" s="170"/>
    </row>
    <row r="16" spans="1:103" s="115" customFormat="1" ht="0.75" hidden="1" customHeight="1">
      <c r="A16" s="289"/>
      <c r="B16" s="898"/>
      <c r="C16" s="861"/>
      <c r="D16" s="283"/>
      <c r="E16" s="318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2"/>
      <c r="U16" s="280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282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333"/>
      <c r="BQ16" s="333"/>
      <c r="BR16" s="333"/>
      <c r="BS16" s="333"/>
      <c r="BT16" s="333"/>
      <c r="BU16" s="333"/>
      <c r="BV16" s="333"/>
      <c r="BW16" s="333"/>
      <c r="BX16" s="333"/>
      <c r="BY16" s="333"/>
      <c r="BZ16" s="170"/>
      <c r="CA16" s="170"/>
      <c r="CB16" s="170"/>
      <c r="CC16" s="170"/>
      <c r="CD16" s="170"/>
      <c r="CO16" s="170"/>
      <c r="CP16" s="170"/>
      <c r="CQ16" s="170"/>
      <c r="CR16" s="170"/>
      <c r="CS16" s="170"/>
    </row>
    <row r="17" spans="1:97" s="115" customFormat="1" ht="0.75" hidden="1" customHeight="1">
      <c r="A17" s="289"/>
      <c r="B17" s="898"/>
      <c r="C17" s="862"/>
      <c r="D17" s="283"/>
      <c r="E17" s="318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2"/>
      <c r="U17" s="280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282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333"/>
      <c r="BQ17" s="333"/>
      <c r="BR17" s="333"/>
      <c r="BS17" s="333"/>
      <c r="BT17" s="333"/>
      <c r="BU17" s="333"/>
      <c r="BV17" s="333"/>
      <c r="BW17" s="333"/>
      <c r="BX17" s="333"/>
      <c r="BY17" s="333"/>
      <c r="BZ17" s="170"/>
      <c r="CA17" s="170"/>
      <c r="CB17" s="170"/>
      <c r="CC17" s="170"/>
      <c r="CD17" s="170"/>
      <c r="CO17" s="170"/>
      <c r="CP17" s="170"/>
      <c r="CQ17" s="170"/>
      <c r="CR17" s="170"/>
      <c r="CS17" s="170"/>
    </row>
    <row r="18" spans="1:97" s="115" customFormat="1" ht="0.75" hidden="1" customHeight="1">
      <c r="A18" s="289"/>
      <c r="B18" s="898"/>
      <c r="C18" s="862"/>
      <c r="D18" s="283"/>
      <c r="E18" s="318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2"/>
      <c r="U18" s="280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282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333"/>
      <c r="BQ18" s="333"/>
      <c r="BR18" s="333"/>
      <c r="BS18" s="333"/>
      <c r="BT18" s="333"/>
      <c r="BU18" s="333"/>
      <c r="BV18" s="333"/>
      <c r="BW18" s="333"/>
      <c r="BX18" s="333"/>
      <c r="BY18" s="333"/>
      <c r="BZ18" s="170"/>
      <c r="CA18" s="170"/>
      <c r="CB18" s="170"/>
      <c r="CC18" s="170"/>
      <c r="CD18" s="170"/>
      <c r="CO18" s="170"/>
      <c r="CP18" s="170"/>
      <c r="CQ18" s="170"/>
      <c r="CR18" s="170"/>
      <c r="CS18" s="170"/>
    </row>
    <row r="19" spans="1:97" s="115" customFormat="1" ht="0.75" hidden="1" customHeight="1">
      <c r="A19" s="289"/>
      <c r="B19" s="898"/>
      <c r="C19" s="862"/>
      <c r="D19" s="283"/>
      <c r="E19" s="318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2"/>
      <c r="U19" s="280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282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333"/>
      <c r="BQ19" s="333"/>
      <c r="BR19" s="333"/>
      <c r="BS19" s="333"/>
      <c r="BT19" s="333"/>
      <c r="BU19" s="333"/>
      <c r="BV19" s="333"/>
      <c r="BW19" s="333"/>
      <c r="BX19" s="333"/>
      <c r="BY19" s="333"/>
      <c r="BZ19" s="170"/>
      <c r="CA19" s="170"/>
      <c r="CB19" s="170"/>
      <c r="CC19" s="170"/>
      <c r="CD19" s="170"/>
      <c r="CO19" s="170"/>
      <c r="CP19" s="170"/>
      <c r="CQ19" s="170"/>
      <c r="CR19" s="170"/>
      <c r="CS19" s="170"/>
    </row>
    <row r="20" spans="1:97" s="115" customFormat="1" ht="0.75" hidden="1" customHeight="1">
      <c r="A20" s="289"/>
      <c r="B20" s="898"/>
      <c r="C20" s="862"/>
      <c r="D20" s="283"/>
      <c r="E20" s="318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2"/>
      <c r="U20" s="280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282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333"/>
      <c r="BQ20" s="333"/>
      <c r="BR20" s="333"/>
      <c r="BS20" s="333"/>
      <c r="BT20" s="333"/>
      <c r="BU20" s="333"/>
      <c r="BV20" s="333"/>
      <c r="BW20" s="333"/>
      <c r="BX20" s="333"/>
      <c r="BY20" s="333"/>
      <c r="BZ20" s="170"/>
      <c r="CA20" s="170"/>
      <c r="CB20" s="170"/>
      <c r="CC20" s="170"/>
      <c r="CD20" s="170"/>
      <c r="CO20" s="170"/>
      <c r="CP20" s="170"/>
      <c r="CQ20" s="170"/>
      <c r="CR20" s="170"/>
      <c r="CS20" s="170"/>
    </row>
    <row r="21" spans="1:97" s="115" customFormat="1" ht="0.75" hidden="1" customHeight="1">
      <c r="A21" s="289"/>
      <c r="B21" s="898"/>
      <c r="C21" s="862"/>
      <c r="D21" s="283"/>
      <c r="E21" s="318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2"/>
      <c r="U21" s="280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282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333"/>
      <c r="BQ21" s="333"/>
      <c r="BR21" s="333"/>
      <c r="BS21" s="333"/>
      <c r="BT21" s="333"/>
      <c r="BU21" s="333"/>
      <c r="BV21" s="333"/>
      <c r="BW21" s="333"/>
      <c r="BX21" s="333"/>
      <c r="BY21" s="333"/>
      <c r="BZ21" s="170"/>
      <c r="CA21" s="170"/>
      <c r="CB21" s="170"/>
      <c r="CC21" s="170"/>
      <c r="CD21" s="170"/>
      <c r="CO21" s="170"/>
      <c r="CP21" s="170"/>
      <c r="CQ21" s="170"/>
      <c r="CR21" s="170"/>
      <c r="CS21" s="170"/>
    </row>
    <row r="22" spans="1:97" s="115" customFormat="1" ht="0.75" hidden="1" customHeight="1">
      <c r="A22" s="289"/>
      <c r="B22" s="898"/>
      <c r="C22" s="862"/>
      <c r="D22" s="283"/>
      <c r="E22" s="318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2"/>
      <c r="U22" s="280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282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333"/>
      <c r="BQ22" s="333"/>
      <c r="BR22" s="333"/>
      <c r="BS22" s="333"/>
      <c r="BT22" s="333"/>
      <c r="BU22" s="333"/>
      <c r="BV22" s="333"/>
      <c r="BW22" s="333"/>
      <c r="BX22" s="333"/>
      <c r="BY22" s="333"/>
      <c r="BZ22" s="170"/>
      <c r="CA22" s="170"/>
      <c r="CB22" s="170"/>
      <c r="CC22" s="170"/>
      <c r="CD22" s="170"/>
      <c r="CO22" s="170"/>
      <c r="CP22" s="170"/>
      <c r="CQ22" s="170"/>
      <c r="CR22" s="170"/>
      <c r="CS22" s="170"/>
    </row>
    <row r="23" spans="1:97" s="115" customFormat="1" ht="0.75" hidden="1" customHeight="1">
      <c r="A23" s="289"/>
      <c r="B23" s="898"/>
      <c r="C23" s="862"/>
      <c r="D23" s="283"/>
      <c r="E23" s="318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2"/>
      <c r="U23" s="280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282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333"/>
      <c r="BQ23" s="333"/>
      <c r="BR23" s="333"/>
      <c r="BS23" s="333"/>
      <c r="BT23" s="333"/>
      <c r="BU23" s="333"/>
      <c r="BV23" s="333"/>
      <c r="BW23" s="333"/>
      <c r="BX23" s="333"/>
      <c r="BY23" s="333"/>
      <c r="BZ23" s="170"/>
      <c r="CA23" s="170"/>
      <c r="CB23" s="170"/>
      <c r="CC23" s="170"/>
      <c r="CD23" s="170"/>
      <c r="CO23" s="170"/>
      <c r="CP23" s="170"/>
      <c r="CQ23" s="170"/>
      <c r="CR23" s="170"/>
      <c r="CS23" s="170"/>
    </row>
    <row r="24" spans="1:97" s="115" customFormat="1" ht="0.75" hidden="1" customHeight="1">
      <c r="A24" s="289"/>
      <c r="B24" s="898"/>
      <c r="C24" s="862"/>
      <c r="D24" s="283"/>
      <c r="E24" s="318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2"/>
      <c r="U24" s="280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282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333"/>
      <c r="BQ24" s="333"/>
      <c r="BR24" s="333"/>
      <c r="BS24" s="333"/>
      <c r="BT24" s="333"/>
      <c r="BU24" s="333"/>
      <c r="BV24" s="333"/>
      <c r="BW24" s="333"/>
      <c r="BX24" s="333"/>
      <c r="BY24" s="333"/>
      <c r="BZ24" s="170"/>
      <c r="CA24" s="170"/>
      <c r="CB24" s="170"/>
      <c r="CC24" s="170"/>
      <c r="CD24" s="170"/>
      <c r="CO24" s="170"/>
      <c r="CP24" s="170"/>
      <c r="CQ24" s="170"/>
      <c r="CR24" s="170"/>
      <c r="CS24" s="170"/>
    </row>
    <row r="25" spans="1:97" s="115" customFormat="1" ht="0.75" hidden="1" customHeight="1">
      <c r="A25" s="289"/>
      <c r="B25" s="898"/>
      <c r="C25" s="862"/>
      <c r="D25" s="283"/>
      <c r="E25" s="318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2"/>
      <c r="U25" s="280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282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333"/>
      <c r="BQ25" s="333"/>
      <c r="BR25" s="333"/>
      <c r="BS25" s="333"/>
      <c r="BT25" s="333"/>
      <c r="BU25" s="333"/>
      <c r="BV25" s="333"/>
      <c r="BW25" s="333"/>
      <c r="BX25" s="333"/>
      <c r="BY25" s="333"/>
      <c r="BZ25" s="170"/>
      <c r="CA25" s="170"/>
      <c r="CB25" s="170"/>
      <c r="CC25" s="170"/>
      <c r="CD25" s="170"/>
      <c r="CO25" s="170"/>
      <c r="CP25" s="170"/>
      <c r="CQ25" s="170"/>
      <c r="CR25" s="170"/>
      <c r="CS25" s="170"/>
    </row>
    <row r="26" spans="1:97" s="115" customFormat="1" ht="0.75" hidden="1" customHeight="1">
      <c r="A26" s="289"/>
      <c r="B26" s="898"/>
      <c r="C26" s="862"/>
      <c r="D26" s="283"/>
      <c r="E26" s="318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2"/>
      <c r="U26" s="280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282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333"/>
      <c r="BQ26" s="333"/>
      <c r="BR26" s="333"/>
      <c r="BS26" s="333"/>
      <c r="BT26" s="333"/>
      <c r="BU26" s="333"/>
      <c r="BV26" s="333"/>
      <c r="BW26" s="333"/>
      <c r="BX26" s="333"/>
      <c r="BY26" s="333"/>
      <c r="BZ26" s="170"/>
      <c r="CA26" s="170"/>
      <c r="CB26" s="170"/>
      <c r="CC26" s="170"/>
      <c r="CD26" s="170"/>
      <c r="CO26" s="170"/>
      <c r="CP26" s="170"/>
      <c r="CQ26" s="170"/>
      <c r="CR26" s="170"/>
      <c r="CS26" s="170"/>
    </row>
    <row r="27" spans="1:97" s="115" customFormat="1" ht="0.75" hidden="1" customHeight="1">
      <c r="A27" s="289"/>
      <c r="B27" s="898"/>
      <c r="C27" s="862"/>
      <c r="D27" s="283"/>
      <c r="E27" s="318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2"/>
      <c r="U27" s="280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286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333"/>
      <c r="BQ27" s="333"/>
      <c r="BR27" s="333"/>
      <c r="BS27" s="333"/>
      <c r="BT27" s="333"/>
      <c r="BU27" s="333"/>
      <c r="BV27" s="333"/>
      <c r="BW27" s="333"/>
      <c r="BX27" s="333"/>
      <c r="BY27" s="333"/>
      <c r="BZ27" s="170"/>
      <c r="CA27" s="170"/>
      <c r="CB27" s="170"/>
      <c r="CC27" s="170"/>
      <c r="CD27" s="170"/>
      <c r="CO27" s="170"/>
      <c r="CP27" s="170"/>
      <c r="CQ27" s="170"/>
      <c r="CR27" s="170"/>
      <c r="CS27" s="170"/>
    </row>
    <row r="28" spans="1:97" s="115" customFormat="1" ht="0.75" hidden="1" customHeight="1">
      <c r="A28" s="289"/>
      <c r="B28" s="899"/>
      <c r="C28" s="863"/>
      <c r="D28" s="287"/>
      <c r="E28" s="318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2"/>
      <c r="U28" s="280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286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333"/>
      <c r="BQ28" s="333"/>
      <c r="BR28" s="333"/>
      <c r="BS28" s="333"/>
      <c r="BT28" s="333"/>
      <c r="BU28" s="333"/>
      <c r="BV28" s="333"/>
      <c r="BW28" s="333"/>
      <c r="BX28" s="333"/>
      <c r="BY28" s="333"/>
      <c r="BZ28" s="170"/>
      <c r="CA28" s="170"/>
      <c r="CB28" s="170"/>
      <c r="CC28" s="170"/>
      <c r="CD28" s="170"/>
      <c r="CO28" s="170"/>
      <c r="CP28" s="170"/>
      <c r="CQ28" s="170"/>
      <c r="CR28" s="170"/>
      <c r="CS28" s="170"/>
    </row>
    <row r="29" spans="1:97" s="115" customFormat="1" ht="0.75" hidden="1" customHeight="1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8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337"/>
      <c r="BQ29" s="337"/>
      <c r="BR29" s="337"/>
      <c r="BS29" s="337"/>
      <c r="BT29" s="337"/>
      <c r="BU29" s="337"/>
      <c r="BV29" s="337"/>
      <c r="BW29" s="337"/>
      <c r="BX29" s="337"/>
      <c r="BY29" s="337"/>
      <c r="BZ29" s="170"/>
      <c r="CA29" s="170"/>
      <c r="CB29" s="170"/>
      <c r="CC29" s="170"/>
      <c r="CD29" s="170"/>
      <c r="CO29" s="170"/>
      <c r="CP29" s="170"/>
      <c r="CQ29" s="170"/>
      <c r="CR29" s="170"/>
      <c r="CS29" s="170"/>
    </row>
    <row r="30" spans="1:97" s="115" customFormat="1" ht="0.75" hidden="1" customHeight="1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337"/>
      <c r="BQ30" s="337"/>
      <c r="BR30" s="337"/>
      <c r="BS30" s="337"/>
      <c r="BT30" s="337"/>
      <c r="BU30" s="337"/>
      <c r="BV30" s="337"/>
      <c r="BW30" s="337"/>
      <c r="BX30" s="337"/>
      <c r="BY30" s="337"/>
      <c r="BZ30" s="170"/>
      <c r="CA30" s="170"/>
      <c r="CB30" s="170"/>
      <c r="CC30" s="170"/>
      <c r="CD30" s="170"/>
      <c r="CO30" s="170"/>
      <c r="CP30" s="170"/>
      <c r="CQ30" s="170"/>
      <c r="CR30" s="170"/>
      <c r="CS30" s="170"/>
    </row>
    <row r="31" spans="1:97" s="115" customFormat="1" ht="0.75" hidden="1" customHeight="1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28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337"/>
      <c r="BQ31" s="337"/>
      <c r="BR31" s="337"/>
      <c r="BS31" s="337"/>
      <c r="BT31" s="337"/>
      <c r="BU31" s="337"/>
      <c r="BV31" s="337"/>
      <c r="BW31" s="337"/>
      <c r="BX31" s="337"/>
      <c r="BY31" s="337"/>
      <c r="BZ31" s="170"/>
      <c r="CA31" s="170"/>
      <c r="CB31" s="170"/>
      <c r="CC31" s="170"/>
      <c r="CD31" s="170"/>
      <c r="CO31" s="170"/>
      <c r="CP31" s="170"/>
      <c r="CQ31" s="170"/>
      <c r="CR31" s="170"/>
      <c r="CS31" s="170"/>
    </row>
    <row r="32" spans="1:97" s="115" customFormat="1" ht="0.75" hidden="1" customHeight="1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170"/>
      <c r="CA32" s="170"/>
      <c r="CB32" s="170"/>
      <c r="CC32" s="170"/>
      <c r="CD32" s="170"/>
      <c r="CO32" s="170"/>
      <c r="CP32" s="170"/>
      <c r="CQ32" s="170"/>
      <c r="CR32" s="170"/>
      <c r="CS32" s="170"/>
    </row>
    <row r="33" spans="68:77" s="170" customFormat="1" ht="0.75" hidden="1" customHeight="1"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</row>
    <row r="34" spans="68:77" s="170" customFormat="1" ht="0.75" hidden="1" customHeight="1"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</row>
    <row r="35" spans="68:77" s="170" customFormat="1" ht="0.75" hidden="1" customHeight="1">
      <c r="BP35" s="337"/>
      <c r="BQ35" s="337"/>
      <c r="BR35" s="337"/>
      <c r="BS35" s="337"/>
      <c r="BT35" s="337"/>
      <c r="BU35" s="337"/>
      <c r="BV35" s="337"/>
      <c r="BW35" s="337"/>
      <c r="BX35" s="337"/>
      <c r="BY35" s="337"/>
    </row>
    <row r="36" spans="68:77" s="170" customFormat="1" ht="0.75" hidden="1" customHeight="1"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</row>
    <row r="37" spans="68:77" s="170" customFormat="1" ht="0.75" hidden="1" customHeight="1"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</row>
    <row r="38" spans="68:77" s="170" customFormat="1" ht="0.75" hidden="1" customHeight="1"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</row>
    <row r="39" spans="68:77" s="170" customFormat="1" ht="0.75" hidden="1" customHeight="1"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</row>
    <row r="40" spans="68:77" s="170" customFormat="1" ht="0.75" hidden="1" customHeight="1">
      <c r="BP40" s="337"/>
      <c r="BQ40" s="337"/>
      <c r="BR40" s="337"/>
      <c r="BS40" s="337"/>
      <c r="BT40" s="337"/>
      <c r="BU40" s="337"/>
      <c r="BV40" s="337"/>
      <c r="BW40" s="337"/>
      <c r="BX40" s="337"/>
      <c r="BY40" s="337"/>
    </row>
    <row r="41" spans="68:77" s="170" customFormat="1" ht="0.75" hidden="1" customHeight="1">
      <c r="BP41" s="337"/>
      <c r="BQ41" s="337"/>
      <c r="BR41" s="337"/>
      <c r="BS41" s="337"/>
      <c r="BT41" s="337"/>
      <c r="BU41" s="337"/>
      <c r="BV41" s="337"/>
      <c r="BW41" s="337"/>
      <c r="BX41" s="337"/>
      <c r="BY41" s="337"/>
    </row>
    <row r="42" spans="68:77" s="170" customFormat="1" ht="0.75" hidden="1" customHeight="1"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</row>
    <row r="43" spans="68:77" s="170" customFormat="1" ht="0.75" hidden="1" customHeight="1">
      <c r="BP43" s="337"/>
      <c r="BQ43" s="337"/>
      <c r="BR43" s="337"/>
      <c r="BS43" s="337"/>
      <c r="BT43" s="337"/>
      <c r="BU43" s="337"/>
      <c r="BV43" s="337"/>
      <c r="BW43" s="337"/>
      <c r="BX43" s="337"/>
      <c r="BY43" s="337"/>
    </row>
    <row r="44" spans="68:77" s="170" customFormat="1" ht="0.75" hidden="1" customHeight="1"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</row>
    <row r="45" spans="68:77" s="170" customFormat="1" ht="0.75" hidden="1" customHeight="1">
      <c r="BP45" s="337"/>
      <c r="BQ45" s="337"/>
      <c r="BR45" s="337"/>
      <c r="BS45" s="337"/>
      <c r="BT45" s="337"/>
      <c r="BU45" s="337"/>
      <c r="BV45" s="337"/>
      <c r="BW45" s="337"/>
      <c r="BX45" s="337"/>
      <c r="BY45" s="337"/>
    </row>
    <row r="46" spans="68:77" s="170" customFormat="1" ht="0.75" hidden="1" customHeight="1"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</row>
    <row r="47" spans="68:77" s="170" customFormat="1" ht="0.75" hidden="1" customHeight="1">
      <c r="BP47" s="337"/>
      <c r="BQ47" s="337"/>
      <c r="BR47" s="337"/>
      <c r="BS47" s="337"/>
      <c r="BT47" s="337"/>
      <c r="BU47" s="337"/>
      <c r="BV47" s="337"/>
      <c r="BW47" s="337"/>
      <c r="BX47" s="337"/>
      <c r="BY47" s="337"/>
    </row>
    <row r="48" spans="68:77" s="170" customFormat="1" ht="0.75" hidden="1" customHeight="1">
      <c r="BP48" s="337"/>
      <c r="BQ48" s="337"/>
      <c r="BR48" s="337"/>
      <c r="BS48" s="337"/>
      <c r="BT48" s="337"/>
      <c r="BU48" s="337"/>
      <c r="BV48" s="337"/>
      <c r="BW48" s="337"/>
      <c r="BX48" s="337"/>
      <c r="BY48" s="337"/>
    </row>
    <row r="49" spans="1:103" s="170" customFormat="1" ht="0.75" hidden="1" customHeight="1">
      <c r="BP49" s="337"/>
      <c r="BQ49" s="337"/>
      <c r="BR49" s="337"/>
      <c r="BS49" s="337"/>
      <c r="BT49" s="337"/>
      <c r="BU49" s="337"/>
      <c r="BV49" s="337"/>
      <c r="BW49" s="337"/>
      <c r="BX49" s="337"/>
      <c r="BY49" s="337"/>
    </row>
    <row r="50" spans="1:103" s="170" customFormat="1" ht="0.75" hidden="1" customHeight="1">
      <c r="BP50" s="337"/>
      <c r="BQ50" s="337"/>
      <c r="BR50" s="337"/>
      <c r="BS50" s="337"/>
      <c r="BT50" s="337"/>
      <c r="BU50" s="337"/>
      <c r="BV50" s="337"/>
      <c r="BW50" s="337"/>
      <c r="BX50" s="337"/>
      <c r="BY50" s="337"/>
    </row>
    <row r="51" spans="1:103" s="170" customFormat="1" ht="0.75" hidden="1" customHeight="1">
      <c r="BP51" s="337"/>
      <c r="BQ51" s="337"/>
      <c r="BR51" s="337"/>
      <c r="BS51" s="337"/>
      <c r="BT51" s="337"/>
      <c r="BU51" s="337"/>
      <c r="BV51" s="337"/>
      <c r="BW51" s="337"/>
      <c r="BX51" s="337"/>
      <c r="BY51" s="337"/>
    </row>
    <row r="52" spans="1:103" s="170" customFormat="1" ht="0.75" hidden="1" customHeight="1">
      <c r="BP52" s="337"/>
      <c r="BQ52" s="337"/>
      <c r="BR52" s="337"/>
      <c r="BS52" s="337"/>
      <c r="BT52" s="337"/>
      <c r="BU52" s="337"/>
      <c r="BV52" s="337"/>
      <c r="BW52" s="337"/>
      <c r="BX52" s="337"/>
      <c r="BY52" s="337"/>
    </row>
    <row r="53" spans="1:103" s="170" customFormat="1" ht="0.75" hidden="1" customHeight="1">
      <c r="BP53" s="337"/>
      <c r="BQ53" s="337"/>
      <c r="BR53" s="337"/>
      <c r="BS53" s="337"/>
      <c r="BT53" s="337"/>
      <c r="BU53" s="337"/>
      <c r="BV53" s="337"/>
      <c r="BW53" s="337"/>
      <c r="BX53" s="337"/>
      <c r="BY53" s="337"/>
    </row>
    <row r="54" spans="1:103" s="170" customFormat="1" ht="0.75" hidden="1" customHeight="1">
      <c r="BP54" s="337"/>
      <c r="BQ54" s="337"/>
      <c r="BR54" s="337"/>
      <c r="BS54" s="337"/>
      <c r="BT54" s="337"/>
      <c r="BU54" s="337"/>
      <c r="BV54" s="337"/>
      <c r="BW54" s="337"/>
      <c r="BX54" s="337"/>
      <c r="BY54" s="337"/>
    </row>
    <row r="55" spans="1:103" s="170" customFormat="1" ht="0.75" hidden="1" customHeight="1">
      <c r="BP55" s="337"/>
      <c r="BQ55" s="337"/>
      <c r="BR55" s="337"/>
      <c r="BS55" s="337"/>
      <c r="BT55" s="337"/>
      <c r="BU55" s="337"/>
      <c r="BV55" s="337"/>
      <c r="BW55" s="337"/>
      <c r="BX55" s="337"/>
      <c r="BY55" s="337"/>
    </row>
    <row r="56" spans="1:103" s="170" customFormat="1" ht="0.75" hidden="1" customHeight="1">
      <c r="BP56" s="337"/>
      <c r="BQ56" s="337"/>
      <c r="BR56" s="337"/>
      <c r="BS56" s="337"/>
      <c r="BT56" s="337"/>
      <c r="BU56" s="337"/>
      <c r="BV56" s="337"/>
      <c r="BW56" s="337"/>
      <c r="BX56" s="337"/>
      <c r="BY56" s="337"/>
    </row>
    <row r="57" spans="1:103" s="115" customFormat="1" ht="24" hidden="1" customHeight="1">
      <c r="A57" s="393" t="s">
        <v>403</v>
      </c>
      <c r="B57" s="864"/>
      <c r="C57" s="290" t="str">
        <f>F59</f>
        <v>0.0</v>
      </c>
      <c r="D57" s="274" t="s">
        <v>112</v>
      </c>
      <c r="E57" s="291"/>
      <c r="F57" s="855">
        <f>B57</f>
        <v>0</v>
      </c>
      <c r="G57" s="860"/>
      <c r="H57" s="292">
        <f>H59</f>
        <v>0</v>
      </c>
      <c r="I57" s="292">
        <f>I59</f>
        <v>0</v>
      </c>
      <c r="J57" s="628" t="str">
        <f>A57</f>
        <v>TBD</v>
      </c>
      <c r="K57" s="292">
        <f t="shared" ref="K57:T57" si="0">K59</f>
        <v>0</v>
      </c>
      <c r="L57" s="292">
        <f t="shared" si="0"/>
        <v>0</v>
      </c>
      <c r="M57" s="292">
        <f t="shared" si="0"/>
        <v>0</v>
      </c>
      <c r="N57" s="292">
        <f t="shared" si="0"/>
        <v>0</v>
      </c>
      <c r="O57" s="292">
        <f t="shared" si="0"/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42">
        <f t="shared" si="0"/>
        <v>0</v>
      </c>
      <c r="U57" s="54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279" t="s">
        <v>766</v>
      </c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333"/>
      <c r="BQ57" s="333"/>
      <c r="BR57" s="333"/>
      <c r="BS57" s="333"/>
      <c r="BT57" s="333"/>
      <c r="BU57" s="333"/>
      <c r="BV57" s="333"/>
      <c r="BW57" s="333"/>
      <c r="BX57" s="333"/>
      <c r="BY57" s="333"/>
      <c r="BZ57" s="170"/>
      <c r="CA57" s="170"/>
      <c r="CB57" s="170"/>
      <c r="CC57" s="170"/>
      <c r="CD57" s="170"/>
      <c r="CO57" s="170"/>
      <c r="CP57" s="170"/>
      <c r="CQ57" s="170"/>
      <c r="CR57" s="170"/>
      <c r="CS57" s="170"/>
    </row>
    <row r="58" spans="1:103" s="115" customFormat="1" ht="0.75" hidden="1" customHeight="1">
      <c r="A58" s="289"/>
      <c r="B58" s="865"/>
      <c r="C58" s="290"/>
      <c r="D58" s="281"/>
      <c r="E58" s="291"/>
      <c r="F58" s="856"/>
      <c r="G58" s="858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338"/>
      <c r="U58" s="54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282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333"/>
      <c r="BQ58" s="333"/>
      <c r="BR58" s="333"/>
      <c r="BS58" s="333"/>
      <c r="BT58" s="333"/>
      <c r="BU58" s="333"/>
      <c r="BV58" s="333"/>
      <c r="BW58" s="333"/>
      <c r="BX58" s="333"/>
      <c r="BY58" s="333"/>
      <c r="BZ58" s="170"/>
      <c r="CA58" s="170"/>
      <c r="CB58" s="170"/>
      <c r="CC58" s="170"/>
      <c r="CD58" s="170"/>
      <c r="CO58" s="170"/>
      <c r="CP58" s="170"/>
      <c r="CQ58" s="170"/>
      <c r="CR58" s="170"/>
      <c r="CS58" s="170"/>
    </row>
    <row r="59" spans="1:103" s="115" customFormat="1" ht="11.25" hidden="1" customHeight="1">
      <c r="A59" s="289"/>
      <c r="B59" s="865"/>
      <c r="C59" s="861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объектов'!$R$15:$R$37,$F59,'Список объектов'!$W$15:$W$37)</f>
        <v>0</v>
      </c>
      <c r="I59" s="294">
        <f>SUMIF('Список объектов'!$R$15:$R$37,$F59,'Список объектов'!$X$15:$X$37)</f>
        <v>0</v>
      </c>
      <c r="J59" s="394" t="str">
        <f>J57</f>
        <v>TBD</v>
      </c>
      <c r="K59" s="294"/>
      <c r="L59" s="294"/>
      <c r="M59" s="295">
        <f t="shared" ref="M59:M71" si="1">SUM(N59,Q59,R59:T59)</f>
        <v>0</v>
      </c>
      <c r="N59" s="295">
        <f t="shared" ref="N59:T59" si="2">SUM(N60:N71)</f>
        <v>0</v>
      </c>
      <c r="O59" s="295">
        <f t="shared" si="2"/>
        <v>0</v>
      </c>
      <c r="P59" s="295">
        <f t="shared" si="2"/>
        <v>0</v>
      </c>
      <c r="Q59" s="295">
        <f t="shared" si="2"/>
        <v>0</v>
      </c>
      <c r="R59" s="295">
        <f t="shared" si="2"/>
        <v>0</v>
      </c>
      <c r="S59" s="295">
        <f t="shared" si="2"/>
        <v>0</v>
      </c>
      <c r="T59" s="255">
        <f t="shared" si="2"/>
        <v>0</v>
      </c>
      <c r="U59" s="54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279" t="s">
        <v>21</v>
      </c>
      <c r="BB59" s="663" t="str">
        <f>C57 &amp; ".YEAR"</f>
        <v>0.0.YEAR</v>
      </c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334">
        <f>SUM($Q60:$Q71)</f>
        <v>0</v>
      </c>
      <c r="BQ59" s="334">
        <f>SUM($R60:$R71)</f>
        <v>0</v>
      </c>
      <c r="BR59" s="334">
        <f>SUM($S60:$S71)</f>
        <v>0</v>
      </c>
      <c r="BS59" s="334">
        <f>SUM($T60:$T71)</f>
        <v>0</v>
      </c>
      <c r="BT59" s="334">
        <f>SUM($N60:$N71)</f>
        <v>0</v>
      </c>
      <c r="BU59" s="334">
        <f>SUM($Q60:$Q71)</f>
        <v>0</v>
      </c>
      <c r="BV59" s="334">
        <f>SUM($R60:$R71)</f>
        <v>0</v>
      </c>
      <c r="BW59" s="334">
        <f>SUM($S60:$S71)</f>
        <v>0</v>
      </c>
      <c r="BX59" s="334">
        <f>SUM($T60:$T71)</f>
        <v>0</v>
      </c>
      <c r="BY59" s="334">
        <f>SUM($N60:$N71)</f>
        <v>0</v>
      </c>
      <c r="BZ59" s="170"/>
      <c r="CA59" s="170"/>
      <c r="CB59" s="170"/>
      <c r="CC59" s="170"/>
      <c r="CD59" s="170"/>
      <c r="CE59" s="335">
        <f>SUM($Q60:$Q65)</f>
        <v>0</v>
      </c>
      <c r="CF59" s="335">
        <f>SUM($R60:$R65)</f>
        <v>0</v>
      </c>
      <c r="CG59" s="335">
        <f>SUM($S60:$S65)</f>
        <v>0</v>
      </c>
      <c r="CH59" s="335">
        <f>SUM($T60:$T65)</f>
        <v>0</v>
      </c>
      <c r="CI59" s="335">
        <f>SUM($N60:$N65)</f>
        <v>0</v>
      </c>
      <c r="CJ59" s="335">
        <f>SUM($Q66:$Q71)</f>
        <v>0</v>
      </c>
      <c r="CK59" s="335">
        <f>SUM($R66:$R71)</f>
        <v>0</v>
      </c>
      <c r="CL59" s="335">
        <f>SUM($S66:$S71)</f>
        <v>0</v>
      </c>
      <c r="CM59" s="335">
        <f>SUM($T66:$T71)</f>
        <v>0</v>
      </c>
      <c r="CN59" s="335">
        <f>SUM($N66:$N71)</f>
        <v>0</v>
      </c>
      <c r="CO59" s="170"/>
      <c r="CP59" s="170"/>
      <c r="CQ59" s="170"/>
      <c r="CR59" s="170"/>
      <c r="CS59" s="170"/>
    </row>
    <row r="60" spans="1:103" s="115" customFormat="1" ht="11.25" hidden="1" customHeight="1">
      <c r="A60" s="289"/>
      <c r="B60" s="865"/>
      <c r="C60" s="862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1"/>
        <v>0</v>
      </c>
      <c r="N60" s="295">
        <f>SUM(O60:P60)</f>
        <v>0</v>
      </c>
      <c r="O60" s="294"/>
      <c r="P60" s="294"/>
      <c r="Q60" s="294"/>
      <c r="R60" s="294"/>
      <c r="S60" s="294"/>
      <c r="T60" s="271"/>
      <c r="U60" s="54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282" t="str">
        <f>C57 &amp; "-I"</f>
        <v>0.0-I</v>
      </c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334">
        <f>SUM($Q60:$Q65)</f>
        <v>0</v>
      </c>
      <c r="BQ60" s="334">
        <f>SUM($R60:$R65)</f>
        <v>0</v>
      </c>
      <c r="BR60" s="334">
        <f>SUM($S60:$S65)</f>
        <v>0</v>
      </c>
      <c r="BS60" s="334">
        <f>SUM($T60:$T65)</f>
        <v>0</v>
      </c>
      <c r="BT60" s="334">
        <f>SUM($N60:$N65)</f>
        <v>0</v>
      </c>
      <c r="BU60" s="334">
        <f>SUM($Q60:$Q65)</f>
        <v>0</v>
      </c>
      <c r="BV60" s="334">
        <f>SUM($R60:$R65)</f>
        <v>0</v>
      </c>
      <c r="BW60" s="334">
        <f>SUM($S60:$S65)</f>
        <v>0</v>
      </c>
      <c r="BX60" s="334">
        <f>SUM($T60:$T65)</f>
        <v>0</v>
      </c>
      <c r="BY60" s="334">
        <f>SUM($N60:$N65)</f>
        <v>0</v>
      </c>
      <c r="BZ60" s="170"/>
      <c r="CA60" s="170"/>
      <c r="CB60" s="170"/>
      <c r="CC60" s="170"/>
      <c r="CD60" s="170"/>
      <c r="CO60" s="170"/>
      <c r="CP60" s="170"/>
      <c r="CQ60" s="170"/>
      <c r="CR60" s="170"/>
      <c r="CS60" s="170"/>
      <c r="CT60" s="336">
        <f>IF(OR(BP59=0,CE59=0,BP59=""),0,CE59/BP59)</f>
        <v>0</v>
      </c>
      <c r="CU60" s="336">
        <f>IF(OR(BQ59=0,CF59=0,BQ59=""),0,CF59/BQ59)</f>
        <v>0</v>
      </c>
      <c r="CV60" s="336">
        <f>IF(OR(BR59=0,CG59=0,BR59=""),0,CG59/BR59)</f>
        <v>0</v>
      </c>
      <c r="CW60" s="336">
        <f>IF(OR(BS59=0,CH59=0,BS59=""),0,CH59/BS59)</f>
        <v>0</v>
      </c>
      <c r="CX60" s="336">
        <f>IF(OR(BT59=0,CI59=0,BT59=""),0,CI59/BT59)</f>
        <v>0</v>
      </c>
      <c r="CY60" s="336">
        <f>IF(OR(SUM(BP59:BT59)=0,SUM(CE59:CI59)=0),0,SUM(CE59:CI59)/SUM(BP59:BT59))</f>
        <v>0</v>
      </c>
    </row>
    <row r="61" spans="1:103" s="115" customFormat="1" ht="11.25" hidden="1" customHeight="1">
      <c r="A61" s="289"/>
      <c r="B61" s="865"/>
      <c r="C61" s="862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1"/>
        <v>0</v>
      </c>
      <c r="N61" s="295">
        <f t="shared" ref="N61:N71" si="3">SUM(O61:P61)</f>
        <v>0</v>
      </c>
      <c r="O61" s="294"/>
      <c r="P61" s="294"/>
      <c r="Q61" s="294"/>
      <c r="R61" s="294"/>
      <c r="S61" s="294"/>
      <c r="T61" s="271"/>
      <c r="U61" s="326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282" t="str">
        <f>C57 &amp; "-I"</f>
        <v>0.0-I</v>
      </c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333"/>
      <c r="BQ61" s="333"/>
      <c r="BR61" s="333"/>
      <c r="BS61" s="333"/>
      <c r="BT61" s="333"/>
      <c r="BU61" s="333"/>
      <c r="BV61" s="333"/>
      <c r="BW61" s="333"/>
      <c r="BX61" s="333"/>
      <c r="BY61" s="333"/>
      <c r="BZ61" s="170"/>
      <c r="CA61" s="170"/>
      <c r="CB61" s="170"/>
      <c r="CC61" s="170"/>
      <c r="CD61" s="170"/>
      <c r="CO61" s="170"/>
      <c r="CP61" s="170"/>
      <c r="CQ61" s="170"/>
      <c r="CR61" s="170"/>
      <c r="CS61" s="170"/>
    </row>
    <row r="62" spans="1:103" s="115" customFormat="1" ht="11.25" hidden="1" customHeight="1">
      <c r="A62" s="289"/>
      <c r="B62" s="865"/>
      <c r="C62" s="862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1"/>
        <v>0</v>
      </c>
      <c r="N62" s="295">
        <f t="shared" si="3"/>
        <v>0</v>
      </c>
      <c r="O62" s="294"/>
      <c r="P62" s="294"/>
      <c r="Q62" s="294"/>
      <c r="R62" s="294"/>
      <c r="S62" s="294"/>
      <c r="T62" s="271"/>
      <c r="U62" s="326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282" t="str">
        <f>C57 &amp; "-I"</f>
        <v>0.0-I</v>
      </c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333"/>
      <c r="BQ62" s="333"/>
      <c r="BR62" s="333"/>
      <c r="BS62" s="333"/>
      <c r="BT62" s="333"/>
      <c r="BU62" s="333"/>
      <c r="BV62" s="333"/>
      <c r="BW62" s="333"/>
      <c r="BX62" s="333"/>
      <c r="BY62" s="333"/>
      <c r="BZ62" s="170"/>
      <c r="CA62" s="170"/>
      <c r="CB62" s="170"/>
      <c r="CC62" s="170"/>
      <c r="CD62" s="170"/>
      <c r="CO62" s="170"/>
      <c r="CP62" s="170"/>
      <c r="CQ62" s="170"/>
      <c r="CR62" s="170"/>
      <c r="CS62" s="170"/>
    </row>
    <row r="63" spans="1:103" s="115" customFormat="1" ht="11.25" hidden="1" customHeight="1">
      <c r="A63" s="289"/>
      <c r="B63" s="865"/>
      <c r="C63" s="862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1"/>
        <v>0</v>
      </c>
      <c r="N63" s="295">
        <f t="shared" si="3"/>
        <v>0</v>
      </c>
      <c r="O63" s="294"/>
      <c r="P63" s="294"/>
      <c r="Q63" s="294"/>
      <c r="R63" s="294"/>
      <c r="S63" s="294"/>
      <c r="T63" s="271"/>
      <c r="U63" s="326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282" t="str">
        <f>C57 &amp; "-I"</f>
        <v>0.0-I</v>
      </c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333"/>
      <c r="BQ63" s="333"/>
      <c r="BR63" s="333"/>
      <c r="BS63" s="333"/>
      <c r="BT63" s="333"/>
      <c r="BU63" s="333"/>
      <c r="BV63" s="333"/>
      <c r="BW63" s="333"/>
      <c r="BX63" s="333"/>
      <c r="BY63" s="333"/>
      <c r="BZ63" s="170"/>
      <c r="CA63" s="170"/>
      <c r="CB63" s="170"/>
      <c r="CC63" s="170"/>
      <c r="CD63" s="170"/>
      <c r="CO63" s="170"/>
      <c r="CP63" s="170"/>
      <c r="CQ63" s="170"/>
      <c r="CR63" s="170"/>
      <c r="CS63" s="170"/>
    </row>
    <row r="64" spans="1:103" s="115" customFormat="1" ht="11.25" hidden="1" customHeight="1">
      <c r="A64" s="289"/>
      <c r="B64" s="865"/>
      <c r="C64" s="862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1"/>
        <v>0</v>
      </c>
      <c r="N64" s="295">
        <f t="shared" si="3"/>
        <v>0</v>
      </c>
      <c r="O64" s="294"/>
      <c r="P64" s="294"/>
      <c r="Q64" s="294"/>
      <c r="R64" s="294"/>
      <c r="S64" s="294"/>
      <c r="T64" s="271"/>
      <c r="U64" s="326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282" t="str">
        <f>C57 &amp; "-I"</f>
        <v>0.0-I</v>
      </c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333"/>
      <c r="BQ64" s="333"/>
      <c r="BR64" s="333"/>
      <c r="BS64" s="333"/>
      <c r="BT64" s="333"/>
      <c r="BU64" s="333"/>
      <c r="BV64" s="333"/>
      <c r="BW64" s="333"/>
      <c r="BX64" s="333"/>
      <c r="BY64" s="333"/>
      <c r="BZ64" s="170"/>
      <c r="CA64" s="170"/>
      <c r="CB64" s="170"/>
      <c r="CC64" s="170"/>
      <c r="CD64" s="170"/>
      <c r="CO64" s="170"/>
      <c r="CP64" s="170"/>
      <c r="CQ64" s="170"/>
      <c r="CR64" s="170"/>
      <c r="CS64" s="170"/>
    </row>
    <row r="65" spans="1:103" s="115" customFormat="1" ht="11.25" hidden="1" customHeight="1">
      <c r="A65" s="289"/>
      <c r="B65" s="865"/>
      <c r="C65" s="862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1"/>
        <v>0</v>
      </c>
      <c r="N65" s="295">
        <f t="shared" si="3"/>
        <v>0</v>
      </c>
      <c r="O65" s="294"/>
      <c r="P65" s="294"/>
      <c r="Q65" s="294"/>
      <c r="R65" s="294"/>
      <c r="S65" s="294"/>
      <c r="T65" s="271"/>
      <c r="U65" s="326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282" t="str">
        <f>C57 &amp; "-I"</f>
        <v>0.0-I</v>
      </c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333"/>
      <c r="BQ65" s="333"/>
      <c r="BR65" s="333"/>
      <c r="BS65" s="333"/>
      <c r="BT65" s="333"/>
      <c r="BU65" s="333"/>
      <c r="BV65" s="333"/>
      <c r="BW65" s="333"/>
      <c r="BX65" s="333"/>
      <c r="BY65" s="333"/>
      <c r="BZ65" s="170"/>
      <c r="CA65" s="170"/>
      <c r="CB65" s="170"/>
      <c r="CC65" s="170"/>
      <c r="CD65" s="170"/>
      <c r="CO65" s="170"/>
      <c r="CP65" s="170"/>
      <c r="CQ65" s="170"/>
      <c r="CR65" s="170"/>
      <c r="CS65" s="170"/>
    </row>
    <row r="66" spans="1:103" s="115" customFormat="1" ht="11.25" hidden="1" customHeight="1">
      <c r="A66" s="289"/>
      <c r="B66" s="865"/>
      <c r="C66" s="862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1"/>
        <v>0</v>
      </c>
      <c r="N66" s="295">
        <f t="shared" si="3"/>
        <v>0</v>
      </c>
      <c r="O66" s="294"/>
      <c r="P66" s="294"/>
      <c r="Q66" s="294"/>
      <c r="R66" s="294"/>
      <c r="S66" s="294"/>
      <c r="T66" s="271"/>
      <c r="U66" s="326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282" t="str">
        <f>C57 &amp; "-II"</f>
        <v>0.0-II</v>
      </c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334">
        <f>SUM($Q66:$Q71)</f>
        <v>0</v>
      </c>
      <c r="BQ66" s="334">
        <f>SUM($R66:$R71)</f>
        <v>0</v>
      </c>
      <c r="BR66" s="334">
        <f>SUM($S66:$S71)</f>
        <v>0</v>
      </c>
      <c r="BS66" s="334">
        <f>SUM($T66:$T71)</f>
        <v>0</v>
      </c>
      <c r="BT66" s="334">
        <f>SUM($N66:$N71)</f>
        <v>0</v>
      </c>
      <c r="BU66" s="334">
        <f>SUM($Q66:$Q71)</f>
        <v>0</v>
      </c>
      <c r="BV66" s="334">
        <f>SUM($R66:$R71)</f>
        <v>0</v>
      </c>
      <c r="BW66" s="334">
        <f>SUM($S66:$S71)</f>
        <v>0</v>
      </c>
      <c r="BX66" s="334">
        <f>SUM($T66:$T71)</f>
        <v>0</v>
      </c>
      <c r="BY66" s="334">
        <f>SUM($N66:$N71)</f>
        <v>0</v>
      </c>
      <c r="BZ66" s="170"/>
      <c r="CA66" s="170"/>
      <c r="CB66" s="170"/>
      <c r="CC66" s="170"/>
      <c r="CD66" s="170"/>
      <c r="CO66" s="170"/>
      <c r="CP66" s="170"/>
      <c r="CQ66" s="170"/>
      <c r="CR66" s="170"/>
      <c r="CS66" s="170"/>
      <c r="CT66" s="336">
        <f>IF(OR(BU59=0,CJ59=0,BU59=""),0,CJ59/BU59)</f>
        <v>0</v>
      </c>
      <c r="CU66" s="336">
        <f>IF(OR(BV59=0,CK59=0,BV59=""),0,CK59/BV59)</f>
        <v>0</v>
      </c>
      <c r="CV66" s="336">
        <f>IF(OR(BW59=0,CL59=0,BW59=""),0,CL59/BW59)</f>
        <v>0</v>
      </c>
      <c r="CW66" s="336">
        <f>IF(OR(BX59=0,CM59=0,BX59=""),0,CM59/BX59)</f>
        <v>0</v>
      </c>
      <c r="CX66" s="336">
        <f>IF(OR(BY59=0,CN59=0,BY59=""),0,CN59/BY59)</f>
        <v>0</v>
      </c>
      <c r="CY66" s="336">
        <f>IF(OR(SUM(BU59:BY59)=0,SUM(CJ59:CN59)=0),0,SUM(CJ59:CN59)/SUM(BU59:BY59))</f>
        <v>0</v>
      </c>
    </row>
    <row r="67" spans="1:103" s="115" customFormat="1" ht="11.25" hidden="1" customHeight="1">
      <c r="A67" s="289"/>
      <c r="B67" s="865"/>
      <c r="C67" s="862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1"/>
        <v>0</v>
      </c>
      <c r="N67" s="295">
        <f t="shared" si="3"/>
        <v>0</v>
      </c>
      <c r="O67" s="294"/>
      <c r="P67" s="294"/>
      <c r="Q67" s="294"/>
      <c r="R67" s="294"/>
      <c r="S67" s="294"/>
      <c r="T67" s="271"/>
      <c r="U67" s="326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282" t="str">
        <f>C57 &amp; "-II"</f>
        <v>0.0-II</v>
      </c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333"/>
      <c r="BQ67" s="333"/>
      <c r="BR67" s="333"/>
      <c r="BS67" s="333"/>
      <c r="BT67" s="333"/>
      <c r="BU67" s="333"/>
      <c r="BV67" s="333"/>
      <c r="BW67" s="333"/>
      <c r="BX67" s="333"/>
      <c r="BY67" s="333"/>
      <c r="BZ67" s="170"/>
      <c r="CA67" s="170"/>
      <c r="CB67" s="170"/>
      <c r="CC67" s="170"/>
      <c r="CD67" s="170"/>
      <c r="CO67" s="170"/>
      <c r="CP67" s="170"/>
      <c r="CQ67" s="170"/>
      <c r="CR67" s="170"/>
      <c r="CS67" s="170"/>
    </row>
    <row r="68" spans="1:103" s="115" customFormat="1" ht="11.25" hidden="1" customHeight="1">
      <c r="A68" s="289"/>
      <c r="B68" s="865"/>
      <c r="C68" s="862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1"/>
        <v>0</v>
      </c>
      <c r="N68" s="295">
        <f t="shared" si="3"/>
        <v>0</v>
      </c>
      <c r="O68" s="294"/>
      <c r="P68" s="294"/>
      <c r="Q68" s="294"/>
      <c r="R68" s="294"/>
      <c r="S68" s="294"/>
      <c r="T68" s="271"/>
      <c r="U68" s="326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282" t="str">
        <f>C57 &amp; "-II"</f>
        <v>0.0-II</v>
      </c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333"/>
      <c r="BQ68" s="333"/>
      <c r="BR68" s="333"/>
      <c r="BS68" s="333"/>
      <c r="BT68" s="333"/>
      <c r="BU68" s="333"/>
      <c r="BV68" s="333"/>
      <c r="BW68" s="333"/>
      <c r="BX68" s="333"/>
      <c r="BY68" s="333"/>
      <c r="BZ68" s="170"/>
      <c r="CA68" s="170"/>
      <c r="CB68" s="170"/>
      <c r="CC68" s="170"/>
      <c r="CD68" s="170"/>
      <c r="CO68" s="170"/>
      <c r="CP68" s="170"/>
      <c r="CQ68" s="170"/>
      <c r="CR68" s="170"/>
      <c r="CS68" s="170"/>
    </row>
    <row r="69" spans="1:103" s="115" customFormat="1" ht="11.25" hidden="1" customHeight="1">
      <c r="A69" s="289"/>
      <c r="B69" s="865"/>
      <c r="C69" s="862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1"/>
        <v>0</v>
      </c>
      <c r="N69" s="295">
        <f t="shared" si="3"/>
        <v>0</v>
      </c>
      <c r="O69" s="294"/>
      <c r="P69" s="294"/>
      <c r="Q69" s="294"/>
      <c r="R69" s="294"/>
      <c r="S69" s="294"/>
      <c r="T69" s="271"/>
      <c r="U69" s="326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282" t="str">
        <f>C57 &amp; "-II"</f>
        <v>0.0-II</v>
      </c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333"/>
      <c r="BQ69" s="333"/>
      <c r="BR69" s="333"/>
      <c r="BS69" s="333"/>
      <c r="BT69" s="333"/>
      <c r="BU69" s="333"/>
      <c r="BV69" s="333"/>
      <c r="BW69" s="333"/>
      <c r="BX69" s="333"/>
      <c r="BY69" s="333"/>
      <c r="BZ69" s="170"/>
      <c r="CA69" s="170"/>
      <c r="CB69" s="170"/>
      <c r="CC69" s="170"/>
      <c r="CD69" s="170"/>
      <c r="CO69" s="170"/>
      <c r="CP69" s="170"/>
      <c r="CQ69" s="170"/>
      <c r="CR69" s="170"/>
      <c r="CS69" s="170"/>
    </row>
    <row r="70" spans="1:103" s="115" customFormat="1" ht="11.25" hidden="1" customHeight="1">
      <c r="A70" s="289"/>
      <c r="B70" s="865"/>
      <c r="C70" s="862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1"/>
        <v>0</v>
      </c>
      <c r="N70" s="295">
        <f t="shared" si="3"/>
        <v>0</v>
      </c>
      <c r="O70" s="294"/>
      <c r="P70" s="294"/>
      <c r="Q70" s="294"/>
      <c r="R70" s="294"/>
      <c r="S70" s="294"/>
      <c r="T70" s="271"/>
      <c r="U70" s="326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282" t="str">
        <f>C57 &amp; "-II"</f>
        <v>0.0-II</v>
      </c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333"/>
      <c r="BQ70" s="333"/>
      <c r="BR70" s="333"/>
      <c r="BS70" s="333"/>
      <c r="BT70" s="333"/>
      <c r="BU70" s="333"/>
      <c r="BV70" s="333"/>
      <c r="BW70" s="333"/>
      <c r="BX70" s="333"/>
      <c r="BY70" s="333"/>
      <c r="BZ70" s="170"/>
      <c r="CA70" s="170"/>
      <c r="CB70" s="170"/>
      <c r="CC70" s="170"/>
      <c r="CD70" s="170"/>
      <c r="CO70" s="170"/>
      <c r="CP70" s="170"/>
      <c r="CQ70" s="170"/>
      <c r="CR70" s="170"/>
      <c r="CS70" s="170"/>
    </row>
    <row r="71" spans="1:103" s="115" customFormat="1" ht="11.25" hidden="1" customHeight="1">
      <c r="A71" s="289"/>
      <c r="B71" s="865"/>
      <c r="C71" s="867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1"/>
        <v>0</v>
      </c>
      <c r="N71" s="295">
        <f t="shared" si="3"/>
        <v>0</v>
      </c>
      <c r="O71" s="294"/>
      <c r="P71" s="294"/>
      <c r="Q71" s="294"/>
      <c r="R71" s="294"/>
      <c r="S71" s="294"/>
      <c r="T71" s="271"/>
      <c r="U71" s="326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282" t="str">
        <f>C57 &amp; "-II"</f>
        <v>0.0-II</v>
      </c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333"/>
      <c r="BQ71" s="333"/>
      <c r="BR71" s="333"/>
      <c r="BS71" s="333"/>
      <c r="BT71" s="333"/>
      <c r="BU71" s="333"/>
      <c r="BV71" s="333"/>
      <c r="BW71" s="333"/>
      <c r="BX71" s="333"/>
      <c r="BY71" s="333"/>
      <c r="BZ71" s="170"/>
      <c r="CA71" s="170"/>
      <c r="CB71" s="170"/>
      <c r="CC71" s="170"/>
      <c r="CD71" s="170"/>
      <c r="CO71" s="170"/>
      <c r="CP71" s="170"/>
      <c r="CQ71" s="170"/>
      <c r="CR71" s="170"/>
      <c r="CS71" s="170"/>
    </row>
    <row r="72" spans="1:103" s="115" customFormat="1" ht="0.75" hidden="1" customHeight="1">
      <c r="A72" s="289"/>
      <c r="B72" s="865"/>
      <c r="C72" s="861"/>
      <c r="D72" s="283"/>
      <c r="E72" s="318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2"/>
      <c r="U72" s="280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282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333"/>
      <c r="BQ72" s="333"/>
      <c r="BR72" s="333"/>
      <c r="BS72" s="333"/>
      <c r="BT72" s="333"/>
      <c r="BU72" s="333"/>
      <c r="BV72" s="333"/>
      <c r="BW72" s="333"/>
      <c r="BX72" s="333"/>
      <c r="BY72" s="333"/>
      <c r="BZ72" s="170"/>
      <c r="CA72" s="170"/>
      <c r="CB72" s="170"/>
      <c r="CC72" s="170"/>
      <c r="CD72" s="170"/>
      <c r="CO72" s="170"/>
      <c r="CP72" s="170"/>
      <c r="CQ72" s="170"/>
      <c r="CR72" s="170"/>
      <c r="CS72" s="170"/>
    </row>
    <row r="73" spans="1:103" s="115" customFormat="1" ht="0.75" hidden="1" customHeight="1">
      <c r="A73" s="289"/>
      <c r="B73" s="865"/>
      <c r="C73" s="862"/>
      <c r="D73" s="283"/>
      <c r="E73" s="318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2"/>
      <c r="U73" s="280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282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333"/>
      <c r="BQ73" s="333"/>
      <c r="BR73" s="333"/>
      <c r="BS73" s="333"/>
      <c r="BT73" s="333"/>
      <c r="BU73" s="333"/>
      <c r="BV73" s="333"/>
      <c r="BW73" s="333"/>
      <c r="BX73" s="333"/>
      <c r="BY73" s="333"/>
      <c r="BZ73" s="170"/>
      <c r="CA73" s="170"/>
      <c r="CB73" s="170"/>
      <c r="CC73" s="170"/>
      <c r="CD73" s="170"/>
      <c r="CO73" s="170"/>
      <c r="CP73" s="170"/>
      <c r="CQ73" s="170"/>
      <c r="CR73" s="170"/>
      <c r="CS73" s="170"/>
    </row>
    <row r="74" spans="1:103" s="115" customFormat="1" ht="0.75" hidden="1" customHeight="1">
      <c r="A74" s="289"/>
      <c r="B74" s="865"/>
      <c r="C74" s="862"/>
      <c r="D74" s="283"/>
      <c r="E74" s="318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2"/>
      <c r="U74" s="280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282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333"/>
      <c r="BQ74" s="333"/>
      <c r="BR74" s="333"/>
      <c r="BS74" s="333"/>
      <c r="BT74" s="333"/>
      <c r="BU74" s="333"/>
      <c r="BV74" s="333"/>
      <c r="BW74" s="333"/>
      <c r="BX74" s="333"/>
      <c r="BY74" s="333"/>
      <c r="BZ74" s="170"/>
      <c r="CA74" s="170"/>
      <c r="CB74" s="170"/>
      <c r="CC74" s="170"/>
      <c r="CD74" s="170"/>
      <c r="CO74" s="170"/>
      <c r="CP74" s="170"/>
      <c r="CQ74" s="170"/>
      <c r="CR74" s="170"/>
      <c r="CS74" s="170"/>
    </row>
    <row r="75" spans="1:103" s="115" customFormat="1" ht="0.75" hidden="1" customHeight="1">
      <c r="A75" s="289"/>
      <c r="B75" s="865"/>
      <c r="C75" s="862"/>
      <c r="D75" s="283"/>
      <c r="E75" s="318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2"/>
      <c r="U75" s="280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282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333"/>
      <c r="BQ75" s="333"/>
      <c r="BR75" s="333"/>
      <c r="BS75" s="333"/>
      <c r="BT75" s="333"/>
      <c r="BU75" s="333"/>
      <c r="BV75" s="333"/>
      <c r="BW75" s="333"/>
      <c r="BX75" s="333"/>
      <c r="BY75" s="333"/>
      <c r="BZ75" s="170"/>
      <c r="CA75" s="170"/>
      <c r="CB75" s="170"/>
      <c r="CC75" s="170"/>
      <c r="CD75" s="170"/>
      <c r="CO75" s="170"/>
      <c r="CP75" s="170"/>
      <c r="CQ75" s="170"/>
      <c r="CR75" s="170"/>
      <c r="CS75" s="170"/>
    </row>
    <row r="76" spans="1:103" s="115" customFormat="1" ht="0.75" hidden="1" customHeight="1">
      <c r="A76" s="289"/>
      <c r="B76" s="865"/>
      <c r="C76" s="862"/>
      <c r="D76" s="283"/>
      <c r="E76" s="318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2"/>
      <c r="U76" s="280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282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333"/>
      <c r="BQ76" s="333"/>
      <c r="BR76" s="333"/>
      <c r="BS76" s="333"/>
      <c r="BT76" s="333"/>
      <c r="BU76" s="333"/>
      <c r="BV76" s="333"/>
      <c r="BW76" s="333"/>
      <c r="BX76" s="333"/>
      <c r="BY76" s="333"/>
      <c r="BZ76" s="170"/>
      <c r="CA76" s="170"/>
      <c r="CB76" s="170"/>
      <c r="CC76" s="170"/>
      <c r="CD76" s="170"/>
      <c r="CO76" s="170"/>
      <c r="CP76" s="170"/>
      <c r="CQ76" s="170"/>
      <c r="CR76" s="170"/>
      <c r="CS76" s="170"/>
    </row>
    <row r="77" spans="1:103" s="115" customFormat="1" ht="0.75" hidden="1" customHeight="1">
      <c r="A77" s="289"/>
      <c r="B77" s="865"/>
      <c r="C77" s="862"/>
      <c r="D77" s="283"/>
      <c r="E77" s="318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2"/>
      <c r="U77" s="280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282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333"/>
      <c r="BQ77" s="333"/>
      <c r="BR77" s="333"/>
      <c r="BS77" s="333"/>
      <c r="BT77" s="333"/>
      <c r="BU77" s="333"/>
      <c r="BV77" s="333"/>
      <c r="BW77" s="333"/>
      <c r="BX77" s="333"/>
      <c r="BY77" s="333"/>
      <c r="BZ77" s="170"/>
      <c r="CA77" s="170"/>
      <c r="CB77" s="170"/>
      <c r="CC77" s="170"/>
      <c r="CD77" s="170"/>
      <c r="CO77" s="170"/>
      <c r="CP77" s="170"/>
      <c r="CQ77" s="170"/>
      <c r="CR77" s="170"/>
      <c r="CS77" s="170"/>
    </row>
    <row r="78" spans="1:103" s="115" customFormat="1" ht="0.75" hidden="1" customHeight="1">
      <c r="A78" s="289"/>
      <c r="B78" s="865"/>
      <c r="C78" s="862"/>
      <c r="D78" s="283"/>
      <c r="E78" s="318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2"/>
      <c r="U78" s="280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282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333"/>
      <c r="BQ78" s="333"/>
      <c r="BR78" s="333"/>
      <c r="BS78" s="333"/>
      <c r="BT78" s="333"/>
      <c r="BU78" s="333"/>
      <c r="BV78" s="333"/>
      <c r="BW78" s="333"/>
      <c r="BX78" s="333"/>
      <c r="BY78" s="333"/>
      <c r="BZ78" s="170"/>
      <c r="CA78" s="170"/>
      <c r="CB78" s="170"/>
      <c r="CC78" s="170"/>
      <c r="CD78" s="170"/>
      <c r="CO78" s="170"/>
      <c r="CP78" s="170"/>
      <c r="CQ78" s="170"/>
      <c r="CR78" s="170"/>
      <c r="CS78" s="170"/>
    </row>
    <row r="79" spans="1:103" s="115" customFormat="1" ht="0.75" hidden="1" customHeight="1">
      <c r="A79" s="289"/>
      <c r="B79" s="865"/>
      <c r="C79" s="862"/>
      <c r="D79" s="283"/>
      <c r="E79" s="318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2"/>
      <c r="U79" s="280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282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333"/>
      <c r="BQ79" s="333"/>
      <c r="BR79" s="333"/>
      <c r="BS79" s="333"/>
      <c r="BT79" s="333"/>
      <c r="BU79" s="333"/>
      <c r="BV79" s="333"/>
      <c r="BW79" s="333"/>
      <c r="BX79" s="333"/>
      <c r="BY79" s="333"/>
      <c r="BZ79" s="170"/>
      <c r="CA79" s="170"/>
      <c r="CB79" s="170"/>
      <c r="CC79" s="170"/>
      <c r="CD79" s="170"/>
      <c r="CO79" s="170"/>
      <c r="CP79" s="170"/>
      <c r="CQ79" s="170"/>
      <c r="CR79" s="170"/>
      <c r="CS79" s="170"/>
    </row>
    <row r="80" spans="1:103" s="115" customFormat="1" ht="0.75" hidden="1" customHeight="1">
      <c r="A80" s="289"/>
      <c r="B80" s="865"/>
      <c r="C80" s="862"/>
      <c r="D80" s="283"/>
      <c r="E80" s="318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2"/>
      <c r="U80" s="280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282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333"/>
      <c r="BQ80" s="333"/>
      <c r="BR80" s="333"/>
      <c r="BS80" s="333"/>
      <c r="BT80" s="333"/>
      <c r="BU80" s="333"/>
      <c r="BV80" s="333"/>
      <c r="BW80" s="333"/>
      <c r="BX80" s="333"/>
      <c r="BY80" s="333"/>
      <c r="BZ80" s="170"/>
      <c r="CA80" s="170"/>
      <c r="CB80" s="170"/>
      <c r="CC80" s="170"/>
      <c r="CD80" s="170"/>
      <c r="CO80" s="170"/>
      <c r="CP80" s="170"/>
      <c r="CQ80" s="170"/>
      <c r="CR80" s="170"/>
      <c r="CS80" s="170"/>
    </row>
    <row r="81" spans="1:97" s="115" customFormat="1" ht="0.75" hidden="1" customHeight="1">
      <c r="A81" s="289"/>
      <c r="B81" s="865"/>
      <c r="C81" s="862"/>
      <c r="D81" s="283"/>
      <c r="E81" s="318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2"/>
      <c r="U81" s="280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282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333"/>
      <c r="BQ81" s="333"/>
      <c r="BR81" s="333"/>
      <c r="BS81" s="333"/>
      <c r="BT81" s="333"/>
      <c r="BU81" s="333"/>
      <c r="BV81" s="333"/>
      <c r="BW81" s="333"/>
      <c r="BX81" s="333"/>
      <c r="BY81" s="333"/>
      <c r="BZ81" s="170"/>
      <c r="CA81" s="170"/>
      <c r="CB81" s="170"/>
      <c r="CC81" s="170"/>
      <c r="CD81" s="170"/>
      <c r="CO81" s="170"/>
      <c r="CP81" s="170"/>
      <c r="CQ81" s="170"/>
      <c r="CR81" s="170"/>
      <c r="CS81" s="170"/>
    </row>
    <row r="82" spans="1:97" s="115" customFormat="1" ht="0.75" hidden="1" customHeight="1">
      <c r="A82" s="289"/>
      <c r="B82" s="865"/>
      <c r="C82" s="862"/>
      <c r="D82" s="283"/>
      <c r="E82" s="318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2"/>
      <c r="U82" s="280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282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333"/>
      <c r="BQ82" s="333"/>
      <c r="BR82" s="333"/>
      <c r="BS82" s="333"/>
      <c r="BT82" s="333"/>
      <c r="BU82" s="333"/>
      <c r="BV82" s="333"/>
      <c r="BW82" s="333"/>
      <c r="BX82" s="333"/>
      <c r="BY82" s="333"/>
      <c r="BZ82" s="170"/>
      <c r="CA82" s="170"/>
      <c r="CB82" s="170"/>
      <c r="CC82" s="170"/>
      <c r="CD82" s="170"/>
      <c r="CO82" s="170"/>
      <c r="CP82" s="170"/>
      <c r="CQ82" s="170"/>
      <c r="CR82" s="170"/>
      <c r="CS82" s="170"/>
    </row>
    <row r="83" spans="1:97" s="115" customFormat="1" ht="0.75" hidden="1" customHeight="1">
      <c r="A83" s="289"/>
      <c r="B83" s="865"/>
      <c r="C83" s="862"/>
      <c r="D83" s="283"/>
      <c r="E83" s="318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2"/>
      <c r="U83" s="280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286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333"/>
      <c r="BQ83" s="333"/>
      <c r="BR83" s="333"/>
      <c r="BS83" s="333"/>
      <c r="BT83" s="333"/>
      <c r="BU83" s="333"/>
      <c r="BV83" s="333"/>
      <c r="BW83" s="333"/>
      <c r="BX83" s="333"/>
      <c r="BY83" s="333"/>
      <c r="BZ83" s="170"/>
      <c r="CA83" s="170"/>
      <c r="CB83" s="170"/>
      <c r="CC83" s="170"/>
      <c r="CD83" s="170"/>
      <c r="CO83" s="170"/>
      <c r="CP83" s="170"/>
      <c r="CQ83" s="170"/>
      <c r="CR83" s="170"/>
      <c r="CS83" s="170"/>
    </row>
    <row r="84" spans="1:97" s="115" customFormat="1" ht="0.75" hidden="1" customHeight="1">
      <c r="A84" s="289"/>
      <c r="B84" s="866"/>
      <c r="C84" s="863"/>
      <c r="D84" s="287"/>
      <c r="E84" s="318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43"/>
      <c r="U84" s="280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286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333"/>
      <c r="BQ84" s="333"/>
      <c r="BR84" s="333"/>
      <c r="BS84" s="333"/>
      <c r="BT84" s="333"/>
      <c r="BU84" s="333"/>
      <c r="BV84" s="333"/>
      <c r="BW84" s="333"/>
      <c r="BX84" s="333"/>
      <c r="BY84" s="333"/>
      <c r="BZ84" s="170"/>
      <c r="CA84" s="170"/>
      <c r="CB84" s="170"/>
      <c r="CC84" s="170"/>
      <c r="CD84" s="170"/>
      <c r="CO84" s="170"/>
      <c r="CP84" s="170"/>
      <c r="CQ84" s="170"/>
      <c r="CR84" s="170"/>
      <c r="CS84" s="170"/>
    </row>
    <row r="85" spans="1:97" s="115" customFormat="1" ht="0.75" hidden="1" customHeight="1">
      <c r="B85" s="301"/>
      <c r="C85" s="251"/>
      <c r="D85" s="288"/>
      <c r="E85" s="339"/>
      <c r="U85" s="280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280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333"/>
      <c r="BQ85" s="333"/>
      <c r="BR85" s="333"/>
      <c r="BS85" s="333"/>
      <c r="BT85" s="333"/>
      <c r="BU85" s="333"/>
      <c r="BV85" s="333"/>
      <c r="BW85" s="333"/>
      <c r="BX85" s="333"/>
      <c r="BY85" s="333"/>
      <c r="BZ85" s="170"/>
      <c r="CA85" s="170"/>
      <c r="CB85" s="170"/>
      <c r="CC85" s="170"/>
      <c r="CD85" s="170"/>
      <c r="CO85" s="170"/>
      <c r="CP85" s="170"/>
      <c r="CQ85" s="170"/>
      <c r="CR85" s="170"/>
      <c r="CS85" s="170"/>
    </row>
    <row r="86" spans="1:97" s="115" customFormat="1" ht="0.75" hidden="1" customHeight="1">
      <c r="B86" s="301"/>
      <c r="C86" s="251"/>
      <c r="D86" s="288"/>
      <c r="E86" s="339"/>
      <c r="U86" s="280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280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170"/>
      <c r="CA86" s="170"/>
      <c r="CB86" s="170"/>
      <c r="CC86" s="170"/>
      <c r="CD86" s="170"/>
      <c r="CO86" s="170"/>
      <c r="CP86" s="170"/>
      <c r="CQ86" s="170"/>
      <c r="CR86" s="170"/>
      <c r="CS86" s="170"/>
    </row>
    <row r="87" spans="1:97" s="115" customFormat="1" ht="0.75" hidden="1" customHeight="1">
      <c r="B87" s="301"/>
      <c r="C87" s="251"/>
      <c r="D87" s="288"/>
      <c r="E87" s="339"/>
      <c r="U87" s="280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280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170"/>
      <c r="CA87" s="170"/>
      <c r="CB87" s="170"/>
      <c r="CC87" s="170"/>
      <c r="CD87" s="170"/>
      <c r="CO87" s="170"/>
      <c r="CP87" s="170"/>
      <c r="CQ87" s="170"/>
      <c r="CR87" s="170"/>
      <c r="CS87" s="170"/>
    </row>
    <row r="88" spans="1:97" s="115" customFormat="1" ht="0.75" hidden="1" customHeight="1">
      <c r="B88" s="301"/>
      <c r="C88" s="251"/>
      <c r="D88" s="288"/>
      <c r="E88" s="339"/>
      <c r="U88" s="280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280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333"/>
      <c r="BQ88" s="333"/>
      <c r="BR88" s="333"/>
      <c r="BS88" s="333"/>
      <c r="BT88" s="333"/>
      <c r="BU88" s="333"/>
      <c r="BV88" s="333"/>
      <c r="BW88" s="333"/>
      <c r="BX88" s="333"/>
      <c r="BY88" s="333"/>
      <c r="BZ88" s="170"/>
      <c r="CA88" s="170"/>
      <c r="CB88" s="170"/>
      <c r="CC88" s="170"/>
      <c r="CD88" s="170"/>
      <c r="CO88" s="170"/>
      <c r="CP88" s="170"/>
      <c r="CQ88" s="170"/>
      <c r="CR88" s="170"/>
      <c r="CS88" s="170"/>
    </row>
    <row r="89" spans="1:97" s="115" customFormat="1" ht="0.75" hidden="1" customHeight="1">
      <c r="B89" s="301"/>
      <c r="C89" s="251"/>
      <c r="D89" s="288"/>
      <c r="E89" s="339"/>
      <c r="U89" s="280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280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333"/>
      <c r="BQ89" s="333"/>
      <c r="BR89" s="333"/>
      <c r="BS89" s="333"/>
      <c r="BT89" s="333"/>
      <c r="BU89" s="333"/>
      <c r="BV89" s="333"/>
      <c r="BW89" s="333"/>
      <c r="BX89" s="333"/>
      <c r="BY89" s="333"/>
      <c r="BZ89" s="170"/>
      <c r="CA89" s="170"/>
      <c r="CB89" s="170"/>
      <c r="CC89" s="170"/>
      <c r="CD89" s="170"/>
      <c r="CO89" s="170"/>
      <c r="CP89" s="170"/>
      <c r="CQ89" s="170"/>
      <c r="CR89" s="170"/>
      <c r="CS89" s="170"/>
    </row>
    <row r="90" spans="1:97" s="115" customFormat="1" ht="0.75" hidden="1" customHeight="1">
      <c r="B90" s="301"/>
      <c r="C90" s="251"/>
      <c r="D90" s="288"/>
      <c r="E90" s="339"/>
      <c r="U90" s="280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280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333"/>
      <c r="BQ90" s="333"/>
      <c r="BR90" s="333"/>
      <c r="BS90" s="333"/>
      <c r="BT90" s="333"/>
      <c r="BU90" s="333"/>
      <c r="BV90" s="333"/>
      <c r="BW90" s="333"/>
      <c r="BX90" s="333"/>
      <c r="BY90" s="333"/>
      <c r="BZ90" s="170"/>
      <c r="CA90" s="170"/>
      <c r="CB90" s="170"/>
      <c r="CC90" s="170"/>
      <c r="CD90" s="170"/>
      <c r="CO90" s="170"/>
      <c r="CP90" s="170"/>
      <c r="CQ90" s="170"/>
      <c r="CR90" s="170"/>
      <c r="CS90" s="170"/>
    </row>
    <row r="91" spans="1:97" s="115" customFormat="1" ht="0.75" hidden="1" customHeight="1">
      <c r="B91" s="301"/>
      <c r="C91" s="251"/>
      <c r="D91" s="288"/>
      <c r="E91" s="339"/>
      <c r="U91" s="280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280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333"/>
      <c r="BQ91" s="333"/>
      <c r="BR91" s="333"/>
      <c r="BS91" s="333"/>
      <c r="BT91" s="333"/>
      <c r="BU91" s="333"/>
      <c r="BV91" s="333"/>
      <c r="BW91" s="333"/>
      <c r="BX91" s="333"/>
      <c r="BY91" s="333"/>
      <c r="BZ91" s="170"/>
      <c r="CA91" s="170"/>
      <c r="CB91" s="170"/>
      <c r="CC91" s="170"/>
      <c r="CD91" s="170"/>
      <c r="CO91" s="170"/>
      <c r="CP91" s="170"/>
      <c r="CQ91" s="170"/>
      <c r="CR91" s="170"/>
      <c r="CS91" s="170"/>
    </row>
    <row r="92" spans="1:97" s="115" customFormat="1" ht="0.75" hidden="1" customHeight="1">
      <c r="B92" s="301"/>
      <c r="C92" s="251"/>
      <c r="D92" s="288"/>
      <c r="E92" s="339"/>
      <c r="U92" s="280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280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333"/>
      <c r="BQ92" s="333"/>
      <c r="BR92" s="333"/>
      <c r="BS92" s="333"/>
      <c r="BT92" s="333"/>
      <c r="BU92" s="333"/>
      <c r="BV92" s="333"/>
      <c r="BW92" s="333"/>
      <c r="BX92" s="333"/>
      <c r="BY92" s="333"/>
      <c r="BZ92" s="170"/>
      <c r="CA92" s="170"/>
      <c r="CB92" s="170"/>
      <c r="CC92" s="170"/>
      <c r="CD92" s="170"/>
      <c r="CO92" s="170"/>
      <c r="CP92" s="170"/>
      <c r="CQ92" s="170"/>
      <c r="CR92" s="170"/>
      <c r="CS92" s="170"/>
    </row>
    <row r="93" spans="1:97" s="115" customFormat="1" ht="0.75" hidden="1" customHeight="1">
      <c r="B93" s="301"/>
      <c r="C93" s="251"/>
      <c r="D93" s="288"/>
      <c r="E93" s="339"/>
      <c r="U93" s="280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280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333"/>
      <c r="BQ93" s="333"/>
      <c r="BR93" s="333"/>
      <c r="BS93" s="333"/>
      <c r="BT93" s="333"/>
      <c r="BU93" s="333"/>
      <c r="BV93" s="333"/>
      <c r="BW93" s="333"/>
      <c r="BX93" s="333"/>
      <c r="BY93" s="333"/>
      <c r="BZ93" s="170"/>
      <c r="CA93" s="170"/>
      <c r="CB93" s="170"/>
      <c r="CC93" s="170"/>
      <c r="CD93" s="170"/>
      <c r="CO93" s="170"/>
      <c r="CP93" s="170"/>
      <c r="CQ93" s="170"/>
      <c r="CR93" s="170"/>
      <c r="CS93" s="170"/>
    </row>
    <row r="94" spans="1:97" s="115" customFormat="1" ht="0.75" hidden="1" customHeight="1">
      <c r="B94" s="301"/>
      <c r="C94" s="251"/>
      <c r="D94" s="288"/>
      <c r="E94" s="339"/>
      <c r="U94" s="280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280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333"/>
      <c r="BQ94" s="333"/>
      <c r="BR94" s="333"/>
      <c r="BS94" s="333"/>
      <c r="BT94" s="333"/>
      <c r="BU94" s="333"/>
      <c r="BV94" s="333"/>
      <c r="BW94" s="333"/>
      <c r="BX94" s="333"/>
      <c r="BY94" s="333"/>
      <c r="BZ94" s="170"/>
      <c r="CA94" s="170"/>
      <c r="CB94" s="170"/>
      <c r="CC94" s="170"/>
      <c r="CD94" s="170"/>
      <c r="CO94" s="170"/>
      <c r="CP94" s="170"/>
      <c r="CQ94" s="170"/>
      <c r="CR94" s="170"/>
      <c r="CS94" s="170"/>
    </row>
    <row r="95" spans="1:97" s="115" customFormat="1" ht="0.75" hidden="1" customHeight="1">
      <c r="B95" s="301"/>
      <c r="C95" s="251"/>
      <c r="D95" s="288"/>
      <c r="E95" s="339"/>
      <c r="U95" s="280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280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333"/>
      <c r="BQ95" s="333"/>
      <c r="BR95" s="333"/>
      <c r="BS95" s="333"/>
      <c r="BT95" s="333"/>
      <c r="BU95" s="333"/>
      <c r="BV95" s="333"/>
      <c r="BW95" s="333"/>
      <c r="BX95" s="333"/>
      <c r="BY95" s="333"/>
      <c r="BZ95" s="170"/>
      <c r="CA95" s="170"/>
      <c r="CB95" s="170"/>
      <c r="CC95" s="170"/>
      <c r="CD95" s="170"/>
      <c r="CO95" s="170"/>
      <c r="CP95" s="170"/>
      <c r="CQ95" s="170"/>
      <c r="CR95" s="170"/>
      <c r="CS95" s="170"/>
    </row>
    <row r="96" spans="1:97" s="115" customFormat="1" ht="0.75" hidden="1" customHeight="1">
      <c r="B96" s="301"/>
      <c r="C96" s="251"/>
      <c r="D96" s="288"/>
      <c r="E96" s="339"/>
      <c r="U96" s="280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280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333"/>
      <c r="BQ96" s="333"/>
      <c r="BR96" s="333"/>
      <c r="BS96" s="333"/>
      <c r="BT96" s="333"/>
      <c r="BU96" s="333"/>
      <c r="BV96" s="333"/>
      <c r="BW96" s="333"/>
      <c r="BX96" s="333"/>
      <c r="BY96" s="333"/>
      <c r="BZ96" s="170"/>
      <c r="CA96" s="170"/>
      <c r="CB96" s="170"/>
      <c r="CC96" s="170"/>
      <c r="CD96" s="170"/>
      <c r="CO96" s="170"/>
      <c r="CP96" s="170"/>
      <c r="CQ96" s="170"/>
      <c r="CR96" s="170"/>
      <c r="CS96" s="170"/>
    </row>
    <row r="97" spans="2:97" s="115" customFormat="1" ht="0.75" hidden="1" customHeight="1">
      <c r="B97" s="301"/>
      <c r="C97" s="251"/>
      <c r="D97" s="288"/>
      <c r="E97" s="339"/>
      <c r="U97" s="280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280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333"/>
      <c r="BQ97" s="333"/>
      <c r="BR97" s="333"/>
      <c r="BS97" s="333"/>
      <c r="BT97" s="333"/>
      <c r="BU97" s="333"/>
      <c r="BV97" s="333"/>
      <c r="BW97" s="333"/>
      <c r="BX97" s="333"/>
      <c r="BY97" s="333"/>
      <c r="BZ97" s="170"/>
      <c r="CA97" s="170"/>
      <c r="CB97" s="170"/>
      <c r="CC97" s="170"/>
      <c r="CD97" s="170"/>
      <c r="CO97" s="170"/>
      <c r="CP97" s="170"/>
      <c r="CQ97" s="170"/>
      <c r="CR97" s="170"/>
      <c r="CS97" s="170"/>
    </row>
    <row r="98" spans="2:97" s="115" customFormat="1" ht="0.75" hidden="1" customHeight="1">
      <c r="B98" s="301"/>
      <c r="C98" s="251"/>
      <c r="D98" s="288"/>
      <c r="E98" s="339"/>
      <c r="U98" s="280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280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333"/>
      <c r="BQ98" s="333"/>
      <c r="BR98" s="333"/>
      <c r="BS98" s="333"/>
      <c r="BT98" s="333"/>
      <c r="BU98" s="333"/>
      <c r="BV98" s="333"/>
      <c r="BW98" s="333"/>
      <c r="BX98" s="333"/>
      <c r="BY98" s="333"/>
      <c r="BZ98" s="170"/>
      <c r="CA98" s="170"/>
      <c r="CB98" s="170"/>
      <c r="CC98" s="170"/>
      <c r="CD98" s="170"/>
      <c r="CO98" s="170"/>
      <c r="CP98" s="170"/>
      <c r="CQ98" s="170"/>
      <c r="CR98" s="170"/>
      <c r="CS98" s="170"/>
    </row>
    <row r="99" spans="2:97" s="115" customFormat="1" ht="0.75" hidden="1" customHeight="1">
      <c r="B99" s="301"/>
      <c r="C99" s="251"/>
      <c r="D99" s="288"/>
      <c r="E99" s="339"/>
      <c r="U99" s="280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280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333"/>
      <c r="BQ99" s="333"/>
      <c r="BR99" s="333"/>
      <c r="BS99" s="333"/>
      <c r="BT99" s="333"/>
      <c r="BU99" s="333"/>
      <c r="BV99" s="333"/>
      <c r="BW99" s="333"/>
      <c r="BX99" s="333"/>
      <c r="BY99" s="333"/>
      <c r="BZ99" s="170"/>
      <c r="CA99" s="170"/>
      <c r="CB99" s="170"/>
      <c r="CC99" s="170"/>
      <c r="CD99" s="170"/>
      <c r="CO99" s="170"/>
      <c r="CP99" s="170"/>
      <c r="CQ99" s="170"/>
      <c r="CR99" s="170"/>
      <c r="CS99" s="170"/>
    </row>
    <row r="100" spans="2:97" s="115" customFormat="1" ht="0.75" hidden="1" customHeight="1">
      <c r="B100" s="301"/>
      <c r="C100" s="251"/>
      <c r="D100" s="288"/>
      <c r="E100" s="339"/>
      <c r="U100" s="280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280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333"/>
      <c r="BQ100" s="333"/>
      <c r="BR100" s="333"/>
      <c r="BS100" s="333"/>
      <c r="BT100" s="333"/>
      <c r="BU100" s="333"/>
      <c r="BV100" s="333"/>
      <c r="BW100" s="333"/>
      <c r="BX100" s="333"/>
      <c r="BY100" s="333"/>
      <c r="BZ100" s="170"/>
      <c r="CA100" s="170"/>
      <c r="CB100" s="170"/>
      <c r="CC100" s="170"/>
      <c r="CD100" s="170"/>
      <c r="CO100" s="170"/>
      <c r="CP100" s="170"/>
      <c r="CQ100" s="170"/>
      <c r="CR100" s="170"/>
      <c r="CS100" s="170"/>
    </row>
    <row r="101" spans="2:97" s="115" customFormat="1" ht="0.75" hidden="1" customHeight="1">
      <c r="B101" s="301"/>
      <c r="C101" s="251"/>
      <c r="D101" s="288"/>
      <c r="E101" s="339"/>
      <c r="U101" s="280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280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333"/>
      <c r="BQ101" s="333"/>
      <c r="BR101" s="333"/>
      <c r="BS101" s="333"/>
      <c r="BT101" s="333"/>
      <c r="BU101" s="333"/>
      <c r="BV101" s="333"/>
      <c r="BW101" s="333"/>
      <c r="BX101" s="333"/>
      <c r="BY101" s="333"/>
      <c r="BZ101" s="170"/>
      <c r="CA101" s="170"/>
      <c r="CB101" s="170"/>
      <c r="CC101" s="170"/>
      <c r="CD101" s="170"/>
      <c r="CO101" s="170"/>
      <c r="CP101" s="170"/>
      <c r="CQ101" s="170"/>
      <c r="CR101" s="170"/>
      <c r="CS101" s="170"/>
    </row>
    <row r="102" spans="2:97" s="115" customFormat="1" ht="0.75" hidden="1" customHeight="1">
      <c r="B102" s="301"/>
      <c r="C102" s="251"/>
      <c r="D102" s="288"/>
      <c r="E102" s="339"/>
      <c r="U102" s="280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280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333"/>
      <c r="BQ102" s="333"/>
      <c r="BR102" s="333"/>
      <c r="BS102" s="333"/>
      <c r="BT102" s="333"/>
      <c r="BU102" s="333"/>
      <c r="BV102" s="333"/>
      <c r="BW102" s="333"/>
      <c r="BX102" s="333"/>
      <c r="BY102" s="333"/>
      <c r="BZ102" s="170"/>
      <c r="CA102" s="170"/>
      <c r="CB102" s="170"/>
      <c r="CC102" s="170"/>
      <c r="CD102" s="170"/>
      <c r="CO102" s="170"/>
      <c r="CP102" s="170"/>
      <c r="CQ102" s="170"/>
      <c r="CR102" s="170"/>
      <c r="CS102" s="170"/>
    </row>
    <row r="103" spans="2:97" s="115" customFormat="1" ht="0.75" hidden="1" customHeight="1">
      <c r="B103" s="301"/>
      <c r="C103" s="251"/>
      <c r="D103" s="288"/>
      <c r="E103" s="339"/>
      <c r="U103" s="280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280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333"/>
      <c r="BQ103" s="333"/>
      <c r="BR103" s="333"/>
      <c r="BS103" s="333"/>
      <c r="BT103" s="333"/>
      <c r="BU103" s="333"/>
      <c r="BV103" s="333"/>
      <c r="BW103" s="333"/>
      <c r="BX103" s="333"/>
      <c r="BY103" s="333"/>
      <c r="BZ103" s="170"/>
      <c r="CA103" s="170"/>
      <c r="CB103" s="170"/>
      <c r="CC103" s="170"/>
      <c r="CD103" s="170"/>
      <c r="CO103" s="170"/>
      <c r="CP103" s="170"/>
      <c r="CQ103" s="170"/>
      <c r="CR103" s="170"/>
      <c r="CS103" s="170"/>
    </row>
    <row r="104" spans="2:97" s="115" customFormat="1" ht="0.75" hidden="1" customHeight="1">
      <c r="B104" s="301"/>
      <c r="C104" s="251"/>
      <c r="D104" s="288"/>
      <c r="E104" s="339"/>
      <c r="U104" s="280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280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333"/>
      <c r="BQ104" s="333"/>
      <c r="BR104" s="333"/>
      <c r="BS104" s="333"/>
      <c r="BT104" s="333"/>
      <c r="BU104" s="333"/>
      <c r="BV104" s="333"/>
      <c r="BW104" s="333"/>
      <c r="BX104" s="333"/>
      <c r="BY104" s="333"/>
      <c r="BZ104" s="170"/>
      <c r="CA104" s="170"/>
      <c r="CB104" s="170"/>
      <c r="CC104" s="170"/>
      <c r="CD104" s="170"/>
      <c r="CO104" s="170"/>
      <c r="CP104" s="170"/>
      <c r="CQ104" s="170"/>
      <c r="CR104" s="170"/>
      <c r="CS104" s="170"/>
    </row>
    <row r="105" spans="2:97" s="115" customFormat="1" ht="0.75" hidden="1" customHeight="1">
      <c r="B105" s="301"/>
      <c r="C105" s="251"/>
      <c r="D105" s="288"/>
      <c r="E105" s="339"/>
      <c r="U105" s="280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280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333"/>
      <c r="BQ105" s="333"/>
      <c r="BR105" s="333"/>
      <c r="BS105" s="333"/>
      <c r="BT105" s="333"/>
      <c r="BU105" s="333"/>
      <c r="BV105" s="333"/>
      <c r="BW105" s="333"/>
      <c r="BX105" s="333"/>
      <c r="BY105" s="333"/>
      <c r="BZ105" s="170"/>
      <c r="CA105" s="170"/>
      <c r="CB105" s="170"/>
      <c r="CC105" s="170"/>
      <c r="CD105" s="170"/>
      <c r="CO105" s="170"/>
      <c r="CP105" s="170"/>
      <c r="CQ105" s="170"/>
      <c r="CR105" s="170"/>
      <c r="CS105" s="170"/>
    </row>
    <row r="106" spans="2:97" s="115" customFormat="1" ht="0.75" hidden="1" customHeight="1">
      <c r="B106" s="301"/>
      <c r="C106" s="251"/>
      <c r="D106" s="288"/>
      <c r="E106" s="339"/>
      <c r="U106" s="280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280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333"/>
      <c r="BQ106" s="333"/>
      <c r="BR106" s="333"/>
      <c r="BS106" s="333"/>
      <c r="BT106" s="333"/>
      <c r="BU106" s="333"/>
      <c r="BV106" s="333"/>
      <c r="BW106" s="333"/>
      <c r="BX106" s="333"/>
      <c r="BY106" s="333"/>
      <c r="BZ106" s="170"/>
      <c r="CA106" s="170"/>
      <c r="CB106" s="170"/>
      <c r="CC106" s="170"/>
      <c r="CD106" s="170"/>
      <c r="CO106" s="170"/>
      <c r="CP106" s="170"/>
      <c r="CQ106" s="170"/>
      <c r="CR106" s="170"/>
      <c r="CS106" s="170"/>
    </row>
    <row r="107" spans="2:97" s="115" customFormat="1" ht="0.75" hidden="1" customHeight="1">
      <c r="B107" s="301"/>
      <c r="C107" s="251"/>
      <c r="D107" s="288"/>
      <c r="E107" s="339"/>
      <c r="U107" s="280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280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333"/>
      <c r="BQ107" s="333"/>
      <c r="BR107" s="333"/>
      <c r="BS107" s="333"/>
      <c r="BT107" s="333"/>
      <c r="BU107" s="333"/>
      <c r="BV107" s="333"/>
      <c r="BW107" s="333"/>
      <c r="BX107" s="333"/>
      <c r="BY107" s="333"/>
      <c r="BZ107" s="170"/>
      <c r="CA107" s="170"/>
      <c r="CB107" s="170"/>
      <c r="CC107" s="170"/>
      <c r="CD107" s="170"/>
      <c r="CO107" s="170"/>
      <c r="CP107" s="170"/>
      <c r="CQ107" s="170"/>
      <c r="CR107" s="170"/>
      <c r="CS107" s="170"/>
    </row>
    <row r="108" spans="2:97" s="115" customFormat="1" ht="0.75" hidden="1" customHeight="1">
      <c r="B108" s="301"/>
      <c r="C108" s="251"/>
      <c r="D108" s="288"/>
      <c r="E108" s="339"/>
      <c r="U108" s="280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280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333"/>
      <c r="BQ108" s="333"/>
      <c r="BR108" s="333"/>
      <c r="BS108" s="333"/>
      <c r="BT108" s="333"/>
      <c r="BU108" s="333"/>
      <c r="BV108" s="333"/>
      <c r="BW108" s="333"/>
      <c r="BX108" s="333"/>
      <c r="BY108" s="333"/>
      <c r="BZ108" s="170"/>
      <c r="CA108" s="170"/>
      <c r="CB108" s="170"/>
      <c r="CC108" s="170"/>
      <c r="CD108" s="170"/>
      <c r="CO108" s="170"/>
      <c r="CP108" s="170"/>
      <c r="CQ108" s="170"/>
      <c r="CR108" s="170"/>
      <c r="CS108" s="170"/>
    </row>
    <row r="109" spans="2:97" s="115" customFormat="1" ht="0.75" hidden="1" customHeight="1">
      <c r="B109" s="301"/>
      <c r="C109" s="251"/>
      <c r="D109" s="288"/>
      <c r="E109" s="339"/>
      <c r="U109" s="280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280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333"/>
      <c r="BQ109" s="333"/>
      <c r="BR109" s="333"/>
      <c r="BS109" s="333"/>
      <c r="BT109" s="333"/>
      <c r="BU109" s="333"/>
      <c r="BV109" s="333"/>
      <c r="BW109" s="333"/>
      <c r="BX109" s="333"/>
      <c r="BY109" s="333"/>
      <c r="BZ109" s="170"/>
      <c r="CA109" s="170"/>
      <c r="CB109" s="170"/>
      <c r="CC109" s="170"/>
      <c r="CD109" s="170"/>
      <c r="CO109" s="170"/>
      <c r="CP109" s="170"/>
      <c r="CQ109" s="170"/>
      <c r="CR109" s="170"/>
      <c r="CS109" s="170"/>
    </row>
    <row r="110" spans="2:97" s="115" customFormat="1" ht="0.75" hidden="1" customHeight="1">
      <c r="B110" s="301"/>
      <c r="C110" s="251"/>
      <c r="D110" s="288"/>
      <c r="E110" s="339"/>
      <c r="U110" s="280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280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333"/>
      <c r="BQ110" s="333"/>
      <c r="BR110" s="333"/>
      <c r="BS110" s="333"/>
      <c r="BT110" s="333"/>
      <c r="BU110" s="333"/>
      <c r="BV110" s="333"/>
      <c r="BW110" s="333"/>
      <c r="BX110" s="333"/>
      <c r="BY110" s="333"/>
      <c r="BZ110" s="170"/>
      <c r="CA110" s="170"/>
      <c r="CB110" s="170"/>
      <c r="CC110" s="170"/>
      <c r="CD110" s="170"/>
      <c r="CO110" s="170"/>
      <c r="CP110" s="170"/>
      <c r="CQ110" s="170"/>
      <c r="CR110" s="170"/>
      <c r="CS110" s="170"/>
    </row>
    <row r="111" spans="2:97" s="115" customFormat="1" ht="0.75" hidden="1" customHeight="1">
      <c r="B111" s="301"/>
      <c r="C111" s="251"/>
      <c r="D111" s="288"/>
      <c r="E111" s="339"/>
      <c r="U111" s="280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280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333"/>
      <c r="BQ111" s="333"/>
      <c r="BR111" s="333"/>
      <c r="BS111" s="333"/>
      <c r="BT111" s="333"/>
      <c r="BU111" s="333"/>
      <c r="BV111" s="333"/>
      <c r="BW111" s="333"/>
      <c r="BX111" s="333"/>
      <c r="BY111" s="333"/>
      <c r="BZ111" s="170"/>
      <c r="CA111" s="170"/>
      <c r="CB111" s="170"/>
      <c r="CC111" s="170"/>
      <c r="CD111" s="170"/>
      <c r="CO111" s="170"/>
      <c r="CP111" s="170"/>
      <c r="CQ111" s="170"/>
      <c r="CR111" s="170"/>
      <c r="CS111" s="170"/>
    </row>
    <row r="112" spans="2:97" s="115" customFormat="1" ht="0.75" hidden="1" customHeight="1">
      <c r="B112" s="301"/>
      <c r="C112" s="251"/>
      <c r="D112" s="288"/>
      <c r="E112" s="339"/>
      <c r="U112" s="280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280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333"/>
      <c r="BQ112" s="333"/>
      <c r="BR112" s="333"/>
      <c r="BS112" s="333"/>
      <c r="BT112" s="333"/>
      <c r="BU112" s="333"/>
      <c r="BV112" s="333"/>
      <c r="BW112" s="333"/>
      <c r="BX112" s="333"/>
      <c r="BY112" s="333"/>
      <c r="BZ112" s="170"/>
      <c r="CA112" s="170"/>
      <c r="CB112" s="170"/>
      <c r="CC112" s="170"/>
      <c r="CD112" s="170"/>
      <c r="CO112" s="170"/>
      <c r="CP112" s="170"/>
      <c r="CQ112" s="170"/>
      <c r="CR112" s="170"/>
      <c r="CS112" s="170"/>
    </row>
    <row r="113" spans="2:118" s="115" customFormat="1" ht="0.75" hidden="1" customHeight="1">
      <c r="B113" s="301"/>
      <c r="C113" s="251"/>
      <c r="D113" s="288"/>
      <c r="E113" s="339"/>
      <c r="U113" s="280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280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170"/>
      <c r="CA113" s="170"/>
      <c r="CB113" s="170"/>
      <c r="CC113" s="170"/>
      <c r="CD113" s="170"/>
      <c r="CO113" s="170"/>
      <c r="CP113" s="170"/>
      <c r="CQ113" s="170"/>
      <c r="CR113" s="170"/>
      <c r="CS113" s="170"/>
    </row>
    <row r="114" spans="2:118" s="115" customFormat="1" ht="0.75" hidden="1" customHeight="1">
      <c r="B114" s="301"/>
      <c r="C114" s="251"/>
      <c r="D114" s="288"/>
      <c r="E114" s="339"/>
      <c r="U114" s="280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280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170"/>
      <c r="CA114" s="170"/>
      <c r="CB114" s="170"/>
      <c r="CC114" s="170"/>
      <c r="CD114" s="170"/>
      <c r="CO114" s="170"/>
      <c r="CP114" s="170"/>
      <c r="CQ114" s="170"/>
      <c r="CR114" s="170"/>
      <c r="CS114" s="170"/>
    </row>
    <row r="115" spans="2:118" s="115" customFormat="1" ht="0.75" hidden="1" customHeight="1">
      <c r="B115" s="301"/>
      <c r="C115" s="251"/>
      <c r="D115" s="288"/>
      <c r="E115" s="339"/>
      <c r="U115" s="280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280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333"/>
      <c r="BQ115" s="333"/>
      <c r="BR115" s="333"/>
      <c r="BS115" s="333"/>
      <c r="BT115" s="333"/>
      <c r="BU115" s="333"/>
      <c r="BV115" s="333"/>
      <c r="BW115" s="333"/>
      <c r="BX115" s="333"/>
      <c r="BY115" s="333"/>
      <c r="BZ115" s="170"/>
      <c r="CA115" s="170"/>
      <c r="CB115" s="170"/>
      <c r="CC115" s="170"/>
      <c r="CD115" s="170"/>
      <c r="CO115" s="170"/>
      <c r="CP115" s="170"/>
      <c r="CQ115" s="170"/>
      <c r="CR115" s="170"/>
      <c r="CS115" s="170"/>
    </row>
    <row r="116" spans="2:118" s="115" customFormat="1" ht="12" hidden="1" customHeight="1">
      <c r="B116" s="301"/>
      <c r="C116" s="251"/>
      <c r="D116" s="288"/>
      <c r="E116" s="318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302"/>
      <c r="R116" s="302"/>
      <c r="S116" s="302"/>
      <c r="T116" s="302"/>
      <c r="U116" s="54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280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333"/>
      <c r="BQ116" s="333"/>
      <c r="BR116" s="333"/>
      <c r="BS116" s="333"/>
      <c r="BT116" s="333"/>
      <c r="BU116" s="333"/>
      <c r="BV116" s="333"/>
      <c r="BW116" s="333"/>
      <c r="BX116" s="333"/>
      <c r="BY116" s="333"/>
      <c r="BZ116" s="170"/>
      <c r="CA116" s="170"/>
      <c r="CB116" s="170"/>
      <c r="CC116" s="170"/>
      <c r="CD116" s="170"/>
      <c r="CO116" s="170"/>
      <c r="CP116" s="170"/>
      <c r="CQ116" s="170"/>
      <c r="CR116" s="170"/>
      <c r="CS116" s="170"/>
    </row>
    <row r="117" spans="2:118" ht="12" customHeight="1">
      <c r="B117" s="35"/>
      <c r="C117" s="9"/>
      <c r="D117" s="84"/>
      <c r="E117" s="37"/>
      <c r="F117" s="9"/>
      <c r="G117" s="9"/>
      <c r="H117" s="9"/>
      <c r="I117" s="9"/>
      <c r="J117" s="9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27"/>
    </row>
    <row r="118" spans="2:118" s="10" customFormat="1" ht="18" customHeight="1">
      <c r="B118" s="4"/>
      <c r="D118" s="89"/>
      <c r="E118" s="38"/>
      <c r="F118" s="120" t="str">
        <f>"Баланс " &amp; TEMPLATE_SPHERE &amp; " (транспортировка)"</f>
        <v>Баланс теплоснабжения (транспортировка)</v>
      </c>
      <c r="G118" s="121"/>
      <c r="H118" s="121"/>
      <c r="I118" s="121"/>
      <c r="J118" s="71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56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22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/>
      <c r="CA118"/>
      <c r="CB118"/>
      <c r="CC118"/>
      <c r="CD118"/>
      <c r="CO118"/>
      <c r="CP118"/>
      <c r="CQ118"/>
      <c r="CR118"/>
      <c r="CS118"/>
    </row>
    <row r="119" spans="2:118" s="57" customFormat="1" ht="12" customHeight="1">
      <c r="B119" s="58"/>
      <c r="D119" s="88"/>
      <c r="E119" s="59"/>
      <c r="F119" s="123" t="s">
        <v>149</v>
      </c>
      <c r="G119" s="124"/>
      <c r="H119" s="124"/>
      <c r="I119" s="124"/>
      <c r="J119" s="60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56"/>
      <c r="BA119" s="2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/>
      <c r="CA119"/>
      <c r="CB119"/>
      <c r="CC119"/>
      <c r="CD119"/>
      <c r="CO119"/>
      <c r="CP119"/>
      <c r="CQ119"/>
      <c r="CR119"/>
      <c r="CS119"/>
    </row>
    <row r="120" spans="2:118" ht="12" customHeight="1">
      <c r="E120" s="39"/>
      <c r="F120" s="833" t="s">
        <v>104</v>
      </c>
      <c r="G120" s="833" t="s">
        <v>150</v>
      </c>
      <c r="H120" s="901" t="s">
        <v>560</v>
      </c>
      <c r="I120" s="901" t="s">
        <v>561</v>
      </c>
      <c r="J120" s="901" t="s">
        <v>828</v>
      </c>
      <c r="K120" s="901" t="s">
        <v>189</v>
      </c>
      <c r="L120" s="901" t="s">
        <v>190</v>
      </c>
      <c r="M120" s="912" t="s">
        <v>191</v>
      </c>
      <c r="N120" s="913"/>
      <c r="O120" s="913"/>
      <c r="P120" s="913"/>
      <c r="Q120" s="913"/>
      <c r="R120" s="913"/>
      <c r="S120" s="913"/>
      <c r="T120" s="914"/>
      <c r="U120" s="27"/>
      <c r="BA120" s="34"/>
    </row>
    <row r="121" spans="2:118" ht="12" customHeight="1">
      <c r="D121" s="85"/>
      <c r="E121" s="39"/>
      <c r="F121" s="833"/>
      <c r="G121" s="833"/>
      <c r="H121" s="901"/>
      <c r="I121" s="901"/>
      <c r="J121" s="901"/>
      <c r="K121" s="901"/>
      <c r="L121" s="901"/>
      <c r="M121" s="906" t="s">
        <v>160</v>
      </c>
      <c r="N121" s="878" t="s">
        <v>192</v>
      </c>
      <c r="O121" s="879"/>
      <c r="P121" s="882"/>
      <c r="Q121" s="901" t="s">
        <v>193</v>
      </c>
      <c r="R121" s="901" t="s">
        <v>161</v>
      </c>
      <c r="S121" s="906" t="s">
        <v>162</v>
      </c>
      <c r="T121" s="909" t="s">
        <v>163</v>
      </c>
      <c r="U121" s="27"/>
    </row>
    <row r="122" spans="2:118" ht="15" customHeight="1">
      <c r="D122" s="85"/>
      <c r="E122" s="39"/>
      <c r="F122" s="833"/>
      <c r="G122" s="833"/>
      <c r="H122" s="901"/>
      <c r="I122" s="901"/>
      <c r="J122" s="901"/>
      <c r="K122" s="901"/>
      <c r="L122" s="901"/>
      <c r="M122" s="907"/>
      <c r="N122" s="904" t="s">
        <v>160</v>
      </c>
      <c r="O122" s="904" t="s">
        <v>564</v>
      </c>
      <c r="P122" s="904" t="s">
        <v>565</v>
      </c>
      <c r="Q122" s="901"/>
      <c r="R122" s="901"/>
      <c r="S122" s="907"/>
      <c r="T122" s="910"/>
      <c r="U122" s="27"/>
    </row>
    <row r="123" spans="2:118" ht="42" customHeight="1">
      <c r="E123" s="39"/>
      <c r="F123" s="833"/>
      <c r="G123" s="833"/>
      <c r="H123" s="901"/>
      <c r="I123" s="901"/>
      <c r="J123" s="901"/>
      <c r="K123" s="901"/>
      <c r="L123" s="901"/>
      <c r="M123" s="908"/>
      <c r="N123" s="905"/>
      <c r="O123" s="905"/>
      <c r="P123" s="905"/>
      <c r="Q123" s="901"/>
      <c r="R123" s="901"/>
      <c r="S123" s="908"/>
      <c r="T123" s="911"/>
      <c r="U123" s="27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</row>
    <row r="124" spans="2:118" s="251" customFormat="1" ht="12" customHeight="1">
      <c r="B124" s="301"/>
      <c r="D124" s="288"/>
      <c r="E124" s="340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>
        <v>1</v>
      </c>
      <c r="L124" s="307">
        <v>2</v>
      </c>
      <c r="M124" s="308" t="s">
        <v>165</v>
      </c>
      <c r="N124" s="310" t="s">
        <v>171</v>
      </c>
      <c r="O124" s="310" t="s">
        <v>556</v>
      </c>
      <c r="P124" s="310" t="s">
        <v>566</v>
      </c>
      <c r="Q124" s="307" t="s">
        <v>172</v>
      </c>
      <c r="R124" s="307" t="s">
        <v>173</v>
      </c>
      <c r="S124" s="308" t="s">
        <v>174</v>
      </c>
      <c r="T124" s="308" t="s">
        <v>175</v>
      </c>
      <c r="U124" s="54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327"/>
      <c r="AQ124" s="327"/>
      <c r="AR124" s="327"/>
      <c r="AS124" s="327"/>
      <c r="AT124" s="327"/>
      <c r="AU124" s="327"/>
      <c r="AV124" s="327"/>
      <c r="AW124" s="327"/>
      <c r="AX124" s="327"/>
      <c r="AY124" s="327"/>
      <c r="AZ124" s="327"/>
      <c r="BA124" s="54"/>
      <c r="BB124" s="327"/>
      <c r="BC124" s="327"/>
      <c r="BD124" s="327"/>
      <c r="BE124" s="327"/>
      <c r="BF124" s="327"/>
      <c r="BG124" s="327"/>
      <c r="BH124" s="327"/>
      <c r="BI124" s="327"/>
      <c r="BJ124" s="327"/>
      <c r="BK124" s="327"/>
      <c r="BL124" s="327"/>
      <c r="BM124" s="327"/>
      <c r="BN124" s="327"/>
      <c r="BO124" s="327"/>
      <c r="BP124" s="341" t="s">
        <v>728</v>
      </c>
      <c r="BQ124" s="341" t="s">
        <v>725</v>
      </c>
      <c r="BR124" s="341" t="s">
        <v>726</v>
      </c>
      <c r="BS124" s="341" t="s">
        <v>727</v>
      </c>
      <c r="BT124" s="341" t="s">
        <v>735</v>
      </c>
      <c r="BU124" s="341" t="s">
        <v>729</v>
      </c>
      <c r="BV124" s="341" t="s">
        <v>730</v>
      </c>
      <c r="BW124" s="341" t="s">
        <v>731</v>
      </c>
      <c r="BX124" s="341" t="s">
        <v>732</v>
      </c>
      <c r="BY124" s="341" t="s">
        <v>736</v>
      </c>
      <c r="BZ124" s="312"/>
      <c r="CA124" s="312"/>
      <c r="CB124" s="312"/>
      <c r="CC124" s="312"/>
      <c r="CD124" s="312"/>
      <c r="CO124" s="312"/>
      <c r="CP124" s="312"/>
      <c r="CQ124" s="312"/>
      <c r="CR124" s="312"/>
      <c r="CS124" s="312"/>
    </row>
    <row r="125" spans="2:118" s="115" customFormat="1" ht="0.2" customHeight="1">
      <c r="B125" s="8"/>
      <c r="D125" s="288"/>
      <c r="E125" s="340"/>
      <c r="F125" s="315"/>
      <c r="G125" s="342"/>
      <c r="H125" s="317"/>
      <c r="I125" s="317"/>
      <c r="J125" s="317"/>
      <c r="K125" s="342"/>
      <c r="L125" s="342"/>
      <c r="M125" s="342"/>
      <c r="N125" s="343"/>
      <c r="O125" s="343"/>
      <c r="P125" s="343"/>
      <c r="Q125" s="342"/>
      <c r="R125" s="342"/>
      <c r="S125" s="342"/>
      <c r="T125" s="342"/>
      <c r="U125" s="54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280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327"/>
      <c r="BP125" s="344"/>
      <c r="BQ125" s="344"/>
      <c r="BR125" s="344"/>
      <c r="BS125" s="344"/>
      <c r="BT125" s="344"/>
      <c r="BU125" s="344"/>
      <c r="BV125" s="344"/>
      <c r="BW125" s="344"/>
      <c r="BX125" s="344"/>
      <c r="BY125" s="344"/>
      <c r="BZ125" s="170"/>
      <c r="CA125" s="170"/>
      <c r="CB125" s="170"/>
      <c r="CC125" s="170"/>
      <c r="CD125" s="170"/>
      <c r="CO125" s="170"/>
      <c r="CP125" s="170"/>
      <c r="CQ125" s="170"/>
      <c r="CR125" s="170"/>
      <c r="CS125" s="170"/>
    </row>
    <row r="126" spans="2:118" s="115" customFormat="1" ht="24" customHeight="1">
      <c r="B126" s="301"/>
      <c r="C126" s="251"/>
      <c r="D126" s="345" t="s">
        <v>112</v>
      </c>
      <c r="E126" s="346"/>
      <c r="F126" s="319" t="str">
        <f>IF(TEMPLATE_SPHERE_CODE="COLDVSNA","0.1.P","0.1")</f>
        <v>0.1</v>
      </c>
      <c r="G126" s="876" t="s">
        <v>2296</v>
      </c>
      <c r="H126" s="317"/>
      <c r="I126" s="317"/>
      <c r="J126" s="317"/>
      <c r="K126" s="249">
        <f t="shared" ref="K126:T126" si="4">SUMIF($BA131:$BA160,$BA126,K131:K160)</f>
        <v>0</v>
      </c>
      <c r="L126" s="249">
        <f t="shared" si="4"/>
        <v>0</v>
      </c>
      <c r="M126" s="249">
        <f t="shared" si="4"/>
        <v>0</v>
      </c>
      <c r="N126" s="249">
        <f t="shared" si="4"/>
        <v>0</v>
      </c>
      <c r="O126" s="249">
        <f t="shared" si="4"/>
        <v>0</v>
      </c>
      <c r="P126" s="249">
        <f t="shared" si="4"/>
        <v>0</v>
      </c>
      <c r="Q126" s="249">
        <f t="shared" si="4"/>
        <v>0</v>
      </c>
      <c r="R126" s="249">
        <f t="shared" si="4"/>
        <v>0</v>
      </c>
      <c r="S126" s="249">
        <f t="shared" si="4"/>
        <v>0</v>
      </c>
      <c r="T126" s="249">
        <f t="shared" si="4"/>
        <v>0</v>
      </c>
      <c r="U126" s="54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333"/>
      <c r="BQ126" s="333"/>
      <c r="BR126" s="333"/>
      <c r="BS126" s="333"/>
      <c r="BT126" s="333"/>
      <c r="BU126" s="333"/>
      <c r="BV126" s="333"/>
      <c r="BW126" s="333"/>
      <c r="BX126" s="333"/>
      <c r="BY126" s="333"/>
      <c r="BZ126" s="170"/>
      <c r="CA126" s="170"/>
      <c r="CB126" s="170"/>
      <c r="CC126" s="170"/>
      <c r="CD126" s="170"/>
      <c r="CO126" s="170"/>
      <c r="CP126" s="170"/>
      <c r="CQ126" s="170"/>
      <c r="CR126" s="170"/>
      <c r="CS126" s="170"/>
    </row>
    <row r="127" spans="2:118" s="115" customFormat="1" ht="0.75" customHeight="1">
      <c r="B127" s="301"/>
      <c r="D127" s="347"/>
      <c r="E127" s="318"/>
      <c r="F127" s="320" t="str">
        <f>IF(TEMPLATE_SPHERE_CODE="COLDVSNA","0.1.T","")</f>
        <v/>
      </c>
      <c r="G127" s="877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54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333"/>
      <c r="BQ127" s="333"/>
      <c r="BR127" s="333"/>
      <c r="BS127" s="333"/>
      <c r="BT127" s="333"/>
      <c r="BU127" s="333"/>
      <c r="BV127" s="333"/>
      <c r="BW127" s="333"/>
      <c r="BX127" s="333"/>
      <c r="BY127" s="333"/>
      <c r="BZ127" s="170"/>
      <c r="CA127" s="170"/>
      <c r="CB127" s="170"/>
      <c r="CC127" s="170"/>
      <c r="CD127" s="170"/>
      <c r="CO127" s="170"/>
      <c r="CP127" s="170"/>
      <c r="CQ127" s="170"/>
      <c r="CR127" s="170"/>
      <c r="CS127" s="170"/>
    </row>
    <row r="128" spans="2:118" s="115" customFormat="1" ht="0.75" customHeight="1">
      <c r="B128" s="301"/>
      <c r="D128" s="347"/>
      <c r="E128" s="318"/>
      <c r="F128" s="321"/>
      <c r="G128" s="900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54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333"/>
      <c r="BQ128" s="333"/>
      <c r="BR128" s="333"/>
      <c r="BS128" s="333"/>
      <c r="BT128" s="333"/>
      <c r="BU128" s="333"/>
      <c r="BV128" s="333"/>
      <c r="BW128" s="333"/>
      <c r="BX128" s="333"/>
      <c r="BY128" s="333"/>
      <c r="BZ128" s="170"/>
      <c r="CA128" s="170"/>
      <c r="CB128" s="170"/>
      <c r="CC128" s="170"/>
      <c r="CD128" s="170"/>
      <c r="CO128" s="170"/>
      <c r="CP128" s="170"/>
      <c r="CQ128" s="170"/>
      <c r="CR128" s="170"/>
      <c r="CS128" s="170"/>
      <c r="DG128" s="170"/>
      <c r="DH128" s="170"/>
      <c r="DI128" s="170"/>
      <c r="DJ128" s="170"/>
      <c r="DK128" s="170"/>
      <c r="DL128" s="170"/>
      <c r="DM128" s="170"/>
      <c r="DN128" s="170"/>
    </row>
    <row r="129" spans="1:118" s="115" customFormat="1" ht="0.75" customHeight="1">
      <c r="B129" s="301"/>
      <c r="D129" s="347"/>
      <c r="E129" s="318"/>
      <c r="F129" s="323"/>
      <c r="G129" s="900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54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170"/>
      <c r="CA129" s="170"/>
      <c r="CB129" s="170"/>
      <c r="CC129" s="170"/>
      <c r="CD129" s="170"/>
      <c r="CO129" s="170"/>
      <c r="CP129" s="170"/>
      <c r="CQ129" s="170"/>
      <c r="CR129" s="170"/>
      <c r="CS129" s="170"/>
      <c r="DG129" s="170"/>
      <c r="DH129" s="170"/>
      <c r="DI129" s="170"/>
      <c r="DJ129" s="170"/>
      <c r="DK129" s="170"/>
      <c r="DL129" s="170"/>
      <c r="DM129" s="170"/>
      <c r="DN129" s="170"/>
    </row>
    <row r="130" spans="1:118" s="115" customFormat="1" ht="0.75" customHeight="1">
      <c r="B130" s="301"/>
      <c r="D130" s="347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54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170"/>
      <c r="CA130" s="170"/>
      <c r="CB130" s="170"/>
      <c r="CC130" s="170"/>
      <c r="CD130" s="170"/>
      <c r="CO130" s="170"/>
      <c r="CP130" s="170"/>
      <c r="CQ130" s="170"/>
      <c r="CR130" s="170"/>
      <c r="CS130" s="170"/>
      <c r="DG130" s="170"/>
      <c r="DH130" s="170"/>
      <c r="DI130" s="170"/>
      <c r="DJ130" s="170"/>
      <c r="DK130" s="170"/>
      <c r="DL130" s="170"/>
      <c r="DM130" s="170"/>
      <c r="DN130" s="170"/>
    </row>
    <row r="131" spans="1:118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54"/>
      <c r="V131" s="327"/>
      <c r="W131" s="327"/>
      <c r="X131" s="327"/>
      <c r="Y131" s="327"/>
      <c r="Z131" s="327"/>
      <c r="AA131" s="327"/>
      <c r="AB131" s="327"/>
      <c r="AC131" s="327"/>
      <c r="AD131" s="327"/>
      <c r="AE131" s="327"/>
      <c r="AF131" s="327"/>
      <c r="AG131" s="327"/>
      <c r="AH131" s="327"/>
      <c r="AI131" s="327"/>
      <c r="AJ131" s="327"/>
      <c r="AK131" s="327"/>
      <c r="AL131" s="327"/>
      <c r="AM131" s="327"/>
      <c r="AN131" s="327"/>
      <c r="AO131" s="327"/>
      <c r="AP131" s="327"/>
      <c r="AQ131" s="327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902" t="s">
        <v>2304</v>
      </c>
      <c r="BQ131" s="903"/>
      <c r="BR131" s="903"/>
      <c r="BS131" s="903"/>
      <c r="BT131" s="903"/>
      <c r="BU131" s="903"/>
      <c r="BV131" s="903"/>
      <c r="BW131" s="903"/>
      <c r="BX131" s="903"/>
      <c r="BY131" s="903"/>
      <c r="BZ131" s="312"/>
      <c r="CA131" s="312"/>
      <c r="CB131" s="312"/>
      <c r="CC131" s="312"/>
      <c r="CD131" s="312"/>
      <c r="CO131" s="312"/>
      <c r="CP131" s="312"/>
      <c r="CQ131" s="312"/>
      <c r="CR131" s="312"/>
      <c r="CS131" s="312"/>
      <c r="DG131" s="312"/>
      <c r="DH131" s="312"/>
      <c r="DI131" s="312"/>
      <c r="DJ131" s="312"/>
      <c r="DK131" s="312"/>
      <c r="DL131" s="312"/>
      <c r="DM131" s="312"/>
      <c r="DN131" s="312"/>
    </row>
    <row r="132" spans="1:118" s="115" customFormat="1" ht="24" hidden="1" customHeight="1">
      <c r="A132" s="690" t="str">
        <f>IF('Список территорий'!$AC$16="","Не определено",'Список территорий'!$AC$16)</f>
        <v>Тариф: Носитель - горячая вода (К); Носитель - горячая вода (Т)</v>
      </c>
      <c r="B132" s="897" t="s">
        <v>105</v>
      </c>
      <c r="C132" s="241" t="str">
        <f>F134</f>
        <v>1.0</v>
      </c>
      <c r="D132" s="274" t="s">
        <v>112</v>
      </c>
      <c r="E132" s="689" t="s">
        <v>134</v>
      </c>
      <c r="F132" s="855" t="str">
        <f>B132</f>
        <v>1</v>
      </c>
      <c r="G132" s="857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Город-курорт Кисловодск / Город-курорт Кисловодск / 07715000</v>
      </c>
      <c r="H132" s="276"/>
      <c r="I132" s="276"/>
      <c r="J132" s="276"/>
      <c r="K132" s="277"/>
      <c r="L132" s="277"/>
      <c r="M132" s="277"/>
      <c r="N132" s="277"/>
      <c r="O132" s="277"/>
      <c r="P132" s="277"/>
      <c r="Q132" s="277"/>
      <c r="R132" s="277"/>
      <c r="S132" s="277"/>
      <c r="T132" s="272"/>
      <c r="U132" s="54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279" t="s">
        <v>766</v>
      </c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333"/>
      <c r="BQ132" s="333"/>
      <c r="BR132" s="333"/>
      <c r="BS132" s="333"/>
      <c r="BT132" s="333"/>
      <c r="BU132" s="333"/>
      <c r="BV132" s="333"/>
      <c r="BW132" s="333"/>
      <c r="BX132" s="333"/>
      <c r="BY132" s="333"/>
      <c r="BZ132" s="170"/>
      <c r="CA132" s="170"/>
      <c r="CB132" s="170"/>
      <c r="CC132" s="170"/>
      <c r="CD132" s="170"/>
      <c r="CO132" s="170"/>
      <c r="CP132" s="170"/>
      <c r="CQ132" s="170"/>
      <c r="CR132" s="170"/>
      <c r="CS132" s="170"/>
    </row>
    <row r="133" spans="1:118" s="115" customFormat="1" ht="0.75" hidden="1" customHeight="1">
      <c r="A133" s="289"/>
      <c r="B133" s="898"/>
      <c r="C133" s="241"/>
      <c r="D133" s="281"/>
      <c r="E133" s="291"/>
      <c r="F133" s="856"/>
      <c r="G133" s="858"/>
      <c r="H133" s="276"/>
      <c r="I133" s="276"/>
      <c r="J133" s="276"/>
      <c r="K133" s="277"/>
      <c r="L133" s="277"/>
      <c r="M133" s="277"/>
      <c r="N133" s="277"/>
      <c r="O133" s="277"/>
      <c r="P133" s="277"/>
      <c r="Q133" s="277"/>
      <c r="R133" s="277"/>
      <c r="S133" s="277"/>
      <c r="T133" s="272"/>
      <c r="U133" s="54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282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333"/>
      <c r="BQ133" s="333"/>
      <c r="BR133" s="333"/>
      <c r="BS133" s="333"/>
      <c r="BT133" s="333"/>
      <c r="BU133" s="333"/>
      <c r="BV133" s="333"/>
      <c r="BW133" s="333"/>
      <c r="BX133" s="333"/>
      <c r="BY133" s="333"/>
      <c r="BZ133" s="170"/>
      <c r="CA133" s="170"/>
      <c r="CB133" s="170"/>
      <c r="CC133" s="170"/>
      <c r="CD133" s="170"/>
      <c r="CO133" s="170"/>
      <c r="CP133" s="170"/>
      <c r="CQ133" s="170"/>
      <c r="CR133" s="170"/>
      <c r="CS133" s="170"/>
    </row>
    <row r="134" spans="1:118" s="115" customFormat="1" ht="11.25" hidden="1" customHeight="1">
      <c r="A134" s="289"/>
      <c r="B134" s="898"/>
      <c r="C134" s="861"/>
      <c r="D134" s="283"/>
      <c r="E134" s="284"/>
      <c r="F134" s="285" t="str">
        <f>F132 &amp; ".0"</f>
        <v>1.0</v>
      </c>
      <c r="G134" s="303" t="s">
        <v>136</v>
      </c>
      <c r="H134" s="276"/>
      <c r="I134" s="276"/>
      <c r="J134" s="276"/>
      <c r="K134" s="277"/>
      <c r="L134" s="277"/>
      <c r="M134" s="277"/>
      <c r="N134" s="277"/>
      <c r="O134" s="277"/>
      <c r="P134" s="277"/>
      <c r="Q134" s="277"/>
      <c r="R134" s="277"/>
      <c r="S134" s="277"/>
      <c r="T134" s="272"/>
      <c r="U134" s="54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279" t="s">
        <v>21</v>
      </c>
      <c r="BB134" s="663" t="str">
        <f>C132 &amp; ".YEAR"</f>
        <v>1.0.YEAR</v>
      </c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334">
        <f>SUM($Q135:$Q146)</f>
        <v>0</v>
      </c>
      <c r="BQ134" s="334">
        <f>SUM($R135:$R146)</f>
        <v>0</v>
      </c>
      <c r="BR134" s="334">
        <f>SUM($S135:$S146)</f>
        <v>0</v>
      </c>
      <c r="BS134" s="334">
        <f>SUM($T135:$T146)</f>
        <v>0</v>
      </c>
      <c r="BT134" s="334">
        <f>SUM($N135:$N146)</f>
        <v>0</v>
      </c>
      <c r="BU134" s="334">
        <f>SUM($Q135:$Q146)</f>
        <v>0</v>
      </c>
      <c r="BV134" s="334">
        <f>SUM($R135:$R146)</f>
        <v>0</v>
      </c>
      <c r="BW134" s="334">
        <f>SUM($S135:$S146)</f>
        <v>0</v>
      </c>
      <c r="BX134" s="334">
        <f>SUM($T135:$T146)</f>
        <v>0</v>
      </c>
      <c r="BY134" s="334">
        <f>SUM($N135:$N146)</f>
        <v>0</v>
      </c>
      <c r="BZ134" s="170"/>
      <c r="CA134" s="170"/>
      <c r="CB134" s="170"/>
      <c r="CC134" s="170"/>
      <c r="CD134" s="170"/>
      <c r="CE134" s="335">
        <f>SUM($Q135:$Q140)</f>
        <v>0</v>
      </c>
      <c r="CF134" s="335">
        <f>SUM($R135:$R140)</f>
        <v>0</v>
      </c>
      <c r="CG134" s="335">
        <f>SUM($S135:$S140)</f>
        <v>0</v>
      </c>
      <c r="CH134" s="335">
        <f>SUM($T135:$T140)</f>
        <v>0</v>
      </c>
      <c r="CI134" s="335">
        <f>SUM($N135:$N140)</f>
        <v>0</v>
      </c>
      <c r="CJ134" s="335">
        <f>SUM($Q141:$Q146)</f>
        <v>0</v>
      </c>
      <c r="CK134" s="335">
        <f>SUM($R141:$R146)</f>
        <v>0</v>
      </c>
      <c r="CL134" s="335">
        <f>SUM($S141:$S146)</f>
        <v>0</v>
      </c>
      <c r="CM134" s="335">
        <f>SUM($T141:$T146)</f>
        <v>0</v>
      </c>
      <c r="CN134" s="335">
        <f>SUM($N141:$N146)</f>
        <v>0</v>
      </c>
      <c r="CO134" s="170"/>
      <c r="CP134" s="170"/>
      <c r="CQ134" s="170"/>
      <c r="CR134" s="170"/>
      <c r="CS134" s="170"/>
    </row>
    <row r="135" spans="1:118" s="115" customFormat="1" ht="11.25" hidden="1" customHeight="1">
      <c r="A135" s="289"/>
      <c r="B135" s="898"/>
      <c r="C135" s="862"/>
      <c r="D135" s="283"/>
      <c r="E135" s="284"/>
      <c r="F135" s="285" t="str">
        <f>F132 &amp; ".1"</f>
        <v>1.1</v>
      </c>
      <c r="G135" s="303" t="s">
        <v>137</v>
      </c>
      <c r="H135" s="276"/>
      <c r="I135" s="276"/>
      <c r="J135" s="276"/>
      <c r="K135" s="277"/>
      <c r="L135" s="277"/>
      <c r="M135" s="277"/>
      <c r="N135" s="277"/>
      <c r="O135" s="277"/>
      <c r="P135" s="277"/>
      <c r="Q135" s="277"/>
      <c r="R135" s="277"/>
      <c r="S135" s="277"/>
      <c r="T135" s="272"/>
      <c r="U135" s="326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282" t="str">
        <f>C132 &amp; "-I"</f>
        <v>1.0-I</v>
      </c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333"/>
      <c r="BQ135" s="333"/>
      <c r="BR135" s="333"/>
      <c r="BS135" s="333"/>
      <c r="BT135" s="333"/>
      <c r="BU135" s="333"/>
      <c r="BV135" s="333"/>
      <c r="BW135" s="333"/>
      <c r="BX135" s="333"/>
      <c r="BY135" s="333"/>
      <c r="BZ135" s="170"/>
      <c r="CA135" s="170"/>
      <c r="CB135" s="170"/>
      <c r="CC135" s="170"/>
      <c r="CD135" s="170"/>
      <c r="CO135" s="170"/>
      <c r="CP135" s="170"/>
      <c r="CQ135" s="170"/>
      <c r="CR135" s="170"/>
      <c r="CS135" s="170"/>
      <c r="CT135" s="336">
        <f>IF(OR(BP134=0,CE134=0,BP134=""),0,CE134/BP134)</f>
        <v>0</v>
      </c>
      <c r="CU135" s="336">
        <f>IF(OR(BQ134=0,CF134=0,BQ134=""),0,CF134/BQ134)</f>
        <v>0</v>
      </c>
      <c r="CV135" s="336">
        <f>IF(OR(BR134=0,CG134=0,BR134=""),0,CG134/BR134)</f>
        <v>0</v>
      </c>
      <c r="CW135" s="336">
        <f>IF(OR(BS134=0,CH134=0,BS134=""),0,CH134/BS134)</f>
        <v>0</v>
      </c>
      <c r="CX135" s="336">
        <f>IF(OR(BT134=0,CI134=0,BT134=""),0,CI134/BT134)</f>
        <v>0</v>
      </c>
      <c r="CY135" s="336">
        <f>IF(OR(SUM(BP134:BT134)=0,SUM(CE134:CI134)=0),0,SUM(CE134:CI134)/SUM(BP134:BT134))</f>
        <v>0</v>
      </c>
    </row>
    <row r="136" spans="1:118" s="115" customFormat="1" ht="11.25" hidden="1" customHeight="1">
      <c r="A136" s="289"/>
      <c r="B136" s="898"/>
      <c r="C136" s="862"/>
      <c r="D136" s="283"/>
      <c r="E136" s="284"/>
      <c r="F136" s="285" t="str">
        <f>F132 &amp; ".2"</f>
        <v>1.2</v>
      </c>
      <c r="G136" s="303" t="s">
        <v>138</v>
      </c>
      <c r="H136" s="276"/>
      <c r="I136" s="276"/>
      <c r="J136" s="276"/>
      <c r="K136" s="277"/>
      <c r="L136" s="277"/>
      <c r="M136" s="277"/>
      <c r="N136" s="277"/>
      <c r="O136" s="277"/>
      <c r="P136" s="277"/>
      <c r="Q136" s="277"/>
      <c r="R136" s="277"/>
      <c r="S136" s="277"/>
      <c r="T136" s="272"/>
      <c r="U136" s="326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282" t="str">
        <f>C132 &amp; "-I"</f>
        <v>1.0-I</v>
      </c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333"/>
      <c r="BQ136" s="333"/>
      <c r="BR136" s="333"/>
      <c r="BS136" s="333"/>
      <c r="BT136" s="333"/>
      <c r="BU136" s="333"/>
      <c r="BV136" s="333"/>
      <c r="BW136" s="333"/>
      <c r="BX136" s="333"/>
      <c r="BY136" s="333"/>
      <c r="BZ136" s="170"/>
      <c r="CA136" s="170"/>
      <c r="CB136" s="170"/>
      <c r="CC136" s="170"/>
      <c r="CD136" s="170"/>
      <c r="CO136" s="170"/>
      <c r="CP136" s="170"/>
      <c r="CQ136" s="170"/>
      <c r="CR136" s="170"/>
      <c r="CS136" s="170"/>
    </row>
    <row r="137" spans="1:118" s="115" customFormat="1" ht="11.25" hidden="1" customHeight="1">
      <c r="A137" s="289"/>
      <c r="B137" s="898"/>
      <c r="C137" s="862"/>
      <c r="D137" s="283"/>
      <c r="E137" s="284"/>
      <c r="F137" s="285" t="str">
        <f>F132 &amp; ".3"</f>
        <v>1.3</v>
      </c>
      <c r="G137" s="303" t="s">
        <v>139</v>
      </c>
      <c r="H137" s="276"/>
      <c r="I137" s="276"/>
      <c r="J137" s="276"/>
      <c r="K137" s="277"/>
      <c r="L137" s="277"/>
      <c r="M137" s="277"/>
      <c r="N137" s="277"/>
      <c r="O137" s="277"/>
      <c r="P137" s="277"/>
      <c r="Q137" s="277"/>
      <c r="R137" s="277"/>
      <c r="S137" s="277"/>
      <c r="T137" s="272"/>
      <c r="U137" s="326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282" t="str">
        <f>C132 &amp; "-I"</f>
        <v>1.0-I</v>
      </c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333"/>
      <c r="BQ137" s="333"/>
      <c r="BR137" s="333"/>
      <c r="BS137" s="333"/>
      <c r="BT137" s="333"/>
      <c r="BU137" s="333"/>
      <c r="BV137" s="333"/>
      <c r="BW137" s="333"/>
      <c r="BX137" s="333"/>
      <c r="BY137" s="333"/>
      <c r="BZ137" s="170"/>
      <c r="CA137" s="170"/>
      <c r="CB137" s="170"/>
      <c r="CC137" s="170"/>
      <c r="CD137" s="170"/>
      <c r="CO137" s="170"/>
      <c r="CP137" s="170"/>
      <c r="CQ137" s="170"/>
      <c r="CR137" s="170"/>
      <c r="CS137" s="170"/>
    </row>
    <row r="138" spans="1:118" s="115" customFormat="1" ht="11.25" hidden="1" customHeight="1">
      <c r="A138" s="289"/>
      <c r="B138" s="898"/>
      <c r="C138" s="862"/>
      <c r="D138" s="283"/>
      <c r="E138" s="284"/>
      <c r="F138" s="285" t="str">
        <f>F132 &amp; ".4"</f>
        <v>1.4</v>
      </c>
      <c r="G138" s="303" t="s">
        <v>140</v>
      </c>
      <c r="H138" s="276"/>
      <c r="I138" s="276"/>
      <c r="J138" s="276"/>
      <c r="K138" s="277"/>
      <c r="L138" s="277"/>
      <c r="M138" s="277"/>
      <c r="N138" s="277"/>
      <c r="O138" s="277"/>
      <c r="P138" s="277"/>
      <c r="Q138" s="277"/>
      <c r="R138" s="277"/>
      <c r="S138" s="277"/>
      <c r="T138" s="272"/>
      <c r="U138" s="326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282" t="str">
        <f>C132 &amp; "-I"</f>
        <v>1.0-I</v>
      </c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333"/>
      <c r="BQ138" s="333"/>
      <c r="BR138" s="333"/>
      <c r="BS138" s="333"/>
      <c r="BT138" s="333"/>
      <c r="BU138" s="333"/>
      <c r="BV138" s="333"/>
      <c r="BW138" s="333"/>
      <c r="BX138" s="333"/>
      <c r="BY138" s="333"/>
      <c r="BZ138" s="170"/>
      <c r="CA138" s="170"/>
      <c r="CB138" s="170"/>
      <c r="CC138" s="170"/>
      <c r="CD138" s="170"/>
      <c r="CO138" s="170"/>
      <c r="CP138" s="170"/>
      <c r="CQ138" s="170"/>
      <c r="CR138" s="170"/>
      <c r="CS138" s="170"/>
    </row>
    <row r="139" spans="1:118" s="115" customFormat="1" ht="11.25" hidden="1" customHeight="1">
      <c r="A139" s="289"/>
      <c r="B139" s="898"/>
      <c r="C139" s="862"/>
      <c r="D139" s="283"/>
      <c r="E139" s="284"/>
      <c r="F139" s="285" t="str">
        <f>F132 &amp; ".5"</f>
        <v>1.5</v>
      </c>
      <c r="G139" s="303" t="s">
        <v>141</v>
      </c>
      <c r="H139" s="276"/>
      <c r="I139" s="276"/>
      <c r="J139" s="276"/>
      <c r="K139" s="277"/>
      <c r="L139" s="277"/>
      <c r="M139" s="277"/>
      <c r="N139" s="277"/>
      <c r="O139" s="277"/>
      <c r="P139" s="277"/>
      <c r="Q139" s="277"/>
      <c r="R139" s="277"/>
      <c r="S139" s="277"/>
      <c r="T139" s="272"/>
      <c r="U139" s="326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282" t="str">
        <f>C132 &amp; "-I"</f>
        <v>1.0-I</v>
      </c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333"/>
      <c r="BQ139" s="333"/>
      <c r="BR139" s="333"/>
      <c r="BS139" s="333"/>
      <c r="BT139" s="333"/>
      <c r="BU139" s="333"/>
      <c r="BV139" s="333"/>
      <c r="BW139" s="333"/>
      <c r="BX139" s="333"/>
      <c r="BY139" s="333"/>
      <c r="BZ139" s="170"/>
      <c r="CA139" s="170"/>
      <c r="CB139" s="170"/>
      <c r="CC139" s="170"/>
      <c r="CD139" s="170"/>
      <c r="CO139" s="170"/>
      <c r="CP139" s="170"/>
      <c r="CQ139" s="170"/>
      <c r="CR139" s="170"/>
      <c r="CS139" s="170"/>
    </row>
    <row r="140" spans="1:118" s="115" customFormat="1" ht="11.25" hidden="1" customHeight="1">
      <c r="A140" s="289"/>
      <c r="B140" s="898"/>
      <c r="C140" s="862"/>
      <c r="D140" s="283"/>
      <c r="E140" s="284"/>
      <c r="F140" s="285" t="str">
        <f>F132 &amp; ".6"</f>
        <v>1.6</v>
      </c>
      <c r="G140" s="303" t="s">
        <v>142</v>
      </c>
      <c r="H140" s="276"/>
      <c r="I140" s="276"/>
      <c r="J140" s="276"/>
      <c r="K140" s="277"/>
      <c r="L140" s="277"/>
      <c r="M140" s="277"/>
      <c r="N140" s="277"/>
      <c r="O140" s="277"/>
      <c r="P140" s="277"/>
      <c r="Q140" s="277"/>
      <c r="R140" s="277"/>
      <c r="S140" s="277"/>
      <c r="T140" s="272"/>
      <c r="U140" s="326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282" t="str">
        <f>C132 &amp; "-I"</f>
        <v>1.0-I</v>
      </c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170"/>
      <c r="CA140" s="170"/>
      <c r="CB140" s="170"/>
      <c r="CC140" s="170"/>
      <c r="CD140" s="170"/>
      <c r="CO140" s="170"/>
      <c r="CP140" s="170"/>
      <c r="CQ140" s="170"/>
      <c r="CR140" s="170"/>
      <c r="CS140" s="170"/>
    </row>
    <row r="141" spans="1:118" s="115" customFormat="1" ht="11.25" hidden="1" customHeight="1">
      <c r="A141" s="289"/>
      <c r="B141" s="898"/>
      <c r="C141" s="862"/>
      <c r="D141" s="283"/>
      <c r="E141" s="284"/>
      <c r="F141" s="285" t="str">
        <f>F132 &amp; ".7"</f>
        <v>1.7</v>
      </c>
      <c r="G141" s="303" t="s">
        <v>143</v>
      </c>
      <c r="H141" s="276"/>
      <c r="I141" s="276"/>
      <c r="J141" s="276"/>
      <c r="K141" s="277"/>
      <c r="L141" s="277"/>
      <c r="M141" s="277"/>
      <c r="N141" s="277"/>
      <c r="O141" s="277"/>
      <c r="P141" s="277"/>
      <c r="Q141" s="277"/>
      <c r="R141" s="277"/>
      <c r="S141" s="277"/>
      <c r="T141" s="272"/>
      <c r="U141" s="326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282" t="str">
        <f>C132 &amp; "-II"</f>
        <v>1.0-II</v>
      </c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170"/>
      <c r="CA141" s="170"/>
      <c r="CB141" s="170"/>
      <c r="CC141" s="170"/>
      <c r="CD141" s="170"/>
      <c r="CO141" s="170"/>
      <c r="CP141" s="170"/>
      <c r="CQ141" s="170"/>
      <c r="CR141" s="170"/>
      <c r="CS141" s="170"/>
      <c r="CT141" s="336">
        <f>IF(OR(BU134=0,CJ134=0,BU134=""),0,CJ134/BU134)</f>
        <v>0</v>
      </c>
      <c r="CU141" s="336">
        <f>IF(OR(BV134=0,CK134=0,BV134=""),0,CK134/BV134)</f>
        <v>0</v>
      </c>
      <c r="CV141" s="336">
        <f>IF(OR(BW134=0,CL134=0,BW134=""),0,CL134/BW134)</f>
        <v>0</v>
      </c>
      <c r="CW141" s="336">
        <f>IF(OR(BX134=0,CM134=0,BX134=""),0,CM134/BX134)</f>
        <v>0</v>
      </c>
      <c r="CX141" s="336">
        <f>IF(OR(BY134=0,CN134=0,BY134=""),0,CN134/BY134)</f>
        <v>0</v>
      </c>
      <c r="CY141" s="336">
        <f>IF(OR(SUM(BU134:BY134)=0,SUM(CJ134:CN134)=0),0,SUM(CJ134:CN134)/SUM(BU134:BY134))</f>
        <v>0</v>
      </c>
    </row>
    <row r="142" spans="1:118" s="115" customFormat="1" ht="11.25" hidden="1" customHeight="1">
      <c r="A142" s="289"/>
      <c r="B142" s="898"/>
      <c r="C142" s="862"/>
      <c r="D142" s="283"/>
      <c r="E142" s="284"/>
      <c r="F142" s="285" t="str">
        <f>F132 &amp; ".8"</f>
        <v>1.8</v>
      </c>
      <c r="G142" s="303" t="s">
        <v>144</v>
      </c>
      <c r="H142" s="276"/>
      <c r="I142" s="276"/>
      <c r="J142" s="276"/>
      <c r="K142" s="277"/>
      <c r="L142" s="277"/>
      <c r="M142" s="277"/>
      <c r="N142" s="277"/>
      <c r="O142" s="277"/>
      <c r="P142" s="277"/>
      <c r="Q142" s="277"/>
      <c r="R142" s="277"/>
      <c r="S142" s="277"/>
      <c r="T142" s="272"/>
      <c r="U142" s="326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282" t="str">
        <f>C132 &amp; "-II"</f>
        <v>1.0-II</v>
      </c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333"/>
      <c r="BQ142" s="333"/>
      <c r="BR142" s="333"/>
      <c r="BS142" s="333"/>
      <c r="BT142" s="333"/>
      <c r="BU142" s="333"/>
      <c r="BV142" s="333"/>
      <c r="BW142" s="333"/>
      <c r="BX142" s="333"/>
      <c r="BY142" s="333"/>
      <c r="BZ142" s="170"/>
      <c r="CA142" s="170"/>
      <c r="CB142" s="170"/>
      <c r="CC142" s="170"/>
      <c r="CD142" s="170"/>
      <c r="CO142" s="170"/>
      <c r="CP142" s="170"/>
      <c r="CQ142" s="170"/>
      <c r="CR142" s="170"/>
      <c r="CS142" s="170"/>
    </row>
    <row r="143" spans="1:118" s="115" customFormat="1" ht="11.25" hidden="1" customHeight="1">
      <c r="A143" s="289"/>
      <c r="B143" s="898"/>
      <c r="C143" s="862"/>
      <c r="D143" s="283"/>
      <c r="E143" s="284"/>
      <c r="F143" s="285" t="str">
        <f>F132 &amp; ".9"</f>
        <v>1.9</v>
      </c>
      <c r="G143" s="303" t="s">
        <v>145</v>
      </c>
      <c r="H143" s="276"/>
      <c r="I143" s="276"/>
      <c r="J143" s="276"/>
      <c r="K143" s="277"/>
      <c r="L143" s="277"/>
      <c r="M143" s="277"/>
      <c r="N143" s="277"/>
      <c r="O143" s="277"/>
      <c r="P143" s="277"/>
      <c r="Q143" s="277"/>
      <c r="R143" s="277"/>
      <c r="S143" s="277"/>
      <c r="T143" s="272"/>
      <c r="U143" s="326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282" t="str">
        <f>C132 &amp; "-II"</f>
        <v>1.0-II</v>
      </c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333"/>
      <c r="BQ143" s="333"/>
      <c r="BR143" s="333"/>
      <c r="BS143" s="333"/>
      <c r="BT143" s="333"/>
      <c r="BU143" s="333"/>
      <c r="BV143" s="333"/>
      <c r="BW143" s="333"/>
      <c r="BX143" s="333"/>
      <c r="BY143" s="333"/>
      <c r="BZ143" s="170"/>
      <c r="CA143" s="170"/>
      <c r="CB143" s="170"/>
      <c r="CC143" s="170"/>
      <c r="CD143" s="170"/>
      <c r="CO143" s="170"/>
      <c r="CP143" s="170"/>
      <c r="CQ143" s="170"/>
      <c r="CR143" s="170"/>
      <c r="CS143" s="170"/>
    </row>
    <row r="144" spans="1:118" s="115" customFormat="1" ht="11.25" hidden="1" customHeight="1">
      <c r="A144" s="289"/>
      <c r="B144" s="898"/>
      <c r="C144" s="862"/>
      <c r="D144" s="283"/>
      <c r="E144" s="284"/>
      <c r="F144" s="285" t="str">
        <f>F132 &amp; ".10"</f>
        <v>1.10</v>
      </c>
      <c r="G144" s="303" t="s">
        <v>146</v>
      </c>
      <c r="H144" s="276"/>
      <c r="I144" s="276"/>
      <c r="J144" s="276"/>
      <c r="K144" s="277"/>
      <c r="L144" s="277"/>
      <c r="M144" s="277"/>
      <c r="N144" s="277"/>
      <c r="O144" s="277"/>
      <c r="P144" s="277"/>
      <c r="Q144" s="277"/>
      <c r="R144" s="277"/>
      <c r="S144" s="277"/>
      <c r="T144" s="272"/>
      <c r="U144" s="326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282" t="str">
        <f>C132 &amp; "-II"</f>
        <v>1.0-II</v>
      </c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333"/>
      <c r="BQ144" s="333"/>
      <c r="BR144" s="333"/>
      <c r="BS144" s="333"/>
      <c r="BT144" s="333"/>
      <c r="BU144" s="333"/>
      <c r="BV144" s="333"/>
      <c r="BW144" s="333"/>
      <c r="BX144" s="333"/>
      <c r="BY144" s="333"/>
      <c r="BZ144" s="170"/>
      <c r="CA144" s="170"/>
      <c r="CB144" s="170"/>
      <c r="CC144" s="170"/>
      <c r="CD144" s="170"/>
      <c r="CO144" s="170"/>
      <c r="CP144" s="170"/>
      <c r="CQ144" s="170"/>
      <c r="CR144" s="170"/>
      <c r="CS144" s="170"/>
    </row>
    <row r="145" spans="1:118" s="115" customFormat="1" ht="11.25" hidden="1" customHeight="1">
      <c r="A145" s="289"/>
      <c r="B145" s="898"/>
      <c r="C145" s="862"/>
      <c r="D145" s="283"/>
      <c r="E145" s="284"/>
      <c r="F145" s="285" t="str">
        <f>F132 &amp; ".11"</f>
        <v>1.11</v>
      </c>
      <c r="G145" s="303" t="s">
        <v>147</v>
      </c>
      <c r="H145" s="276"/>
      <c r="I145" s="276"/>
      <c r="J145" s="276"/>
      <c r="K145" s="277"/>
      <c r="L145" s="277"/>
      <c r="M145" s="277"/>
      <c r="N145" s="277"/>
      <c r="O145" s="277"/>
      <c r="P145" s="277"/>
      <c r="Q145" s="277"/>
      <c r="R145" s="277"/>
      <c r="S145" s="277"/>
      <c r="T145" s="272"/>
      <c r="U145" s="326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282" t="str">
        <f>C132 &amp; "-II"</f>
        <v>1.0-II</v>
      </c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333"/>
      <c r="BQ145" s="333"/>
      <c r="BR145" s="333"/>
      <c r="BS145" s="333"/>
      <c r="BT145" s="333"/>
      <c r="BU145" s="333"/>
      <c r="BV145" s="333"/>
      <c r="BW145" s="333"/>
      <c r="BX145" s="333"/>
      <c r="BY145" s="333"/>
      <c r="BZ145" s="170"/>
      <c r="CA145" s="170"/>
      <c r="CB145" s="170"/>
      <c r="CC145" s="170"/>
      <c r="CD145" s="170"/>
      <c r="CO145" s="170"/>
      <c r="CP145" s="170"/>
      <c r="CQ145" s="170"/>
      <c r="CR145" s="170"/>
      <c r="CS145" s="170"/>
    </row>
    <row r="146" spans="1:118" s="115" customFormat="1" ht="11.25" hidden="1" customHeight="1">
      <c r="A146" s="289"/>
      <c r="B146" s="898"/>
      <c r="C146" s="867"/>
      <c r="D146" s="283"/>
      <c r="E146" s="284"/>
      <c r="F146" s="285" t="str">
        <f>F132 &amp; ".12"</f>
        <v>1.12</v>
      </c>
      <c r="G146" s="303" t="s">
        <v>148</v>
      </c>
      <c r="H146" s="276"/>
      <c r="I146" s="276"/>
      <c r="J146" s="276"/>
      <c r="K146" s="277"/>
      <c r="L146" s="277"/>
      <c r="M146" s="277"/>
      <c r="N146" s="277"/>
      <c r="O146" s="277"/>
      <c r="P146" s="277"/>
      <c r="Q146" s="277"/>
      <c r="R146" s="277"/>
      <c r="S146" s="277"/>
      <c r="T146" s="272"/>
      <c r="U146" s="326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282" t="str">
        <f>C132 &amp; "-II"</f>
        <v>1.0-II</v>
      </c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333"/>
      <c r="BQ146" s="333"/>
      <c r="BR146" s="333"/>
      <c r="BS146" s="333"/>
      <c r="BT146" s="333"/>
      <c r="BU146" s="333"/>
      <c r="BV146" s="333"/>
      <c r="BW146" s="333"/>
      <c r="BX146" s="333"/>
      <c r="BY146" s="333"/>
      <c r="BZ146" s="170"/>
      <c r="CA146" s="170"/>
      <c r="CB146" s="170"/>
      <c r="CC146" s="170"/>
      <c r="CD146" s="170"/>
      <c r="CO146" s="170"/>
      <c r="CP146" s="170"/>
      <c r="CQ146" s="170"/>
      <c r="CR146" s="170"/>
      <c r="CS146" s="170"/>
    </row>
    <row r="147" spans="1:118" s="115" customFormat="1" ht="0.75" hidden="1" customHeight="1">
      <c r="A147" s="289"/>
      <c r="B147" s="898"/>
      <c r="C147" s="861"/>
      <c r="D147" s="283"/>
      <c r="E147" s="318"/>
      <c r="F147" s="276"/>
      <c r="G147" s="276"/>
      <c r="H147" s="276"/>
      <c r="I147" s="276"/>
      <c r="J147" s="276"/>
      <c r="K147" s="277"/>
      <c r="L147" s="277"/>
      <c r="M147" s="277"/>
      <c r="N147" s="277"/>
      <c r="O147" s="277"/>
      <c r="P147" s="277"/>
      <c r="Q147" s="277"/>
      <c r="R147" s="277"/>
      <c r="S147" s="277"/>
      <c r="T147" s="272"/>
      <c r="U147" s="280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282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333"/>
      <c r="BQ147" s="333"/>
      <c r="BR147" s="333"/>
      <c r="BS147" s="333"/>
      <c r="BT147" s="333"/>
      <c r="BU147" s="333"/>
      <c r="BV147" s="333"/>
      <c r="BW147" s="333"/>
      <c r="BX147" s="333"/>
      <c r="BY147" s="333"/>
      <c r="BZ147" s="170"/>
      <c r="CA147" s="170"/>
      <c r="CB147" s="170"/>
      <c r="CC147" s="170"/>
      <c r="CD147" s="170"/>
      <c r="CO147" s="170"/>
      <c r="CP147" s="170"/>
      <c r="CQ147" s="170"/>
      <c r="CR147" s="170"/>
      <c r="CS147" s="170"/>
    </row>
    <row r="148" spans="1:118" s="115" customFormat="1" ht="0.75" hidden="1" customHeight="1">
      <c r="A148" s="289"/>
      <c r="B148" s="898"/>
      <c r="C148" s="862"/>
      <c r="D148" s="283"/>
      <c r="E148" s="318"/>
      <c r="F148" s="276"/>
      <c r="G148" s="276"/>
      <c r="H148" s="276"/>
      <c r="I148" s="276"/>
      <c r="J148" s="276"/>
      <c r="K148" s="277"/>
      <c r="L148" s="277"/>
      <c r="M148" s="277"/>
      <c r="N148" s="277"/>
      <c r="O148" s="277"/>
      <c r="P148" s="277"/>
      <c r="Q148" s="277"/>
      <c r="R148" s="277"/>
      <c r="S148" s="277"/>
      <c r="T148" s="272"/>
      <c r="U148" s="280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282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333"/>
      <c r="BQ148" s="333"/>
      <c r="BR148" s="333"/>
      <c r="BS148" s="333"/>
      <c r="BT148" s="333"/>
      <c r="BU148" s="333"/>
      <c r="BV148" s="333"/>
      <c r="BW148" s="333"/>
      <c r="BX148" s="333"/>
      <c r="BY148" s="333"/>
      <c r="BZ148" s="170"/>
      <c r="CA148" s="170"/>
      <c r="CB148" s="170"/>
      <c r="CC148" s="170"/>
      <c r="CD148" s="170"/>
      <c r="CO148" s="170"/>
      <c r="CP148" s="170"/>
      <c r="CQ148" s="170"/>
      <c r="CR148" s="170"/>
      <c r="CS148" s="170"/>
    </row>
    <row r="149" spans="1:118" s="115" customFormat="1" ht="0.75" hidden="1" customHeight="1">
      <c r="A149" s="289"/>
      <c r="B149" s="898"/>
      <c r="C149" s="862"/>
      <c r="D149" s="283"/>
      <c r="E149" s="318"/>
      <c r="F149" s="276"/>
      <c r="G149" s="276"/>
      <c r="H149" s="276"/>
      <c r="I149" s="276"/>
      <c r="J149" s="276"/>
      <c r="K149" s="277"/>
      <c r="L149" s="277"/>
      <c r="M149" s="277"/>
      <c r="N149" s="277"/>
      <c r="O149" s="277"/>
      <c r="P149" s="277"/>
      <c r="Q149" s="277"/>
      <c r="R149" s="277"/>
      <c r="S149" s="277"/>
      <c r="T149" s="272"/>
      <c r="U149" s="280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282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333"/>
      <c r="BQ149" s="333"/>
      <c r="BR149" s="333"/>
      <c r="BS149" s="333"/>
      <c r="BT149" s="333"/>
      <c r="BU149" s="333"/>
      <c r="BV149" s="333"/>
      <c r="BW149" s="333"/>
      <c r="BX149" s="333"/>
      <c r="BY149" s="333"/>
      <c r="BZ149" s="170"/>
      <c r="CA149" s="170"/>
      <c r="CB149" s="170"/>
      <c r="CC149" s="170"/>
      <c r="CD149" s="170"/>
      <c r="CO149" s="170"/>
      <c r="CP149" s="170"/>
      <c r="CQ149" s="170"/>
      <c r="CR149" s="170"/>
      <c r="CS149" s="170"/>
    </row>
    <row r="150" spans="1:118" s="115" customFormat="1" ht="0.75" hidden="1" customHeight="1">
      <c r="A150" s="289"/>
      <c r="B150" s="898"/>
      <c r="C150" s="862"/>
      <c r="D150" s="283"/>
      <c r="E150" s="318"/>
      <c r="F150" s="276"/>
      <c r="G150" s="276"/>
      <c r="H150" s="276"/>
      <c r="I150" s="276"/>
      <c r="J150" s="276"/>
      <c r="K150" s="277"/>
      <c r="L150" s="277"/>
      <c r="M150" s="277"/>
      <c r="N150" s="277"/>
      <c r="O150" s="277"/>
      <c r="P150" s="277"/>
      <c r="Q150" s="277"/>
      <c r="R150" s="277"/>
      <c r="S150" s="277"/>
      <c r="T150" s="272"/>
      <c r="U150" s="280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282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333"/>
      <c r="BQ150" s="333"/>
      <c r="BR150" s="333"/>
      <c r="BS150" s="333"/>
      <c r="BT150" s="333"/>
      <c r="BU150" s="333"/>
      <c r="BV150" s="333"/>
      <c r="BW150" s="333"/>
      <c r="BX150" s="333"/>
      <c r="BY150" s="333"/>
      <c r="BZ150" s="170"/>
      <c r="CA150" s="170"/>
      <c r="CB150" s="170"/>
      <c r="CC150" s="170"/>
      <c r="CD150" s="170"/>
      <c r="CO150" s="170"/>
      <c r="CP150" s="170"/>
      <c r="CQ150" s="170"/>
      <c r="CR150" s="170"/>
      <c r="CS150" s="170"/>
    </row>
    <row r="151" spans="1:118" s="115" customFormat="1" ht="0.75" hidden="1" customHeight="1">
      <c r="A151" s="289"/>
      <c r="B151" s="898"/>
      <c r="C151" s="862"/>
      <c r="D151" s="283"/>
      <c r="E151" s="318"/>
      <c r="F151" s="276"/>
      <c r="G151" s="276"/>
      <c r="H151" s="276"/>
      <c r="I151" s="276"/>
      <c r="J151" s="276"/>
      <c r="K151" s="277"/>
      <c r="L151" s="277"/>
      <c r="M151" s="277"/>
      <c r="N151" s="277"/>
      <c r="O151" s="277"/>
      <c r="P151" s="277"/>
      <c r="Q151" s="277"/>
      <c r="R151" s="277"/>
      <c r="S151" s="277"/>
      <c r="T151" s="272"/>
      <c r="U151" s="280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282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333"/>
      <c r="BQ151" s="333"/>
      <c r="BR151" s="333"/>
      <c r="BS151" s="333"/>
      <c r="BT151" s="333"/>
      <c r="BU151" s="333"/>
      <c r="BV151" s="333"/>
      <c r="BW151" s="333"/>
      <c r="BX151" s="333"/>
      <c r="BY151" s="333"/>
      <c r="BZ151" s="170"/>
      <c r="CA151" s="170"/>
      <c r="CB151" s="170"/>
      <c r="CC151" s="170"/>
      <c r="CD151" s="170"/>
      <c r="CO151" s="170"/>
      <c r="CP151" s="170"/>
      <c r="CQ151" s="170"/>
      <c r="CR151" s="170"/>
      <c r="CS151" s="170"/>
    </row>
    <row r="152" spans="1:118" s="115" customFormat="1" ht="0.75" hidden="1" customHeight="1">
      <c r="A152" s="289"/>
      <c r="B152" s="898"/>
      <c r="C152" s="862"/>
      <c r="D152" s="283"/>
      <c r="E152" s="318"/>
      <c r="F152" s="276"/>
      <c r="G152" s="276"/>
      <c r="H152" s="276"/>
      <c r="I152" s="276"/>
      <c r="J152" s="276"/>
      <c r="K152" s="277"/>
      <c r="L152" s="277"/>
      <c r="M152" s="277"/>
      <c r="N152" s="277"/>
      <c r="O152" s="277"/>
      <c r="P152" s="277"/>
      <c r="Q152" s="277"/>
      <c r="R152" s="277"/>
      <c r="S152" s="277"/>
      <c r="T152" s="272"/>
      <c r="U152" s="280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282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333"/>
      <c r="BQ152" s="333"/>
      <c r="BR152" s="333"/>
      <c r="BS152" s="333"/>
      <c r="BT152" s="333"/>
      <c r="BU152" s="333"/>
      <c r="BV152" s="333"/>
      <c r="BW152" s="333"/>
      <c r="BX152" s="333"/>
      <c r="BY152" s="333"/>
      <c r="BZ152" s="170"/>
      <c r="CA152" s="170"/>
      <c r="CB152" s="170"/>
      <c r="CC152" s="170"/>
      <c r="CD152" s="170"/>
      <c r="CO152" s="170"/>
      <c r="CP152" s="170"/>
      <c r="CQ152" s="170"/>
      <c r="CR152" s="170"/>
      <c r="CS152" s="170"/>
    </row>
    <row r="153" spans="1:118" s="115" customFormat="1" ht="0.75" hidden="1" customHeight="1">
      <c r="A153" s="289"/>
      <c r="B153" s="898"/>
      <c r="C153" s="862"/>
      <c r="D153" s="283"/>
      <c r="E153" s="318"/>
      <c r="F153" s="276"/>
      <c r="G153" s="276"/>
      <c r="H153" s="276"/>
      <c r="I153" s="276"/>
      <c r="J153" s="276"/>
      <c r="K153" s="277"/>
      <c r="L153" s="277"/>
      <c r="M153" s="277"/>
      <c r="N153" s="277"/>
      <c r="O153" s="277"/>
      <c r="P153" s="277"/>
      <c r="Q153" s="277"/>
      <c r="R153" s="277"/>
      <c r="S153" s="277"/>
      <c r="T153" s="272"/>
      <c r="U153" s="280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282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333"/>
      <c r="BQ153" s="333"/>
      <c r="BR153" s="333"/>
      <c r="BS153" s="333"/>
      <c r="BT153" s="333"/>
      <c r="BU153" s="333"/>
      <c r="BV153" s="333"/>
      <c r="BW153" s="333"/>
      <c r="BX153" s="333"/>
      <c r="BY153" s="333"/>
      <c r="BZ153" s="170"/>
      <c r="CA153" s="170"/>
      <c r="CB153" s="170"/>
      <c r="CC153" s="170"/>
      <c r="CD153" s="170"/>
      <c r="CO153" s="170"/>
      <c r="CP153" s="170"/>
      <c r="CQ153" s="170"/>
      <c r="CR153" s="170"/>
      <c r="CS153" s="170"/>
    </row>
    <row r="154" spans="1:118" s="115" customFormat="1" ht="0.75" hidden="1" customHeight="1">
      <c r="A154" s="289"/>
      <c r="B154" s="898"/>
      <c r="C154" s="862"/>
      <c r="D154" s="283"/>
      <c r="E154" s="318"/>
      <c r="F154" s="276"/>
      <c r="G154" s="276"/>
      <c r="H154" s="276"/>
      <c r="I154" s="276"/>
      <c r="J154" s="276"/>
      <c r="K154" s="277"/>
      <c r="L154" s="277"/>
      <c r="M154" s="277"/>
      <c r="N154" s="277"/>
      <c r="O154" s="277"/>
      <c r="P154" s="277"/>
      <c r="Q154" s="277"/>
      <c r="R154" s="277"/>
      <c r="S154" s="277"/>
      <c r="T154" s="272"/>
      <c r="U154" s="280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282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333"/>
      <c r="BQ154" s="333"/>
      <c r="BR154" s="333"/>
      <c r="BS154" s="333"/>
      <c r="BT154" s="333"/>
      <c r="BU154" s="333"/>
      <c r="BV154" s="333"/>
      <c r="BW154" s="333"/>
      <c r="BX154" s="333"/>
      <c r="BY154" s="333"/>
      <c r="BZ154" s="170"/>
      <c r="CA154" s="170"/>
      <c r="CB154" s="170"/>
      <c r="CC154" s="170"/>
      <c r="CD154" s="170"/>
      <c r="CO154" s="170"/>
      <c r="CP154" s="170"/>
      <c r="CQ154" s="170"/>
      <c r="CR154" s="170"/>
      <c r="CS154" s="170"/>
    </row>
    <row r="155" spans="1:118" s="115" customFormat="1" ht="0.75" hidden="1" customHeight="1">
      <c r="A155" s="289"/>
      <c r="B155" s="898"/>
      <c r="C155" s="862"/>
      <c r="D155" s="283"/>
      <c r="E155" s="318"/>
      <c r="F155" s="276"/>
      <c r="G155" s="276"/>
      <c r="H155" s="276"/>
      <c r="I155" s="276"/>
      <c r="J155" s="276"/>
      <c r="K155" s="277"/>
      <c r="L155" s="277"/>
      <c r="M155" s="277"/>
      <c r="N155" s="277"/>
      <c r="O155" s="277"/>
      <c r="P155" s="277"/>
      <c r="Q155" s="277"/>
      <c r="R155" s="277"/>
      <c r="S155" s="277"/>
      <c r="T155" s="272"/>
      <c r="U155" s="280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282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333"/>
      <c r="BQ155" s="333"/>
      <c r="BR155" s="333"/>
      <c r="BS155" s="333"/>
      <c r="BT155" s="333"/>
      <c r="BU155" s="333"/>
      <c r="BV155" s="333"/>
      <c r="BW155" s="333"/>
      <c r="BX155" s="333"/>
      <c r="BY155" s="333"/>
      <c r="BZ155" s="170"/>
      <c r="CA155" s="170"/>
      <c r="CB155" s="170"/>
      <c r="CC155" s="170"/>
      <c r="CD155" s="170"/>
      <c r="CO155" s="170"/>
      <c r="CP155" s="170"/>
      <c r="CQ155" s="170"/>
      <c r="CR155" s="170"/>
      <c r="CS155" s="170"/>
    </row>
    <row r="156" spans="1:118" s="115" customFormat="1" ht="0.75" hidden="1" customHeight="1">
      <c r="A156" s="289"/>
      <c r="B156" s="898"/>
      <c r="C156" s="862"/>
      <c r="D156" s="283"/>
      <c r="E156" s="318"/>
      <c r="F156" s="276"/>
      <c r="G156" s="276"/>
      <c r="H156" s="276"/>
      <c r="I156" s="276"/>
      <c r="J156" s="276"/>
      <c r="K156" s="277"/>
      <c r="L156" s="277"/>
      <c r="M156" s="277"/>
      <c r="N156" s="277"/>
      <c r="O156" s="277"/>
      <c r="P156" s="277"/>
      <c r="Q156" s="277"/>
      <c r="R156" s="277"/>
      <c r="S156" s="277"/>
      <c r="T156" s="272"/>
      <c r="U156" s="280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282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333"/>
      <c r="BQ156" s="333"/>
      <c r="BR156" s="333"/>
      <c r="BS156" s="333"/>
      <c r="BT156" s="333"/>
      <c r="BU156" s="333"/>
      <c r="BV156" s="333"/>
      <c r="BW156" s="333"/>
      <c r="BX156" s="333"/>
      <c r="BY156" s="333"/>
      <c r="BZ156" s="170"/>
      <c r="CA156" s="170"/>
      <c r="CB156" s="170"/>
      <c r="CC156" s="170"/>
      <c r="CD156" s="170"/>
      <c r="CO156" s="170"/>
      <c r="CP156" s="170"/>
      <c r="CQ156" s="170"/>
      <c r="CR156" s="170"/>
      <c r="CS156" s="170"/>
    </row>
    <row r="157" spans="1:118" s="115" customFormat="1" ht="0.75" hidden="1" customHeight="1">
      <c r="A157" s="289"/>
      <c r="B157" s="898"/>
      <c r="C157" s="862"/>
      <c r="D157" s="283"/>
      <c r="E157" s="318"/>
      <c r="F157" s="276"/>
      <c r="G157" s="276"/>
      <c r="H157" s="276"/>
      <c r="I157" s="276"/>
      <c r="J157" s="276"/>
      <c r="K157" s="277"/>
      <c r="L157" s="277"/>
      <c r="M157" s="277"/>
      <c r="N157" s="277"/>
      <c r="O157" s="277"/>
      <c r="P157" s="277"/>
      <c r="Q157" s="277"/>
      <c r="R157" s="277"/>
      <c r="S157" s="277"/>
      <c r="T157" s="272"/>
      <c r="U157" s="280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282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333"/>
      <c r="BQ157" s="333"/>
      <c r="BR157" s="333"/>
      <c r="BS157" s="333"/>
      <c r="BT157" s="333"/>
      <c r="BU157" s="333"/>
      <c r="BV157" s="333"/>
      <c r="BW157" s="333"/>
      <c r="BX157" s="333"/>
      <c r="BY157" s="333"/>
      <c r="BZ157" s="170"/>
      <c r="CA157" s="170"/>
      <c r="CB157" s="170"/>
      <c r="CC157" s="170"/>
      <c r="CD157" s="170"/>
      <c r="CO157" s="170"/>
      <c r="CP157" s="170"/>
      <c r="CQ157" s="170"/>
      <c r="CR157" s="170"/>
      <c r="CS157" s="170"/>
    </row>
    <row r="158" spans="1:118" s="115" customFormat="1" ht="0.75" hidden="1" customHeight="1">
      <c r="A158" s="289"/>
      <c r="B158" s="898"/>
      <c r="C158" s="862"/>
      <c r="D158" s="283"/>
      <c r="E158" s="318"/>
      <c r="F158" s="276"/>
      <c r="G158" s="276"/>
      <c r="H158" s="276"/>
      <c r="I158" s="276"/>
      <c r="J158" s="276"/>
      <c r="K158" s="277"/>
      <c r="L158" s="277"/>
      <c r="M158" s="277"/>
      <c r="N158" s="277"/>
      <c r="O158" s="277"/>
      <c r="P158" s="277"/>
      <c r="Q158" s="277"/>
      <c r="R158" s="277"/>
      <c r="S158" s="277"/>
      <c r="T158" s="272"/>
      <c r="U158" s="280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286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333"/>
      <c r="BQ158" s="333"/>
      <c r="BR158" s="333"/>
      <c r="BS158" s="333"/>
      <c r="BT158" s="333"/>
      <c r="BU158" s="333"/>
      <c r="BV158" s="333"/>
      <c r="BW158" s="333"/>
      <c r="BX158" s="333"/>
      <c r="BY158" s="333"/>
      <c r="BZ158" s="170"/>
      <c r="CA158" s="170"/>
      <c r="CB158" s="170"/>
      <c r="CC158" s="170"/>
      <c r="CD158" s="170"/>
      <c r="CO158" s="170"/>
      <c r="CP158" s="170"/>
      <c r="CQ158" s="170"/>
      <c r="CR158" s="170"/>
      <c r="CS158" s="170"/>
    </row>
    <row r="159" spans="1:118" s="115" customFormat="1" ht="0.75" hidden="1" customHeight="1">
      <c r="A159" s="289"/>
      <c r="B159" s="899"/>
      <c r="C159" s="863"/>
      <c r="D159" s="287"/>
      <c r="E159" s="318"/>
      <c r="F159" s="276"/>
      <c r="G159" s="276"/>
      <c r="H159" s="276"/>
      <c r="I159" s="276"/>
      <c r="J159" s="276"/>
      <c r="K159" s="277"/>
      <c r="L159" s="277"/>
      <c r="M159" s="277"/>
      <c r="N159" s="277"/>
      <c r="O159" s="277"/>
      <c r="P159" s="277"/>
      <c r="Q159" s="277"/>
      <c r="R159" s="277"/>
      <c r="S159" s="277"/>
      <c r="T159" s="272"/>
      <c r="U159" s="280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286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333"/>
      <c r="BQ159" s="333"/>
      <c r="BR159" s="333"/>
      <c r="BS159" s="333"/>
      <c r="BT159" s="333"/>
      <c r="BU159" s="333"/>
      <c r="BV159" s="333"/>
      <c r="BW159" s="333"/>
      <c r="BX159" s="333"/>
      <c r="BY159" s="333"/>
      <c r="BZ159" s="170"/>
      <c r="CA159" s="170"/>
      <c r="CB159" s="170"/>
      <c r="CC159" s="170"/>
      <c r="CD159" s="170"/>
      <c r="CO159" s="170"/>
      <c r="CP159" s="170"/>
      <c r="CQ159" s="170"/>
      <c r="CR159" s="170"/>
      <c r="CS159" s="170"/>
    </row>
    <row r="160" spans="1:118" s="115" customFormat="1" ht="0.75" customHeight="1">
      <c r="A160" s="251"/>
      <c r="B160" s="301"/>
      <c r="C160" s="251"/>
      <c r="D160" s="288"/>
      <c r="E160" s="318"/>
      <c r="F160" s="200"/>
      <c r="G160" s="331" t="s">
        <v>135</v>
      </c>
      <c r="H160" s="331"/>
      <c r="I160" s="331"/>
      <c r="J160" s="331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54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280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333"/>
      <c r="BQ160" s="333"/>
      <c r="BR160" s="333"/>
      <c r="BS160" s="333"/>
      <c r="BT160" s="333"/>
      <c r="BU160" s="333"/>
      <c r="BV160" s="333"/>
      <c r="BW160" s="333"/>
      <c r="BX160" s="333"/>
      <c r="BY160" s="333"/>
      <c r="BZ160" s="170"/>
      <c r="CA160" s="170"/>
      <c r="CB160" s="170"/>
      <c r="CC160" s="170"/>
      <c r="CD160" s="170"/>
      <c r="CO160" s="170"/>
      <c r="CP160" s="170"/>
      <c r="CQ160" s="170"/>
      <c r="CR160" s="170"/>
      <c r="CS160" s="170"/>
      <c r="DG160" s="170"/>
      <c r="DH160" s="170"/>
      <c r="DI160" s="170"/>
      <c r="DJ160" s="170"/>
      <c r="DK160" s="170"/>
      <c r="DL160" s="170"/>
      <c r="DM160" s="170"/>
      <c r="DN160" s="170"/>
    </row>
    <row r="161" spans="1:118" s="115" customFormat="1" ht="12" customHeight="1">
      <c r="A161" s="170"/>
      <c r="B161" s="170"/>
      <c r="C161" s="170"/>
      <c r="D161" s="349"/>
      <c r="E161" s="170"/>
      <c r="F161" s="350"/>
      <c r="G161" s="350"/>
      <c r="H161" s="350"/>
      <c r="I161" s="350"/>
      <c r="J161" s="350"/>
      <c r="K161" s="350"/>
      <c r="L161" s="350"/>
      <c r="M161" s="351"/>
      <c r="N161" s="350"/>
      <c r="O161" s="350"/>
      <c r="P161" s="350"/>
      <c r="Q161" s="350"/>
      <c r="R161" s="350"/>
      <c r="S161" s="350"/>
      <c r="T161" s="350"/>
      <c r="U161" s="54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280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333"/>
      <c r="BQ161" s="333"/>
      <c r="BR161" s="333"/>
      <c r="BS161" s="333"/>
      <c r="BT161" s="333"/>
      <c r="BU161" s="333"/>
      <c r="BV161" s="333"/>
      <c r="BW161" s="333"/>
      <c r="BX161" s="333"/>
      <c r="BY161" s="333"/>
      <c r="BZ161" s="170"/>
      <c r="CA161" s="170"/>
      <c r="CB161" s="170"/>
      <c r="CC161" s="170"/>
      <c r="CD161" s="170"/>
      <c r="CO161" s="170"/>
      <c r="CP161" s="170"/>
      <c r="CQ161" s="170"/>
      <c r="CR161" s="170"/>
      <c r="CS161" s="170"/>
      <c r="DG161" s="170"/>
      <c r="DH161" s="170"/>
      <c r="DI161" s="170"/>
      <c r="DJ161" s="170"/>
      <c r="DK161" s="170"/>
      <c r="DL161" s="170"/>
      <c r="DM161" s="170"/>
      <c r="DN161" s="170"/>
    </row>
    <row r="162" spans="1:118" s="115" customFormat="1" ht="12" customHeight="1">
      <c r="A162" s="170"/>
      <c r="B162" s="170"/>
      <c r="C162" s="170"/>
      <c r="D162" s="349"/>
      <c r="E162" s="170"/>
      <c r="U162" s="280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280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333"/>
      <c r="BQ162" s="333"/>
      <c r="BR162" s="333"/>
      <c r="BS162" s="333"/>
      <c r="BT162" s="333"/>
      <c r="BU162" s="333"/>
      <c r="BV162" s="333"/>
      <c r="BW162" s="333"/>
      <c r="BX162" s="333"/>
      <c r="BY162" s="333"/>
      <c r="BZ162" s="170"/>
      <c r="CA162" s="170"/>
      <c r="CB162" s="170"/>
      <c r="CC162" s="170"/>
      <c r="CD162" s="170"/>
      <c r="CO162" s="170"/>
      <c r="CP162" s="170"/>
      <c r="CQ162" s="170"/>
      <c r="CR162" s="170"/>
      <c r="CS162" s="170"/>
      <c r="DG162" s="170"/>
      <c r="DH162" s="170"/>
      <c r="DI162" s="170"/>
      <c r="DJ162" s="170"/>
      <c r="DK162" s="170"/>
      <c r="DL162" s="170"/>
      <c r="DM162" s="170"/>
      <c r="DN162" s="170"/>
    </row>
    <row r="163" spans="1:118">
      <c r="A163"/>
      <c r="B163"/>
      <c r="C163"/>
      <c r="D163" s="85"/>
      <c r="E163"/>
      <c r="M163"/>
      <c r="N163"/>
      <c r="O163"/>
      <c r="P163"/>
      <c r="Q163"/>
      <c r="DG163"/>
      <c r="DH163"/>
      <c r="DI163"/>
      <c r="DJ163"/>
      <c r="DK163"/>
      <c r="DL163"/>
      <c r="DM163"/>
      <c r="DN163"/>
    </row>
    <row r="164" spans="1:118">
      <c r="M164"/>
      <c r="N164"/>
      <c r="O164"/>
      <c r="P164"/>
      <c r="Q164"/>
      <c r="DG164"/>
      <c r="DH164"/>
      <c r="DI164"/>
      <c r="DJ164"/>
      <c r="DK164"/>
      <c r="DL164"/>
      <c r="DM164"/>
      <c r="DN164"/>
    </row>
  </sheetData>
  <sheetProtection algorithmName="SHA-512" hashValue="y5RTQ4HoJvUfG8qmX4FCqTL17rqNrFWN05qIwfBtRFiXTcTb1azVPTjWyzFZEmFCF0qjUELQ03/VEQjeXRKAPQ==" saltValue="yTtpjpTb1V54CB4ReH2gHQ==" spinCount="100000" sheet="1" objects="1" scenarios="1" formatColumns="0" formatRows="0"/>
  <mergeCells count="35">
    <mergeCell ref="B1:B28"/>
    <mergeCell ref="C3:C15"/>
    <mergeCell ref="C16:C28"/>
    <mergeCell ref="G1:G2"/>
    <mergeCell ref="F1:F2"/>
    <mergeCell ref="B57:B84"/>
    <mergeCell ref="C59:C71"/>
    <mergeCell ref="F120:F123"/>
    <mergeCell ref="N122:N123"/>
    <mergeCell ref="O122:O123"/>
    <mergeCell ref="G120:G123"/>
    <mergeCell ref="F57:F58"/>
    <mergeCell ref="L120:L123"/>
    <mergeCell ref="M120:T120"/>
    <mergeCell ref="C72:C84"/>
    <mergeCell ref="G57:G58"/>
    <mergeCell ref="K120:K123"/>
    <mergeCell ref="J120:J123"/>
    <mergeCell ref="H120:H123"/>
    <mergeCell ref="G128:G129"/>
    <mergeCell ref="G126:G127"/>
    <mergeCell ref="R121:R123"/>
    <mergeCell ref="BP131:BY131"/>
    <mergeCell ref="Q121:Q123"/>
    <mergeCell ref="P122:P123"/>
    <mergeCell ref="N121:P121"/>
    <mergeCell ref="M121:M123"/>
    <mergeCell ref="I120:I123"/>
    <mergeCell ref="T121:T123"/>
    <mergeCell ref="S121:S123"/>
    <mergeCell ref="B132:B159"/>
    <mergeCell ref="F132:F133"/>
    <mergeCell ref="G132:G133"/>
    <mergeCell ref="C134:C146"/>
    <mergeCell ref="C147:C159"/>
  </mergeCells>
  <phoneticPr fontId="3" type="noConversion"/>
  <dataValidations disablePrompts="1" count="1">
    <dataValidation allowBlank="1" showInputMessage="1" showErrorMessage="1" sqref="Q121:R123 N122:P122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EAT_CALC">
    <tabColor rgb="FF00B050"/>
  </sheetPr>
  <dimension ref="A1:AZ425"/>
  <sheetViews>
    <sheetView showGridLines="0" tabSelected="1" topLeftCell="AK9" zoomScaleNormal="100" workbookViewId="0">
      <pane xSplit="8" ySplit="14" topLeftCell="AT371" activePane="bottomRight" state="frozen"/>
      <selection activeCell="AK9" sqref="AK9"/>
      <selection pane="topRight" activeCell="AS9" sqref="AS9"/>
      <selection pane="bottomLeft" activeCell="AK23" sqref="AK23"/>
      <selection pane="bottomRight" activeCell="BA390" sqref="BA390"/>
    </sheetView>
  </sheetViews>
  <sheetFormatPr defaultRowHeight="11.25"/>
  <cols>
    <col min="1" max="35" width="4.5703125" hidden="1" customWidth="1"/>
    <col min="36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4" width="12.7109375" customWidth="1"/>
    <col min="45" max="45" width="9.140625" hidden="1" customWidth="1"/>
    <col min="46" max="48" width="12.7109375" customWidth="1"/>
    <col min="49" max="49" width="9.140625" hidden="1" customWidth="1"/>
    <col min="50" max="51" width="2.5703125" customWidth="1"/>
  </cols>
  <sheetData>
    <row r="1" spans="1:52" hidden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  <c r="AM1" s="26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hidden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  <c r="AM2" s="26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 hidden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M3" s="26"/>
      <c r="AN3" s="2"/>
      <c r="AO3" s="2"/>
      <c r="AP3" s="2"/>
      <c r="AQ3" s="2"/>
      <c r="AR3" s="2"/>
      <c r="AS3" s="2"/>
      <c r="AW3" s="2"/>
      <c r="AX3" s="2"/>
      <c r="AY3" s="2"/>
      <c r="AZ3" s="2"/>
    </row>
    <row r="4" spans="1:52" hidden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M4" s="26"/>
      <c r="AN4" s="2"/>
      <c r="AO4" s="2"/>
      <c r="AP4" s="2"/>
      <c r="AQ4" s="2"/>
      <c r="AR4" s="2"/>
      <c r="AS4" s="2"/>
      <c r="AW4" s="2"/>
      <c r="AX4" s="2"/>
      <c r="AY4" s="2"/>
      <c r="AZ4" s="2"/>
    </row>
    <row r="5" spans="1:52" hidden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M5" s="26"/>
      <c r="AN5" s="2"/>
      <c r="AO5" s="2"/>
      <c r="AP5" s="2"/>
      <c r="AQ5" s="2"/>
      <c r="AR5" s="2"/>
      <c r="AS5" s="2"/>
      <c r="AT5" s="158"/>
      <c r="AU5" s="158"/>
      <c r="AV5" s="158"/>
      <c r="AW5" s="2"/>
      <c r="AX5" s="2"/>
      <c r="AY5" s="2"/>
      <c r="AZ5" s="2"/>
    </row>
    <row r="6" spans="1:52" hidden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M6" s="26"/>
      <c r="AN6" s="2"/>
      <c r="AO6" s="2"/>
      <c r="AP6" s="158">
        <v>12</v>
      </c>
      <c r="AQ6" s="158">
        <v>6</v>
      </c>
      <c r="AR6" s="158">
        <v>6</v>
      </c>
      <c r="AS6" s="2"/>
      <c r="AT6" s="158">
        <v>12</v>
      </c>
      <c r="AU6" s="158">
        <v>6</v>
      </c>
      <c r="AV6" s="158">
        <v>6</v>
      </c>
      <c r="AW6" s="2"/>
      <c r="AX6" s="2"/>
      <c r="AY6" s="2"/>
      <c r="AZ6" s="2"/>
    </row>
    <row r="7" spans="1:52" hidden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M7" s="26"/>
      <c r="AN7" s="2"/>
      <c r="AO7" s="2"/>
      <c r="AP7" s="158"/>
      <c r="AQ7" s="158"/>
      <c r="AR7" s="158"/>
      <c r="AS7" s="2"/>
      <c r="AT7" s="148"/>
      <c r="AU7" s="148"/>
      <c r="AV7" s="148"/>
      <c r="AW7" s="2"/>
      <c r="AX7" s="2"/>
      <c r="AY7" s="2"/>
      <c r="AZ7" s="2"/>
    </row>
    <row r="8" spans="1:52" hidden="1">
      <c r="A8" s="115"/>
      <c r="B8" s="115"/>
      <c r="C8" s="115"/>
      <c r="D8" s="115"/>
      <c r="E8" s="115"/>
      <c r="F8" s="115"/>
      <c r="G8" s="115"/>
      <c r="H8" s="115"/>
      <c r="I8" s="115"/>
      <c r="J8" s="170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71"/>
      <c r="AM8" s="172"/>
      <c r="AN8" s="115"/>
      <c r="AO8" s="115"/>
      <c r="AP8" s="173"/>
      <c r="AQ8" s="173"/>
      <c r="AR8" s="173"/>
      <c r="AS8" s="115"/>
      <c r="AT8" s="173"/>
      <c r="AU8" s="173"/>
      <c r="AV8" s="173"/>
      <c r="AW8" s="115"/>
      <c r="AX8" s="115"/>
      <c r="AY8" s="115"/>
      <c r="AZ8" s="115"/>
    </row>
    <row r="9" spans="1:52">
      <c r="A9" s="149"/>
      <c r="B9" s="145"/>
      <c r="C9" s="145"/>
      <c r="D9" s="145"/>
      <c r="E9" s="145"/>
      <c r="F9" s="145"/>
      <c r="G9" s="145"/>
      <c r="H9" s="145"/>
      <c r="I9" s="145"/>
      <c r="J9" s="156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9"/>
      <c r="AM9" s="157"/>
      <c r="AN9" s="145"/>
      <c r="AO9" s="145"/>
      <c r="AP9" s="144" t="s">
        <v>275</v>
      </c>
      <c r="AQ9" s="144" t="s">
        <v>194</v>
      </c>
      <c r="AR9" s="144" t="s">
        <v>609</v>
      </c>
      <c r="AS9" s="145"/>
      <c r="AT9" s="144" t="s">
        <v>275</v>
      </c>
      <c r="AU9" s="144" t="s">
        <v>194</v>
      </c>
      <c r="AV9" s="144" t="s">
        <v>609</v>
      </c>
      <c r="AW9" s="145"/>
      <c r="AX9" s="145"/>
      <c r="AY9" s="145"/>
      <c r="AZ9" s="145"/>
    </row>
    <row r="10" spans="1:52">
      <c r="A10" s="145"/>
      <c r="B10" s="145"/>
      <c r="C10" s="145"/>
      <c r="D10" s="145"/>
      <c r="E10" s="145"/>
      <c r="F10" s="145"/>
      <c r="G10" s="145"/>
      <c r="H10" s="145"/>
      <c r="I10" s="145"/>
      <c r="J10" s="156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9"/>
      <c r="AM10" s="157"/>
      <c r="AN10" s="145"/>
      <c r="AO10" s="145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  <c r="AX10" s="145"/>
      <c r="AY10" s="145"/>
      <c r="AZ10" s="145"/>
    </row>
    <row r="11" spans="1:52">
      <c r="A11" s="145"/>
      <c r="B11" s="145"/>
      <c r="C11" s="145"/>
      <c r="D11" s="145"/>
      <c r="E11" s="145"/>
      <c r="F11" s="145"/>
      <c r="G11" s="145"/>
      <c r="H11" s="145"/>
      <c r="I11" s="145"/>
      <c r="J11" s="156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9"/>
      <c r="AM11" s="157"/>
      <c r="AN11" s="145"/>
      <c r="AO11" s="145"/>
      <c r="AP11" s="144"/>
      <c r="AQ11" s="144"/>
      <c r="AR11" s="144"/>
      <c r="AS11" s="145"/>
      <c r="AT11" s="144"/>
      <c r="AU11" s="144"/>
      <c r="AV11" s="144"/>
      <c r="AW11" s="145"/>
      <c r="AX11" s="145"/>
      <c r="AY11" s="145"/>
      <c r="AZ11" s="145"/>
    </row>
    <row r="12" spans="1:52">
      <c r="A12" s="145"/>
      <c r="B12" s="145"/>
      <c r="C12" s="145"/>
      <c r="D12" s="145"/>
      <c r="E12" s="145"/>
      <c r="F12" s="145"/>
      <c r="G12" s="145"/>
      <c r="H12" s="145"/>
      <c r="I12" s="145"/>
      <c r="J12" s="156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9"/>
      <c r="AM12" s="158"/>
      <c r="AN12" s="72" t="s">
        <v>2295</v>
      </c>
      <c r="AO12" s="72"/>
      <c r="AP12" s="144"/>
      <c r="AQ12" s="144"/>
      <c r="AR12" s="144"/>
      <c r="AS12" s="145"/>
      <c r="AT12" s="148"/>
      <c r="AU12" s="148"/>
      <c r="AV12" s="148"/>
      <c r="AW12" s="145"/>
      <c r="AX12" s="145"/>
      <c r="AY12" s="145"/>
      <c r="AZ12" s="145"/>
    </row>
    <row r="13" spans="1:52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5" t="s">
        <v>2313</v>
      </c>
      <c r="AN13" s="91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  <c r="AX13" s="2"/>
      <c r="AY13" s="2"/>
      <c r="AZ13" s="2"/>
    </row>
    <row r="14" spans="1:52" ht="26.25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5"/>
      <c r="AN14" s="916"/>
      <c r="AO14" s="165"/>
      <c r="AP14" s="917"/>
      <c r="AQ14" s="901"/>
      <c r="AR14" s="901"/>
      <c r="AS14" s="169"/>
      <c r="AT14" s="830"/>
      <c r="AU14" s="831"/>
      <c r="AV14" s="831"/>
      <c r="AW14" s="169"/>
      <c r="AX14" s="9"/>
      <c r="AY14" s="2"/>
      <c r="AZ14" s="2"/>
    </row>
    <row r="15" spans="1:52" hidden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M15" s="26"/>
      <c r="AN15" s="2"/>
      <c r="AO15" s="2"/>
      <c r="AP15" s="168"/>
      <c r="AQ15" s="168"/>
      <c r="AR15" s="168"/>
      <c r="AS15" s="2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  <c r="AW15" s="2"/>
      <c r="AX15" s="2"/>
      <c r="AY15" s="2"/>
      <c r="AZ15" s="2"/>
    </row>
    <row r="16" spans="1:52" hidden="1">
      <c r="A16" s="68"/>
      <c r="B16" s="68"/>
      <c r="C16" s="68"/>
      <c r="D16" s="68"/>
      <c r="E16" s="68"/>
      <c r="F16" s="68"/>
      <c r="G16" s="68"/>
      <c r="H16" s="68"/>
      <c r="I16" s="68"/>
      <c r="J16" s="67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77"/>
      <c r="AM16" s="68"/>
      <c r="AN16" s="68"/>
      <c r="AO16" s="68"/>
      <c r="AP16" s="68"/>
      <c r="AQ16" s="68"/>
      <c r="AR16" s="68"/>
      <c r="AS16" s="66"/>
      <c r="AT16" s="159" t="s">
        <v>5405</v>
      </c>
      <c r="AU16" s="159" t="s">
        <v>5405</v>
      </c>
      <c r="AV16" s="159" t="s">
        <v>5405</v>
      </c>
      <c r="AW16" s="66"/>
      <c r="AX16" s="66"/>
      <c r="AY16" s="68"/>
      <c r="AZ16" s="68"/>
    </row>
    <row r="17" spans="1:52" ht="12.75" hidden="1">
      <c r="A17" s="149"/>
      <c r="B17" s="149"/>
      <c r="C17" s="149"/>
      <c r="D17" s="149"/>
      <c r="E17" s="149"/>
      <c r="F17" s="149"/>
      <c r="G17" s="149"/>
      <c r="H17" s="149"/>
      <c r="I17" s="149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  <c r="AY17" s="149"/>
      <c r="AZ17" s="149"/>
    </row>
    <row r="18" spans="1:52" hidden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P18" s="2"/>
      <c r="AQ18" s="2"/>
      <c r="AR18" s="2"/>
      <c r="AS18" s="2"/>
      <c r="AT18" s="924" t="s">
        <v>134</v>
      </c>
      <c r="AU18" s="841"/>
      <c r="AV18" s="841"/>
      <c r="AW18" s="2" t="s">
        <v>135</v>
      </c>
      <c r="AX18" s="2"/>
      <c r="AY18" s="2"/>
      <c r="AZ18" s="2"/>
    </row>
    <row r="19" spans="1:52" ht="11.25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33" t="s">
        <v>104</v>
      </c>
      <c r="AN19" s="918" t="s">
        <v>196</v>
      </c>
      <c r="AO19" s="846" t="s">
        <v>683</v>
      </c>
      <c r="AP19" s="920" t="s">
        <v>2296</v>
      </c>
      <c r="AQ19" s="921"/>
      <c r="AR19" s="921"/>
      <c r="AS19" s="174">
        <v>0</v>
      </c>
      <c r="AT19" s="834">
        <v>1</v>
      </c>
      <c r="AU19" s="834"/>
      <c r="AV19" s="834"/>
      <c r="AW19" s="162"/>
      <c r="AX19" s="62"/>
      <c r="AY19" s="2"/>
      <c r="AZ19" s="2"/>
    </row>
    <row r="20" spans="1:52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77"/>
      <c r="AM20" s="833"/>
      <c r="AN20" s="919"/>
      <c r="AO20" s="847"/>
      <c r="AP20" s="922"/>
      <c r="AQ20" s="923"/>
      <c r="AR20" s="923"/>
      <c r="AS20" s="175"/>
      <c r="AT20" s="828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Город-курорт Кисловодск / Город-курорт Кисловодск / 07715000</v>
      </c>
      <c r="AU20" s="829"/>
      <c r="AV20" s="829"/>
      <c r="AW20" s="162"/>
      <c r="AX20" s="62"/>
      <c r="AY20" s="2"/>
      <c r="AZ20" s="2"/>
    </row>
    <row r="21" spans="1:52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151"/>
      <c r="AM21" s="222"/>
      <c r="AN21" s="546" t="s">
        <v>197</v>
      </c>
      <c r="AO21" s="178"/>
      <c r="AP21" s="183"/>
      <c r="AQ21" s="183"/>
      <c r="AR21" s="183"/>
      <c r="AS21" s="192"/>
      <c r="AT21" s="828" t="str">
        <f>IF('Список территорий'!$M$16="","Не определено",'Список территорий'!$M$16)</f>
        <v>да</v>
      </c>
      <c r="AU21" s="829"/>
      <c r="AV21" s="829"/>
      <c r="AW21" s="196"/>
      <c r="AX21" s="62"/>
      <c r="AY21" s="2"/>
      <c r="AZ21" s="2"/>
    </row>
    <row r="22" spans="1:52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151"/>
      <c r="AM22" s="222"/>
      <c r="AN22" s="547"/>
      <c r="AO22" s="194"/>
      <c r="AP22" s="183"/>
      <c r="AQ22" s="183"/>
      <c r="AR22" s="183"/>
      <c r="AS22" s="192"/>
      <c r="AT22" s="828" t="str">
        <f>IF('Список территорий'!$AC$16="","Не определено",'Список территорий'!$AC$16)</f>
        <v>Тариф: Носитель - горячая вода (К); Носитель - горячая вода (Т)</v>
      </c>
      <c r="AU22" s="829"/>
      <c r="AV22" s="829"/>
      <c r="AW22" s="196"/>
      <c r="AX22" s="62"/>
      <c r="AY22" s="2"/>
      <c r="AZ22" s="2"/>
    </row>
    <row r="23" spans="1:52" ht="0.75" hidden="1" customHeight="1">
      <c r="A23" s="2"/>
      <c r="B23" s="2"/>
      <c r="C23" s="2"/>
      <c r="D23" s="2"/>
      <c r="E23" s="2"/>
      <c r="F23" s="2"/>
      <c r="G23" s="2"/>
      <c r="H23" s="2"/>
      <c r="I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51"/>
      <c r="AM23" s="618"/>
      <c r="AN23" s="166"/>
      <c r="AO23" s="161"/>
      <c r="AP23" s="263"/>
      <c r="AQ23" s="263"/>
      <c r="AR23" s="263"/>
      <c r="AS23" s="196"/>
      <c r="AT23" s="243"/>
      <c r="AU23" s="243"/>
      <c r="AV23" s="243"/>
      <c r="AW23" s="196"/>
      <c r="AX23" s="115"/>
      <c r="AY23" s="2"/>
      <c r="AZ23" s="2"/>
    </row>
    <row r="24" spans="1:52" ht="0.75" hidden="1" customHeight="1">
      <c r="A24" s="2"/>
      <c r="B24" s="2"/>
      <c r="C24" s="2"/>
      <c r="D24" s="2"/>
      <c r="E24" s="2"/>
      <c r="F24" s="2"/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51"/>
      <c r="AM24" s="235"/>
      <c r="AN24" s="166"/>
      <c r="AO24" s="161"/>
      <c r="AP24" s="263"/>
      <c r="AQ24" s="263"/>
      <c r="AR24" s="263"/>
      <c r="AS24" s="196"/>
      <c r="AT24" s="243"/>
      <c r="AU24" s="243"/>
      <c r="AV24" s="243"/>
      <c r="AW24" s="196"/>
      <c r="AX24" s="115"/>
      <c r="AY24" s="2"/>
      <c r="AZ24" s="2"/>
    </row>
    <row r="25" spans="1:52" ht="0.75" hidden="1" customHeight="1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151"/>
      <c r="AM25" s="235"/>
      <c r="AN25" s="166"/>
      <c r="AO25" s="161"/>
      <c r="AP25" s="263"/>
      <c r="AQ25" s="263"/>
      <c r="AR25" s="263"/>
      <c r="AS25" s="196"/>
      <c r="AT25" s="243"/>
      <c r="AU25" s="243"/>
      <c r="AV25" s="243"/>
      <c r="AW25" s="196"/>
      <c r="AX25" s="115"/>
      <c r="AY25" s="2"/>
      <c r="AZ25" s="2"/>
    </row>
    <row r="26" spans="1:52" ht="0.75" hidden="1" customHeight="1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151"/>
      <c r="AM26" s="235"/>
      <c r="AN26" s="166"/>
      <c r="AO26" s="161"/>
      <c r="AP26" s="263"/>
      <c r="AQ26" s="263"/>
      <c r="AR26" s="263"/>
      <c r="AS26" s="196"/>
      <c r="AT26" s="243"/>
      <c r="AU26" s="243"/>
      <c r="AV26" s="243"/>
      <c r="AW26" s="196"/>
      <c r="AX26" s="115"/>
      <c r="AY26" s="2"/>
      <c r="AZ26" s="2"/>
    </row>
    <row r="27" spans="1:52" ht="0.75" hidden="1" customHeight="1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151"/>
      <c r="AM27" s="235"/>
      <c r="AN27" s="166"/>
      <c r="AO27" s="161"/>
      <c r="AP27" s="263"/>
      <c r="AQ27" s="263"/>
      <c r="AR27" s="263"/>
      <c r="AS27" s="196"/>
      <c r="AT27" s="243"/>
      <c r="AU27" s="243"/>
      <c r="AV27" s="243"/>
      <c r="AW27" s="196"/>
      <c r="AX27" s="115"/>
      <c r="AY27" s="2"/>
      <c r="AZ27" s="2"/>
    </row>
    <row r="28" spans="1:52" ht="0.75" hidden="1" customHeight="1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151"/>
      <c r="AM28" s="235"/>
      <c r="AN28" s="166"/>
      <c r="AO28" s="161"/>
      <c r="AP28" s="263"/>
      <c r="AQ28" s="263"/>
      <c r="AR28" s="263"/>
      <c r="AS28" s="196"/>
      <c r="AT28" s="243"/>
      <c r="AU28" s="243"/>
      <c r="AV28" s="243"/>
      <c r="AW28" s="196"/>
      <c r="AX28" s="115"/>
      <c r="AY28" s="2"/>
      <c r="AZ28" s="2"/>
    </row>
    <row r="29" spans="1:52" ht="0.75" hidden="1" customHeight="1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51"/>
      <c r="AM29" s="235"/>
      <c r="AN29" s="166"/>
      <c r="AO29" s="161"/>
      <c r="AP29" s="263"/>
      <c r="AQ29" s="263"/>
      <c r="AR29" s="263"/>
      <c r="AS29" s="196"/>
      <c r="AT29" s="243"/>
      <c r="AU29" s="243"/>
      <c r="AV29" s="243"/>
      <c r="AW29" s="196"/>
      <c r="AX29" s="115"/>
      <c r="AY29" s="2"/>
      <c r="AZ29" s="2"/>
    </row>
    <row r="30" spans="1:52" ht="0.75" hidden="1" customHeight="1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151"/>
      <c r="AM30" s="235"/>
      <c r="AN30" s="166"/>
      <c r="AO30" s="161"/>
      <c r="AP30" s="263"/>
      <c r="AQ30" s="263"/>
      <c r="AR30" s="263"/>
      <c r="AS30" s="196"/>
      <c r="AT30" s="243"/>
      <c r="AU30" s="243"/>
      <c r="AV30" s="243"/>
      <c r="AW30" s="196"/>
      <c r="AX30" s="115"/>
      <c r="AY30" s="2"/>
      <c r="AZ30" s="2"/>
    </row>
    <row r="31" spans="1:52" ht="0.75" hidden="1" customHeight="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51"/>
      <c r="AM31" s="235"/>
      <c r="AN31" s="166"/>
      <c r="AO31" s="161"/>
      <c r="AP31" s="263"/>
      <c r="AQ31" s="263"/>
      <c r="AR31" s="263"/>
      <c r="AS31" s="196"/>
      <c r="AT31" s="243"/>
      <c r="AU31" s="243"/>
      <c r="AV31" s="243"/>
      <c r="AW31" s="196"/>
      <c r="AX31" s="115"/>
      <c r="AY31" s="2"/>
      <c r="AZ31" s="2"/>
    </row>
    <row r="32" spans="1:52" ht="0.75" hidden="1" customHeight="1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151"/>
      <c r="AM32" s="235"/>
      <c r="AN32" s="166"/>
      <c r="AO32" s="161"/>
      <c r="AP32" s="263"/>
      <c r="AQ32" s="263"/>
      <c r="AR32" s="263"/>
      <c r="AS32" s="196"/>
      <c r="AT32" s="243"/>
      <c r="AU32" s="243"/>
      <c r="AV32" s="243"/>
      <c r="AW32" s="196"/>
      <c r="AX32" s="115"/>
      <c r="AY32" s="2"/>
      <c r="AZ32" s="2"/>
    </row>
    <row r="33" spans="1:52" ht="0.75" hidden="1" customHeight="1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151"/>
      <c r="AM33" s="235"/>
      <c r="AN33" s="166"/>
      <c r="AO33" s="161"/>
      <c r="AP33" s="263"/>
      <c r="AQ33" s="263"/>
      <c r="AR33" s="263"/>
      <c r="AS33" s="196"/>
      <c r="AT33" s="243"/>
      <c r="AU33" s="243"/>
      <c r="AV33" s="243"/>
      <c r="AW33" s="196"/>
      <c r="AX33" s="115"/>
      <c r="AY33" s="2"/>
      <c r="AZ33" s="2"/>
    </row>
    <row r="34" spans="1:52" ht="0.75" hidden="1" customHeight="1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151"/>
      <c r="AM34" s="235"/>
      <c r="AN34" s="166"/>
      <c r="AO34" s="161"/>
      <c r="AP34" s="263"/>
      <c r="AQ34" s="263"/>
      <c r="AR34" s="263"/>
      <c r="AS34" s="196"/>
      <c r="AT34" s="243"/>
      <c r="AU34" s="243"/>
      <c r="AV34" s="243"/>
      <c r="AW34" s="196"/>
      <c r="AX34" s="115"/>
      <c r="AY34" s="2"/>
      <c r="AZ34" s="2"/>
    </row>
    <row r="35" spans="1:52" ht="0.75" hidden="1" customHeight="1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151"/>
      <c r="AM35" s="450"/>
      <c r="AN35" s="166"/>
      <c r="AO35" s="161"/>
      <c r="AP35" s="263"/>
      <c r="AQ35" s="263"/>
      <c r="AR35" s="263"/>
      <c r="AS35" s="196"/>
      <c r="AT35" s="243"/>
      <c r="AU35" s="243"/>
      <c r="AV35" s="243"/>
      <c r="AW35" s="196"/>
      <c r="AX35" s="115"/>
      <c r="AY35" s="2"/>
      <c r="AZ35" s="2"/>
    </row>
    <row r="36" spans="1:52" ht="36" customHeight="1">
      <c r="A36" s="10"/>
      <c r="B36" s="10"/>
      <c r="C36" s="10"/>
      <c r="D36" s="10"/>
      <c r="E36" s="10"/>
      <c r="F36" s="10"/>
      <c r="G36" s="10"/>
      <c r="H36" s="10"/>
      <c r="I36" s="10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151"/>
      <c r="AM36" s="514" t="s">
        <v>166</v>
      </c>
      <c r="AN36" s="523" t="s">
        <v>748</v>
      </c>
      <c r="AO36" s="164" t="s">
        <v>195</v>
      </c>
      <c r="AP36" s="249">
        <f t="shared" ref="AP36:AR55" si="0">SUMIF($AS$9:$AW$9,AP$9,$AS36:$AW36)</f>
        <v>249569.44569636293</v>
      </c>
      <c r="AQ36" s="249">
        <f t="shared" si="0"/>
        <v>142810.30689004296</v>
      </c>
      <c r="AR36" s="249">
        <f t="shared" si="0"/>
        <v>106759.13880631998</v>
      </c>
      <c r="AS36" s="196"/>
      <c r="AT36" s="254">
        <f>Т!AT36</f>
        <v>249569.44569636293</v>
      </c>
      <c r="AU36" s="254">
        <f>Т!AU36</f>
        <v>142810.30689004296</v>
      </c>
      <c r="AV36" s="254">
        <f>Т!AV36</f>
        <v>106759.13880631998</v>
      </c>
      <c r="AW36" s="196"/>
      <c r="AX36" s="328"/>
      <c r="AY36" s="2"/>
      <c r="AZ36" s="2"/>
    </row>
    <row r="37" spans="1:52">
      <c r="A37" s="10"/>
      <c r="B37" s="10"/>
      <c r="C37" s="10"/>
      <c r="D37" s="10"/>
      <c r="E37" s="10"/>
      <c r="F37" s="10"/>
      <c r="G37" s="10"/>
      <c r="H37" s="10"/>
      <c r="I37" s="10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151"/>
      <c r="AM37" s="515" t="s">
        <v>1392</v>
      </c>
      <c r="AN37" s="459" t="s">
        <v>1311</v>
      </c>
      <c r="AO37" s="191" t="s">
        <v>195</v>
      </c>
      <c r="AP37" s="249">
        <f t="shared" si="0"/>
        <v>249569.44569636293</v>
      </c>
      <c r="AQ37" s="249">
        <f t="shared" si="0"/>
        <v>142810.30689004296</v>
      </c>
      <c r="AR37" s="249">
        <f t="shared" si="0"/>
        <v>106759.13880631998</v>
      </c>
      <c r="AS37" s="196"/>
      <c r="AT37" s="254">
        <f>Т!AT37</f>
        <v>249569.44569636293</v>
      </c>
      <c r="AU37" s="254">
        <f>Т!AU37</f>
        <v>142810.30689004296</v>
      </c>
      <c r="AV37" s="254">
        <f>Т!AV37</f>
        <v>106759.13880631998</v>
      </c>
      <c r="AW37" s="196"/>
      <c r="AX37" s="328"/>
      <c r="AY37" s="2"/>
      <c r="AZ37" s="2"/>
    </row>
    <row r="38" spans="1:52">
      <c r="A38" s="10"/>
      <c r="B38" s="10"/>
      <c r="C38" s="10"/>
      <c r="D38" s="10"/>
      <c r="E38" s="10"/>
      <c r="F38" s="10"/>
      <c r="G38" s="10"/>
      <c r="H38" s="10"/>
      <c r="I38" s="10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151"/>
      <c r="AM38" s="515" t="s">
        <v>1393</v>
      </c>
      <c r="AN38" s="463" t="s">
        <v>713</v>
      </c>
      <c r="AO38" s="191" t="s">
        <v>195</v>
      </c>
      <c r="AP38" s="249">
        <f t="shared" si="0"/>
        <v>249569.44569636293</v>
      </c>
      <c r="AQ38" s="249">
        <f t="shared" si="0"/>
        <v>142810.30689004296</v>
      </c>
      <c r="AR38" s="249">
        <f t="shared" si="0"/>
        <v>106759.13880631998</v>
      </c>
      <c r="AS38" s="196"/>
      <c r="AT38" s="254">
        <f>Т!AT38</f>
        <v>249569.44569636293</v>
      </c>
      <c r="AU38" s="254">
        <f>Т!AU38</f>
        <v>142810.30689004296</v>
      </c>
      <c r="AV38" s="254">
        <f>Т!AV38</f>
        <v>106759.13880631998</v>
      </c>
      <c r="AW38" s="196"/>
      <c r="AX38" s="328"/>
      <c r="AY38" s="2"/>
      <c r="AZ38" s="2"/>
    </row>
    <row r="39" spans="1:52">
      <c r="A39" s="10"/>
      <c r="B39" s="10"/>
      <c r="C39" s="10"/>
      <c r="D39" s="10"/>
      <c r="E39" s="10"/>
      <c r="F39" s="10"/>
      <c r="G39" s="10"/>
      <c r="H39" s="10"/>
      <c r="I39" s="10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151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6"/>
      <c r="AT39" s="254">
        <f>Т!AT39</f>
        <v>0</v>
      </c>
      <c r="AU39" s="254">
        <f>Т!AU39</f>
        <v>0</v>
      </c>
      <c r="AV39" s="254">
        <f>Т!AV39</f>
        <v>0</v>
      </c>
      <c r="AW39" s="196"/>
      <c r="AX39" s="328"/>
      <c r="AY39" s="2"/>
      <c r="AZ39" s="2"/>
    </row>
    <row r="40" spans="1:52">
      <c r="A40" s="10"/>
      <c r="B40" s="10"/>
      <c r="C40" s="10"/>
      <c r="D40" s="10"/>
      <c r="E40" s="10"/>
      <c r="F40" s="10"/>
      <c r="G40" s="10"/>
      <c r="H40" s="10"/>
      <c r="I40" s="10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151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6"/>
      <c r="AT40" s="254">
        <f>Т!AT40</f>
        <v>0</v>
      </c>
      <c r="AU40" s="254">
        <f>Т!AU40</f>
        <v>0</v>
      </c>
      <c r="AV40" s="254">
        <f>Т!AV40</f>
        <v>0</v>
      </c>
      <c r="AW40" s="196"/>
      <c r="AX40" s="328"/>
      <c r="AY40" s="2"/>
      <c r="AZ40" s="2"/>
    </row>
    <row r="41" spans="1:52">
      <c r="A41" s="10"/>
      <c r="B41" s="10"/>
      <c r="C41" s="10"/>
      <c r="D41" s="10"/>
      <c r="E41" s="10"/>
      <c r="F41" s="10"/>
      <c r="G41" s="10"/>
      <c r="H41" s="10"/>
      <c r="I41" s="10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151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6"/>
      <c r="AT41" s="254">
        <f>Т!AT41</f>
        <v>0</v>
      </c>
      <c r="AU41" s="254">
        <f>Т!AU41</f>
        <v>0</v>
      </c>
      <c r="AV41" s="254">
        <f>Т!AV41</f>
        <v>0</v>
      </c>
      <c r="AW41" s="196"/>
      <c r="AX41" s="328"/>
      <c r="AY41" s="2"/>
      <c r="AZ41" s="2"/>
    </row>
    <row r="42" spans="1:52">
      <c r="A42" s="10"/>
      <c r="B42" s="10"/>
      <c r="C42" s="10"/>
      <c r="D42" s="10"/>
      <c r="E42" s="10"/>
      <c r="F42" s="10"/>
      <c r="G42" s="10"/>
      <c r="H42" s="10"/>
      <c r="I42" s="10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151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6"/>
      <c r="AT42" s="254">
        <f>Т!AT42</f>
        <v>0</v>
      </c>
      <c r="AU42" s="254">
        <f>Т!AU42</f>
        <v>0</v>
      </c>
      <c r="AV42" s="254">
        <f>Т!AV42</f>
        <v>0</v>
      </c>
      <c r="AW42" s="196"/>
      <c r="AX42" s="328"/>
      <c r="AY42" s="2"/>
      <c r="AZ42" s="2"/>
    </row>
    <row r="43" spans="1:52">
      <c r="A43" s="10"/>
      <c r="B43" s="10"/>
      <c r="C43" s="10"/>
      <c r="D43" s="10"/>
      <c r="E43" s="10"/>
      <c r="F43" s="10"/>
      <c r="G43" s="10"/>
      <c r="H43" s="10"/>
      <c r="I43" s="10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151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6"/>
      <c r="AT43" s="254">
        <f>Т!AT43</f>
        <v>0</v>
      </c>
      <c r="AU43" s="254">
        <f>Т!AU43</f>
        <v>0</v>
      </c>
      <c r="AV43" s="254">
        <f>Т!AV43</f>
        <v>0</v>
      </c>
      <c r="AW43" s="196"/>
      <c r="AX43" s="328"/>
      <c r="AY43" s="2"/>
      <c r="AZ43" s="2"/>
    </row>
    <row r="44" spans="1:52">
      <c r="A44" s="10"/>
      <c r="B44" s="10"/>
      <c r="C44" s="10"/>
      <c r="D44" s="10"/>
      <c r="E44" s="10"/>
      <c r="F44" s="10"/>
      <c r="G44" s="10"/>
      <c r="H44" s="10"/>
      <c r="I44" s="10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151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6"/>
      <c r="AT44" s="254">
        <f>Т!AT44</f>
        <v>0</v>
      </c>
      <c r="AU44" s="254">
        <f>Т!AU44</f>
        <v>0</v>
      </c>
      <c r="AV44" s="254">
        <f>Т!AV44</f>
        <v>0</v>
      </c>
      <c r="AW44" s="196"/>
      <c r="AX44" s="328"/>
      <c r="AY44" s="2"/>
      <c r="AZ44" s="2"/>
    </row>
    <row r="45" spans="1:52">
      <c r="A45" s="10"/>
      <c r="B45" s="10"/>
      <c r="C45" s="10"/>
      <c r="D45" s="10"/>
      <c r="E45" s="10"/>
      <c r="F45" s="10"/>
      <c r="G45" s="10"/>
      <c r="H45" s="10"/>
      <c r="I45" s="10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151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6"/>
      <c r="AT45" s="254">
        <f>Т!AT45</f>
        <v>0</v>
      </c>
      <c r="AU45" s="254">
        <f>Т!AU45</f>
        <v>0</v>
      </c>
      <c r="AV45" s="254">
        <f>Т!AV45</f>
        <v>0</v>
      </c>
      <c r="AW45" s="196"/>
      <c r="AX45" s="328"/>
      <c r="AY45" s="2"/>
      <c r="AZ45" s="2"/>
    </row>
    <row r="46" spans="1:52">
      <c r="A46" s="10"/>
      <c r="B46" s="10"/>
      <c r="C46" s="10"/>
      <c r="D46" s="10"/>
      <c r="E46" s="10"/>
      <c r="F46" s="10"/>
      <c r="G46" s="10"/>
      <c r="H46" s="10"/>
      <c r="I46" s="10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151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6"/>
      <c r="AT46" s="254">
        <f>Т!AT46</f>
        <v>0</v>
      </c>
      <c r="AU46" s="254">
        <f>Т!AU46</f>
        <v>0</v>
      </c>
      <c r="AV46" s="254">
        <f>Т!AV46</f>
        <v>0</v>
      </c>
      <c r="AW46" s="196"/>
      <c r="AX46" s="328"/>
      <c r="AY46" s="2"/>
      <c r="AZ46" s="2"/>
    </row>
    <row r="47" spans="1:52">
      <c r="A47" s="10"/>
      <c r="B47" s="10"/>
      <c r="C47" s="10"/>
      <c r="D47" s="10"/>
      <c r="E47" s="10"/>
      <c r="F47" s="10"/>
      <c r="G47" s="10"/>
      <c r="H47" s="10"/>
      <c r="I47" s="10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151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6"/>
      <c r="AT47" s="254">
        <f>Т!AT47</f>
        <v>0</v>
      </c>
      <c r="AU47" s="254">
        <f>Т!AU47</f>
        <v>0</v>
      </c>
      <c r="AV47" s="254">
        <f>Т!AV47</f>
        <v>0</v>
      </c>
      <c r="AW47" s="196"/>
      <c r="AX47" s="328"/>
      <c r="AY47" s="2"/>
      <c r="AZ47" s="2"/>
    </row>
    <row r="48" spans="1:52">
      <c r="A48" s="10"/>
      <c r="B48" s="10"/>
      <c r="C48" s="10"/>
      <c r="D48" s="10"/>
      <c r="E48" s="10"/>
      <c r="F48" s="10"/>
      <c r="G48" s="10"/>
      <c r="H48" s="10"/>
      <c r="I48" s="10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151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6"/>
      <c r="AT48" s="254">
        <f>Т!AT48</f>
        <v>0</v>
      </c>
      <c r="AU48" s="254">
        <f>Т!AU48</f>
        <v>0</v>
      </c>
      <c r="AV48" s="254">
        <f>Т!AV48</f>
        <v>0</v>
      </c>
      <c r="AW48" s="196"/>
      <c r="AX48" s="328"/>
      <c r="AY48" s="2"/>
      <c r="AZ48" s="2"/>
    </row>
    <row r="49" spans="1:52">
      <c r="A49" s="10"/>
      <c r="B49" s="10"/>
      <c r="C49" s="10"/>
      <c r="D49" s="10"/>
      <c r="E49" s="10"/>
      <c r="F49" s="10"/>
      <c r="G49" s="10"/>
      <c r="H49" s="10"/>
      <c r="I49" s="10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151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6"/>
      <c r="AT49" s="254">
        <f>Т!AT49</f>
        <v>0</v>
      </c>
      <c r="AU49" s="254">
        <f>Т!AU49</f>
        <v>0</v>
      </c>
      <c r="AV49" s="254">
        <f>Т!AV49</f>
        <v>0</v>
      </c>
      <c r="AW49" s="196"/>
      <c r="AX49" s="328"/>
      <c r="AY49" s="2"/>
      <c r="AZ49" s="2"/>
    </row>
    <row r="50" spans="1:52">
      <c r="A50" s="10"/>
      <c r="B50" s="10"/>
      <c r="C50" s="10"/>
      <c r="D50" s="10"/>
      <c r="E50" s="10"/>
      <c r="F50" s="10"/>
      <c r="G50" s="10"/>
      <c r="H50" s="10"/>
      <c r="I50" s="10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151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6"/>
      <c r="AT50" s="254">
        <f>Т!AT50</f>
        <v>0</v>
      </c>
      <c r="AU50" s="254">
        <f>Т!AU50</f>
        <v>0</v>
      </c>
      <c r="AV50" s="254">
        <f>Т!AV50</f>
        <v>0</v>
      </c>
      <c r="AW50" s="196"/>
      <c r="AX50" s="328"/>
      <c r="AY50" s="2"/>
      <c r="AZ50" s="2"/>
    </row>
    <row r="51" spans="1:52">
      <c r="A51" s="10"/>
      <c r="B51" s="10"/>
      <c r="C51" s="10"/>
      <c r="D51" s="10"/>
      <c r="E51" s="10"/>
      <c r="F51" s="10"/>
      <c r="G51" s="10"/>
      <c r="H51" s="10"/>
      <c r="I51" s="10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151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6"/>
      <c r="AT51" s="254">
        <f>Т!AT51</f>
        <v>0</v>
      </c>
      <c r="AU51" s="254">
        <f>Т!AU51</f>
        <v>0</v>
      </c>
      <c r="AV51" s="254">
        <f>Т!AV51</f>
        <v>0</v>
      </c>
      <c r="AW51" s="196"/>
      <c r="AX51" s="328"/>
      <c r="AY51" s="2"/>
      <c r="AZ51" s="2"/>
    </row>
    <row r="52" spans="1:52">
      <c r="A52" s="10"/>
      <c r="B52" s="10"/>
      <c r="C52" s="10"/>
      <c r="D52" s="10"/>
      <c r="E52" s="10"/>
      <c r="F52" s="10"/>
      <c r="G52" s="10"/>
      <c r="H52" s="10"/>
      <c r="I52" s="10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151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6"/>
      <c r="AT52" s="254">
        <f>Т!AT52</f>
        <v>0</v>
      </c>
      <c r="AU52" s="254">
        <f>Т!AU52</f>
        <v>0</v>
      </c>
      <c r="AV52" s="254">
        <f>Т!AV52</f>
        <v>0</v>
      </c>
      <c r="AW52" s="196"/>
      <c r="AX52" s="328"/>
      <c r="AY52" s="2"/>
      <c r="AZ52" s="2"/>
    </row>
    <row r="53" spans="1:52">
      <c r="A53" s="10"/>
      <c r="B53" s="10"/>
      <c r="C53" s="10"/>
      <c r="D53" s="10"/>
      <c r="E53" s="10"/>
      <c r="F53" s="10"/>
      <c r="G53" s="10"/>
      <c r="H53" s="10"/>
      <c r="I53" s="10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151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6"/>
      <c r="AT53" s="254">
        <f>Т!AT53</f>
        <v>0</v>
      </c>
      <c r="AU53" s="254">
        <f>Т!AU53</f>
        <v>0</v>
      </c>
      <c r="AV53" s="254">
        <f>Т!AV53</f>
        <v>0</v>
      </c>
      <c r="AW53" s="196"/>
      <c r="AX53" s="328"/>
      <c r="AY53" s="2"/>
      <c r="AZ53" s="2"/>
    </row>
    <row r="54" spans="1:52">
      <c r="A54" s="10"/>
      <c r="B54" s="10"/>
      <c r="C54" s="10"/>
      <c r="D54" s="10"/>
      <c r="E54" s="10"/>
      <c r="F54" s="10"/>
      <c r="G54" s="10"/>
      <c r="H54" s="10"/>
      <c r="I54" s="10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151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6"/>
      <c r="AT54" s="254">
        <f>Т!AT54</f>
        <v>0</v>
      </c>
      <c r="AU54" s="254">
        <f>Т!AU54</f>
        <v>0</v>
      </c>
      <c r="AV54" s="254">
        <f>Т!AV54</f>
        <v>0</v>
      </c>
      <c r="AW54" s="196"/>
      <c r="AX54" s="328"/>
      <c r="AY54" s="2"/>
      <c r="AZ54" s="2"/>
    </row>
    <row r="55" spans="1:52">
      <c r="A55" s="10"/>
      <c r="B55" s="10"/>
      <c r="C55" s="10"/>
      <c r="D55" s="10"/>
      <c r="E55" s="10"/>
      <c r="F55" s="10"/>
      <c r="G55" s="10"/>
      <c r="H55" s="10"/>
      <c r="I55" s="10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151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6"/>
      <c r="AT55" s="254">
        <f>Т!AT55</f>
        <v>0</v>
      </c>
      <c r="AU55" s="254">
        <f>Т!AU55</f>
        <v>0</v>
      </c>
      <c r="AV55" s="254">
        <f>Т!AV55</f>
        <v>0</v>
      </c>
      <c r="AW55" s="196"/>
      <c r="AX55" s="328"/>
      <c r="AY55" s="2"/>
      <c r="AZ55" s="2"/>
    </row>
    <row r="56" spans="1:52">
      <c r="A56" s="10"/>
      <c r="B56" s="10"/>
      <c r="C56" s="10"/>
      <c r="D56" s="10"/>
      <c r="E56" s="10"/>
      <c r="F56" s="10"/>
      <c r="G56" s="10"/>
      <c r="H56" s="10"/>
      <c r="I56" s="10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151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SUMIF($AS$9:$AW$9,AP$9,$AS56:$AW56)</f>
        <v>0</v>
      </c>
      <c r="AQ56" s="249">
        <f t="shared" si="1"/>
        <v>0</v>
      </c>
      <c r="AR56" s="249">
        <f t="shared" si="1"/>
        <v>0</v>
      </c>
      <c r="AS56" s="196"/>
      <c r="AT56" s="254">
        <f>Т!AT56</f>
        <v>0</v>
      </c>
      <c r="AU56" s="254">
        <f>Т!AU56</f>
        <v>0</v>
      </c>
      <c r="AV56" s="254">
        <f>Т!AV56</f>
        <v>0</v>
      </c>
      <c r="AW56" s="196"/>
      <c r="AX56" s="328"/>
      <c r="AY56" s="2"/>
      <c r="AZ56" s="2"/>
    </row>
    <row r="57" spans="1:52">
      <c r="A57" s="10"/>
      <c r="B57" s="10"/>
      <c r="C57" s="10"/>
      <c r="D57" s="10"/>
      <c r="E57" s="10"/>
      <c r="F57" s="10"/>
      <c r="G57" s="10"/>
      <c r="H57" s="10"/>
      <c r="I57" s="10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151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6"/>
      <c r="AT57" s="254">
        <f>Т!AT57</f>
        <v>0</v>
      </c>
      <c r="AU57" s="254">
        <f>Т!AU57</f>
        <v>0</v>
      </c>
      <c r="AV57" s="254">
        <f>Т!AV57</f>
        <v>0</v>
      </c>
      <c r="AW57" s="196"/>
      <c r="AX57" s="328"/>
      <c r="AY57" s="2"/>
      <c r="AZ57" s="2"/>
    </row>
    <row r="58" spans="1:52">
      <c r="A58" s="10"/>
      <c r="B58" s="10"/>
      <c r="C58" s="10"/>
      <c r="D58" s="10"/>
      <c r="E58" s="10"/>
      <c r="F58" s="10"/>
      <c r="G58" s="10"/>
      <c r="H58" s="10"/>
      <c r="I58" s="10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151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6"/>
      <c r="AT58" s="254">
        <f>Т!AT58</f>
        <v>0</v>
      </c>
      <c r="AU58" s="254">
        <f>Т!AU58</f>
        <v>0</v>
      </c>
      <c r="AV58" s="254">
        <f>Т!AV58</f>
        <v>0</v>
      </c>
      <c r="AW58" s="196"/>
      <c r="AX58" s="328"/>
      <c r="AY58" s="2"/>
      <c r="AZ58" s="2"/>
    </row>
    <row r="59" spans="1:52">
      <c r="A59" s="10"/>
      <c r="B59" s="10"/>
      <c r="C59" s="10"/>
      <c r="D59" s="10"/>
      <c r="E59" s="10"/>
      <c r="F59" s="10"/>
      <c r="G59" s="10"/>
      <c r="H59" s="10"/>
      <c r="I59" s="10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151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6"/>
      <c r="AT59" s="254">
        <f>Т!AT59</f>
        <v>0</v>
      </c>
      <c r="AU59" s="254">
        <f>Т!AU59</f>
        <v>0</v>
      </c>
      <c r="AV59" s="254">
        <f>Т!AV59</f>
        <v>0</v>
      </c>
      <c r="AW59" s="196"/>
      <c r="AX59" s="328"/>
      <c r="AY59" s="2"/>
      <c r="AZ59" s="2"/>
    </row>
    <row r="60" spans="1:52">
      <c r="A60" s="10"/>
      <c r="B60" s="10"/>
      <c r="C60" s="10"/>
      <c r="D60" s="10"/>
      <c r="E60" s="10"/>
      <c r="F60" s="10"/>
      <c r="G60" s="10"/>
      <c r="H60" s="10"/>
      <c r="I60" s="10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151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6"/>
      <c r="AT60" s="254">
        <f>Т!AT60</f>
        <v>0</v>
      </c>
      <c r="AU60" s="254">
        <f>Т!AU60</f>
        <v>0</v>
      </c>
      <c r="AV60" s="254">
        <f>Т!AV60</f>
        <v>0</v>
      </c>
      <c r="AW60" s="196"/>
      <c r="AX60" s="328"/>
      <c r="AY60" s="2"/>
      <c r="AZ60" s="2"/>
    </row>
    <row r="61" spans="1:52">
      <c r="A61" s="10"/>
      <c r="B61" s="10"/>
      <c r="C61" s="10"/>
      <c r="D61" s="10"/>
      <c r="E61" s="10"/>
      <c r="F61" s="10"/>
      <c r="G61" s="10"/>
      <c r="H61" s="10"/>
      <c r="I61" s="10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151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6"/>
      <c r="AT61" s="254">
        <f>Т!AT61</f>
        <v>0</v>
      </c>
      <c r="AU61" s="254">
        <f>Т!AU61</f>
        <v>0</v>
      </c>
      <c r="AV61" s="254">
        <f>Т!AV61</f>
        <v>0</v>
      </c>
      <c r="AW61" s="196"/>
      <c r="AX61" s="328"/>
      <c r="AY61" s="2"/>
      <c r="AZ61" s="2"/>
    </row>
    <row r="62" spans="1:52">
      <c r="A62" s="10"/>
      <c r="B62" s="10"/>
      <c r="C62" s="10"/>
      <c r="D62" s="10"/>
      <c r="E62" s="10"/>
      <c r="F62" s="10"/>
      <c r="G62" s="10"/>
      <c r="H62" s="10"/>
      <c r="I62" s="10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151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6"/>
      <c r="AT62" s="254">
        <f>Т!AT62</f>
        <v>0</v>
      </c>
      <c r="AU62" s="254">
        <f>Т!AU62</f>
        <v>0</v>
      </c>
      <c r="AV62" s="254">
        <f>Т!AV62</f>
        <v>0</v>
      </c>
      <c r="AW62" s="196"/>
      <c r="AX62" s="328"/>
      <c r="AY62" s="2"/>
      <c r="AZ62" s="2"/>
    </row>
    <row r="63" spans="1:52">
      <c r="A63" s="10"/>
      <c r="B63" s="10"/>
      <c r="C63" s="10"/>
      <c r="D63" s="10"/>
      <c r="E63" s="10"/>
      <c r="F63" s="10"/>
      <c r="G63" s="10"/>
      <c r="H63" s="10"/>
      <c r="I63" s="10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151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6"/>
      <c r="AT63" s="254">
        <f>Т!AT63</f>
        <v>0</v>
      </c>
      <c r="AU63" s="254">
        <f>Т!AU63</f>
        <v>0</v>
      </c>
      <c r="AV63" s="254">
        <f>Т!AV63</f>
        <v>0</v>
      </c>
      <c r="AW63" s="196"/>
      <c r="AX63" s="328"/>
      <c r="AY63" s="2"/>
      <c r="AZ63" s="2"/>
    </row>
    <row r="64" spans="1:52">
      <c r="A64" s="10"/>
      <c r="B64" s="10"/>
      <c r="C64" s="10"/>
      <c r="D64" s="10"/>
      <c r="E64" s="10"/>
      <c r="F64" s="10"/>
      <c r="G64" s="10"/>
      <c r="H64" s="10"/>
      <c r="I64" s="10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151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6"/>
      <c r="AT64" s="254">
        <f>Т!AT64</f>
        <v>0</v>
      </c>
      <c r="AU64" s="254">
        <f>Т!AU64</f>
        <v>0</v>
      </c>
      <c r="AV64" s="254">
        <f>Т!AV64</f>
        <v>0</v>
      </c>
      <c r="AW64" s="196"/>
      <c r="AX64" s="328"/>
      <c r="AY64" s="2"/>
      <c r="AZ64" s="2"/>
    </row>
    <row r="65" spans="1:52">
      <c r="A65" s="10"/>
      <c r="B65" s="10"/>
      <c r="C65" s="10"/>
      <c r="D65" s="10"/>
      <c r="E65" s="10"/>
      <c r="F65" s="10"/>
      <c r="G65" s="10"/>
      <c r="H65" s="10"/>
      <c r="I65" s="10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151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6"/>
      <c r="AT65" s="254">
        <f>Т!AT65</f>
        <v>0</v>
      </c>
      <c r="AU65" s="254">
        <f>Т!AU65</f>
        <v>0</v>
      </c>
      <c r="AV65" s="254">
        <f>Т!AV65</f>
        <v>0</v>
      </c>
      <c r="AW65" s="196"/>
      <c r="AX65" s="328"/>
      <c r="AY65" s="2"/>
      <c r="AZ65" s="2"/>
    </row>
    <row r="66" spans="1:52">
      <c r="A66" s="10"/>
      <c r="B66" s="10"/>
      <c r="C66" s="10"/>
      <c r="D66" s="10"/>
      <c r="E66" s="10"/>
      <c r="F66" s="10"/>
      <c r="G66" s="10"/>
      <c r="H66" s="10"/>
      <c r="I66" s="10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151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6"/>
      <c r="AT66" s="254">
        <f>Т!AT66</f>
        <v>0</v>
      </c>
      <c r="AU66" s="254">
        <f>Т!AU66</f>
        <v>0</v>
      </c>
      <c r="AV66" s="254">
        <f>Т!AV66</f>
        <v>0</v>
      </c>
      <c r="AW66" s="196"/>
      <c r="AX66" s="328"/>
      <c r="AY66" s="2"/>
      <c r="AZ66" s="2"/>
    </row>
    <row r="67" spans="1:52">
      <c r="A67" s="10"/>
      <c r="B67" s="10"/>
      <c r="C67" s="10"/>
      <c r="D67" s="10"/>
      <c r="E67" s="10"/>
      <c r="F67" s="10"/>
      <c r="G67" s="10"/>
      <c r="H67" s="10"/>
      <c r="I67" s="10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151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6"/>
      <c r="AT67" s="254">
        <f>Т!AT67</f>
        <v>0</v>
      </c>
      <c r="AU67" s="254">
        <f>Т!AU67</f>
        <v>0</v>
      </c>
      <c r="AV67" s="254">
        <f>Т!AV67</f>
        <v>0</v>
      </c>
      <c r="AW67" s="196"/>
      <c r="AX67" s="328"/>
      <c r="AY67" s="2"/>
      <c r="AZ67" s="2"/>
    </row>
    <row r="68" spans="1:52">
      <c r="A68" s="10"/>
      <c r="B68" s="10"/>
      <c r="C68" s="10"/>
      <c r="D68" s="10"/>
      <c r="E68" s="10"/>
      <c r="F68" s="10"/>
      <c r="G68" s="10"/>
      <c r="H68" s="10"/>
      <c r="I68" s="10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151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6"/>
      <c r="AT68" s="254">
        <f>Т!AT68</f>
        <v>0</v>
      </c>
      <c r="AU68" s="254">
        <f>Т!AU68</f>
        <v>0</v>
      </c>
      <c r="AV68" s="254">
        <f>Т!AV68</f>
        <v>0</v>
      </c>
      <c r="AW68" s="196"/>
      <c r="AX68" s="328"/>
      <c r="AY68" s="2"/>
      <c r="AZ68" s="2"/>
    </row>
    <row r="69" spans="1:52">
      <c r="A69" s="10"/>
      <c r="B69" s="10"/>
      <c r="C69" s="10"/>
      <c r="D69" s="10"/>
      <c r="E69" s="10"/>
      <c r="F69" s="10"/>
      <c r="G69" s="10"/>
      <c r="H69" s="10"/>
      <c r="I69" s="10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151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6"/>
      <c r="AT69" s="254">
        <f>Т!AT69</f>
        <v>0</v>
      </c>
      <c r="AU69" s="254">
        <f>Т!AU69</f>
        <v>0</v>
      </c>
      <c r="AV69" s="254">
        <f>Т!AV69</f>
        <v>0</v>
      </c>
      <c r="AW69" s="196"/>
      <c r="AX69" s="328"/>
      <c r="AY69" s="2"/>
      <c r="AZ69" s="2"/>
    </row>
    <row r="70" spans="1:52">
      <c r="A70" s="10"/>
      <c r="B70" s="10"/>
      <c r="C70" s="10"/>
      <c r="D70" s="10"/>
      <c r="E70" s="10"/>
      <c r="F70" s="10"/>
      <c r="G70" s="10"/>
      <c r="H70" s="10"/>
      <c r="I70" s="10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151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6"/>
      <c r="AT70" s="254">
        <f>Т!AT70</f>
        <v>0</v>
      </c>
      <c r="AU70" s="254">
        <f>Т!AU70</f>
        <v>0</v>
      </c>
      <c r="AV70" s="254">
        <f>Т!AV70</f>
        <v>0</v>
      </c>
      <c r="AW70" s="196"/>
      <c r="AX70" s="328"/>
      <c r="AY70" s="2"/>
      <c r="AZ70" s="2"/>
    </row>
    <row r="71" spans="1:52">
      <c r="A71" s="10"/>
      <c r="B71" s="10"/>
      <c r="C71" s="10"/>
      <c r="D71" s="10"/>
      <c r="E71" s="10"/>
      <c r="F71" s="10"/>
      <c r="G71" s="10"/>
      <c r="H71" s="10"/>
      <c r="I71" s="10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151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6"/>
      <c r="AT71" s="254">
        <f>Т!AT71</f>
        <v>0</v>
      </c>
      <c r="AU71" s="254">
        <f>Т!AU71</f>
        <v>0</v>
      </c>
      <c r="AV71" s="254">
        <f>Т!AV71</f>
        <v>0</v>
      </c>
      <c r="AW71" s="196"/>
      <c r="AX71" s="328"/>
      <c r="AY71" s="2"/>
      <c r="AZ71" s="2"/>
    </row>
    <row r="72" spans="1:52">
      <c r="A72" s="10"/>
      <c r="B72" s="10"/>
      <c r="C72" s="10"/>
      <c r="D72" s="10"/>
      <c r="E72" s="10"/>
      <c r="F72" s="10"/>
      <c r="G72" s="10"/>
      <c r="H72" s="10"/>
      <c r="I72" s="10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151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6"/>
      <c r="AT72" s="254">
        <f>Т!AT72</f>
        <v>0</v>
      </c>
      <c r="AU72" s="254">
        <f>Т!AU72</f>
        <v>0</v>
      </c>
      <c r="AV72" s="254">
        <f>Т!AV72</f>
        <v>0</v>
      </c>
      <c r="AW72" s="196"/>
      <c r="AX72" s="328"/>
      <c r="AY72" s="2"/>
      <c r="AZ72" s="2"/>
    </row>
    <row r="73" spans="1:52">
      <c r="A73" s="10"/>
      <c r="B73" s="10"/>
      <c r="C73" s="10"/>
      <c r="D73" s="10"/>
      <c r="E73" s="10"/>
      <c r="F73" s="10"/>
      <c r="G73" s="10"/>
      <c r="H73" s="10"/>
      <c r="I73" s="10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151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6"/>
      <c r="AT73" s="254">
        <f>Т!AT73</f>
        <v>0</v>
      </c>
      <c r="AU73" s="254">
        <f>Т!AU73</f>
        <v>0</v>
      </c>
      <c r="AV73" s="254">
        <f>Т!AV73</f>
        <v>0</v>
      </c>
      <c r="AW73" s="196"/>
      <c r="AX73" s="328"/>
      <c r="AY73" s="2"/>
      <c r="AZ73" s="2"/>
    </row>
    <row r="74" spans="1:52">
      <c r="A74" s="10"/>
      <c r="B74" s="10"/>
      <c r="C74" s="10"/>
      <c r="D74" s="10"/>
      <c r="E74" s="10"/>
      <c r="F74" s="10"/>
      <c r="G74" s="10"/>
      <c r="H74" s="10"/>
      <c r="I74" s="10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151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6"/>
      <c r="AT74" s="254">
        <f>Т!AT74</f>
        <v>0</v>
      </c>
      <c r="AU74" s="254">
        <f>Т!AU74</f>
        <v>0</v>
      </c>
      <c r="AV74" s="254">
        <f>Т!AV74</f>
        <v>0</v>
      </c>
      <c r="AW74" s="196"/>
      <c r="AX74" s="328"/>
      <c r="AY74" s="2"/>
      <c r="AZ74" s="2"/>
    </row>
    <row r="75" spans="1:52">
      <c r="A75" s="10"/>
      <c r="B75" s="10"/>
      <c r="C75" s="10"/>
      <c r="D75" s="10"/>
      <c r="E75" s="10"/>
      <c r="F75" s="10"/>
      <c r="G75" s="10"/>
      <c r="H75" s="10"/>
      <c r="I75" s="10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151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6"/>
      <c r="AT75" s="254">
        <f>Т!AT75</f>
        <v>0</v>
      </c>
      <c r="AU75" s="254">
        <f>Т!AU75</f>
        <v>0</v>
      </c>
      <c r="AV75" s="254">
        <f>Т!AV75</f>
        <v>0</v>
      </c>
      <c r="AW75" s="196"/>
      <c r="AX75" s="328"/>
      <c r="AY75" s="2"/>
      <c r="AZ75" s="2"/>
    </row>
    <row r="76" spans="1:52">
      <c r="A76" s="10"/>
      <c r="B76" s="10"/>
      <c r="C76" s="10"/>
      <c r="D76" s="10"/>
      <c r="E76" s="10"/>
      <c r="F76" s="10"/>
      <c r="G76" s="10"/>
      <c r="H76" s="10"/>
      <c r="I76" s="10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151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6"/>
      <c r="AT76" s="254">
        <f>Т!AT76</f>
        <v>0</v>
      </c>
      <c r="AU76" s="254">
        <f>Т!AU76</f>
        <v>0</v>
      </c>
      <c r="AV76" s="254">
        <f>Т!AV76</f>
        <v>0</v>
      </c>
      <c r="AW76" s="196"/>
      <c r="AX76" s="328"/>
      <c r="AY76" s="2"/>
      <c r="AZ76" s="2"/>
    </row>
    <row r="77" spans="1:52">
      <c r="A77" s="10"/>
      <c r="B77" s="10"/>
      <c r="C77" s="10"/>
      <c r="D77" s="10"/>
      <c r="E77" s="10"/>
      <c r="F77" s="10"/>
      <c r="G77" s="10"/>
      <c r="H77" s="10"/>
      <c r="I77" s="10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151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6"/>
      <c r="AT77" s="254">
        <f>Т!AT77</f>
        <v>0</v>
      </c>
      <c r="AU77" s="254">
        <f>Т!AU77</f>
        <v>0</v>
      </c>
      <c r="AV77" s="254">
        <f>Т!AV77</f>
        <v>0</v>
      </c>
      <c r="AW77" s="196"/>
      <c r="AX77" s="328"/>
      <c r="AY77" s="2"/>
      <c r="AZ77" s="2"/>
    </row>
    <row r="78" spans="1:52">
      <c r="A78" s="10"/>
      <c r="B78" s="10"/>
      <c r="C78" s="10"/>
      <c r="D78" s="10"/>
      <c r="E78" s="10"/>
      <c r="F78" s="10"/>
      <c r="G78" s="10"/>
      <c r="H78" s="10"/>
      <c r="I78" s="10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151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6"/>
      <c r="AT78" s="254">
        <f>Т!AT78</f>
        <v>0</v>
      </c>
      <c r="AU78" s="254">
        <f>Т!AU78</f>
        <v>0</v>
      </c>
      <c r="AV78" s="254">
        <f>Т!AV78</f>
        <v>0</v>
      </c>
      <c r="AW78" s="196"/>
      <c r="AX78" s="328"/>
      <c r="AY78" s="2"/>
      <c r="AZ78" s="2"/>
    </row>
    <row r="79" spans="1:52">
      <c r="A79" s="10"/>
      <c r="B79" s="10"/>
      <c r="C79" s="10"/>
      <c r="D79" s="10"/>
      <c r="E79" s="10"/>
      <c r="F79" s="10"/>
      <c r="G79" s="10"/>
      <c r="H79" s="10"/>
      <c r="I79" s="10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151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6"/>
      <c r="AT79" s="254">
        <f>Т!AT79</f>
        <v>0</v>
      </c>
      <c r="AU79" s="254">
        <f>Т!AU79</f>
        <v>0</v>
      </c>
      <c r="AV79" s="254">
        <f>Т!AV79</f>
        <v>0</v>
      </c>
      <c r="AW79" s="196"/>
      <c r="AX79" s="328"/>
      <c r="AY79" s="2"/>
      <c r="AZ79" s="2"/>
    </row>
    <row r="80" spans="1:52" ht="0.75" hidden="1" customHeight="1">
      <c r="A80" s="10"/>
      <c r="B80" s="10"/>
      <c r="C80" s="10"/>
      <c r="D80" s="10"/>
      <c r="E80" s="10"/>
      <c r="F80" s="10"/>
      <c r="G80" s="10"/>
      <c r="H80" s="10"/>
      <c r="I80" s="10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151"/>
      <c r="AM80" s="524"/>
      <c r="AN80" s="525"/>
      <c r="AO80" s="167"/>
      <c r="AP80" s="243"/>
      <c r="AQ80" s="243"/>
      <c r="AR80" s="243"/>
      <c r="AS80" s="196"/>
      <c r="AT80" s="243"/>
      <c r="AU80" s="243"/>
      <c r="AV80" s="243"/>
      <c r="AW80" s="196"/>
      <c r="AX80" s="328"/>
      <c r="AY80" s="2"/>
      <c r="AZ80" s="2"/>
    </row>
    <row r="81" spans="1:52" ht="0.75" hidden="1" customHeight="1">
      <c r="A81" s="10"/>
      <c r="B81" s="10"/>
      <c r="C81" s="10"/>
      <c r="D81" s="10"/>
      <c r="E81" s="10"/>
      <c r="F81" s="10"/>
      <c r="G81" s="10"/>
      <c r="H81" s="10"/>
      <c r="I81" s="10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151"/>
      <c r="AM81" s="524"/>
      <c r="AN81" s="525"/>
      <c r="AO81" s="167"/>
      <c r="AP81" s="243"/>
      <c r="AQ81" s="243"/>
      <c r="AR81" s="243"/>
      <c r="AS81" s="196"/>
      <c r="AT81" s="243"/>
      <c r="AU81" s="243"/>
      <c r="AV81" s="243"/>
      <c r="AW81" s="196"/>
      <c r="AX81" s="328"/>
      <c r="AY81" s="2"/>
      <c r="AZ81" s="2"/>
    </row>
    <row r="82" spans="1:52" ht="0.75" hidden="1" customHeight="1">
      <c r="A82" s="10"/>
      <c r="B82" s="10"/>
      <c r="C82" s="10"/>
      <c r="D82" s="10"/>
      <c r="E82" s="10"/>
      <c r="F82" s="10"/>
      <c r="G82" s="10"/>
      <c r="H82" s="10"/>
      <c r="I82" s="10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151"/>
      <c r="AM82" s="524"/>
      <c r="AN82" s="525"/>
      <c r="AO82" s="167"/>
      <c r="AP82" s="243"/>
      <c r="AQ82" s="243"/>
      <c r="AR82" s="243"/>
      <c r="AS82" s="196"/>
      <c r="AT82" s="243"/>
      <c r="AU82" s="243"/>
      <c r="AV82" s="243"/>
      <c r="AW82" s="196"/>
      <c r="AX82" s="328"/>
      <c r="AY82" s="2"/>
      <c r="AZ82" s="2"/>
    </row>
    <row r="83" spans="1:52" ht="0.75" hidden="1" customHeight="1">
      <c r="A83" s="10"/>
      <c r="B83" s="10"/>
      <c r="C83" s="10"/>
      <c r="D83" s="10"/>
      <c r="E83" s="10"/>
      <c r="F83" s="10"/>
      <c r="G83" s="10"/>
      <c r="H83" s="10"/>
      <c r="I83" s="10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151"/>
      <c r="AM83" s="524"/>
      <c r="AN83" s="525"/>
      <c r="AO83" s="167"/>
      <c r="AP83" s="243"/>
      <c r="AQ83" s="243"/>
      <c r="AR83" s="243"/>
      <c r="AS83" s="196"/>
      <c r="AT83" s="243"/>
      <c r="AU83" s="243"/>
      <c r="AV83" s="243"/>
      <c r="AW83" s="196"/>
      <c r="AX83" s="328"/>
      <c r="AY83" s="2"/>
      <c r="AZ83" s="2"/>
    </row>
    <row r="84" spans="1:52" ht="0.75" hidden="1" customHeight="1">
      <c r="A84" s="10"/>
      <c r="B84" s="10"/>
      <c r="C84" s="10"/>
      <c r="D84" s="10"/>
      <c r="E84" s="10"/>
      <c r="F84" s="10"/>
      <c r="G84" s="10"/>
      <c r="H84" s="10"/>
      <c r="I84" s="10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151"/>
      <c r="AM84" s="524"/>
      <c r="AN84" s="525"/>
      <c r="AO84" s="167"/>
      <c r="AP84" s="243"/>
      <c r="AQ84" s="243"/>
      <c r="AR84" s="243"/>
      <c r="AS84" s="196"/>
      <c r="AT84" s="243"/>
      <c r="AU84" s="243"/>
      <c r="AV84" s="243"/>
      <c r="AW84" s="196"/>
      <c r="AX84" s="328"/>
      <c r="AY84" s="2"/>
      <c r="AZ84" s="2"/>
    </row>
    <row r="85" spans="1:52" ht="0.75" hidden="1" customHeight="1">
      <c r="A85" s="10"/>
      <c r="B85" s="10"/>
      <c r="C85" s="10"/>
      <c r="D85" s="10"/>
      <c r="E85" s="10"/>
      <c r="F85" s="10"/>
      <c r="G85" s="10"/>
      <c r="H85" s="10"/>
      <c r="I85" s="10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151"/>
      <c r="AM85" s="524"/>
      <c r="AN85" s="525"/>
      <c r="AO85" s="167"/>
      <c r="AP85" s="243"/>
      <c r="AQ85" s="243"/>
      <c r="AR85" s="243"/>
      <c r="AS85" s="196"/>
      <c r="AT85" s="243"/>
      <c r="AU85" s="243"/>
      <c r="AV85" s="243"/>
      <c r="AW85" s="196"/>
      <c r="AX85" s="328"/>
      <c r="AY85" s="2"/>
      <c r="AZ85" s="2"/>
    </row>
    <row r="86" spans="1:52" ht="0.75" hidden="1" customHeight="1">
      <c r="A86" s="10"/>
      <c r="B86" s="10"/>
      <c r="C86" s="10"/>
      <c r="D86" s="10"/>
      <c r="E86" s="10"/>
      <c r="F86" s="10"/>
      <c r="G86" s="10"/>
      <c r="H86" s="10"/>
      <c r="I86" s="10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151"/>
      <c r="AM86" s="524"/>
      <c r="AN86" s="525"/>
      <c r="AO86" s="167"/>
      <c r="AP86" s="243"/>
      <c r="AQ86" s="243"/>
      <c r="AR86" s="243"/>
      <c r="AS86" s="196"/>
      <c r="AT86" s="243"/>
      <c r="AU86" s="243"/>
      <c r="AV86" s="243"/>
      <c r="AW86" s="196"/>
      <c r="AX86" s="328"/>
      <c r="AY86" s="2"/>
      <c r="AZ86" s="2"/>
    </row>
    <row r="87" spans="1:52" ht="0.75" hidden="1" customHeight="1">
      <c r="A87" s="10"/>
      <c r="B87" s="10"/>
      <c r="C87" s="10"/>
      <c r="D87" s="10"/>
      <c r="E87" s="10"/>
      <c r="F87" s="10"/>
      <c r="G87" s="10"/>
      <c r="H87" s="10"/>
      <c r="I87" s="10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151"/>
      <c r="AM87" s="524"/>
      <c r="AN87" s="525"/>
      <c r="AO87" s="167"/>
      <c r="AP87" s="243"/>
      <c r="AQ87" s="243"/>
      <c r="AR87" s="243"/>
      <c r="AS87" s="196"/>
      <c r="AT87" s="243"/>
      <c r="AU87" s="243"/>
      <c r="AV87" s="243"/>
      <c r="AW87" s="196"/>
      <c r="AX87" s="328"/>
      <c r="AY87" s="2"/>
      <c r="AZ87" s="2"/>
    </row>
    <row r="88" spans="1:52" ht="0.75" hidden="1" customHeight="1">
      <c r="A88" s="10"/>
      <c r="B88" s="10"/>
      <c r="C88" s="10"/>
      <c r="D88" s="10"/>
      <c r="E88" s="10"/>
      <c r="F88" s="10"/>
      <c r="G88" s="10"/>
      <c r="H88" s="10"/>
      <c r="I88" s="10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151"/>
      <c r="AM88" s="524"/>
      <c r="AN88" s="525"/>
      <c r="AO88" s="167"/>
      <c r="AP88" s="243"/>
      <c r="AQ88" s="243"/>
      <c r="AR88" s="243"/>
      <c r="AS88" s="196"/>
      <c r="AT88" s="243"/>
      <c r="AU88" s="243"/>
      <c r="AV88" s="243"/>
      <c r="AW88" s="196"/>
      <c r="AX88" s="328"/>
      <c r="AY88" s="2"/>
      <c r="AZ88" s="2"/>
    </row>
    <row r="89" spans="1:52" ht="0.75" hidden="1" customHeight="1">
      <c r="A89" s="10"/>
      <c r="B89" s="10"/>
      <c r="C89" s="10"/>
      <c r="D89" s="10"/>
      <c r="E89" s="10"/>
      <c r="F89" s="10"/>
      <c r="G89" s="10"/>
      <c r="H89" s="10"/>
      <c r="I89" s="10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151"/>
      <c r="AM89" s="524"/>
      <c r="AN89" s="525"/>
      <c r="AO89" s="167"/>
      <c r="AP89" s="243"/>
      <c r="AQ89" s="243"/>
      <c r="AR89" s="243"/>
      <c r="AS89" s="196"/>
      <c r="AT89" s="243"/>
      <c r="AU89" s="243"/>
      <c r="AV89" s="243"/>
      <c r="AW89" s="196"/>
      <c r="AX89" s="328"/>
      <c r="AY89" s="2"/>
      <c r="AZ89" s="2"/>
    </row>
    <row r="90" spans="1:52">
      <c r="A90" s="10"/>
      <c r="B90" s="10"/>
      <c r="C90" s="10"/>
      <c r="D90" s="10"/>
      <c r="E90" s="10"/>
      <c r="F90" s="10"/>
      <c r="G90" s="10"/>
      <c r="H90" s="10"/>
      <c r="I90" s="10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151"/>
      <c r="AM90" s="514" t="s">
        <v>180</v>
      </c>
      <c r="AN90" s="523" t="s">
        <v>322</v>
      </c>
      <c r="AO90" s="164" t="s">
        <v>195</v>
      </c>
      <c r="AP90" s="249">
        <f t="shared" ref="AP90:AR95" si="2">SUMIF($AS$9:$AW$9,AP$9,$AS90:$AW90)</f>
        <v>146864.87511999998</v>
      </c>
      <c r="AQ90" s="249">
        <f t="shared" si="2"/>
        <v>81543.138709999999</v>
      </c>
      <c r="AR90" s="249">
        <f t="shared" si="2"/>
        <v>65321.736409999998</v>
      </c>
      <c r="AS90" s="196"/>
      <c r="AT90" s="249">
        <f>SUM(AT91,AT154)</f>
        <v>146864.87511999998</v>
      </c>
      <c r="AU90" s="249">
        <f>SUM(AU91,AU154)</f>
        <v>81543.138709999999</v>
      </c>
      <c r="AV90" s="249">
        <f>SUM(AV91,AV154)</f>
        <v>65321.736409999998</v>
      </c>
      <c r="AW90" s="196"/>
      <c r="AX90" s="328"/>
      <c r="AY90" s="2"/>
      <c r="AZ90" s="2"/>
    </row>
    <row r="91" spans="1:52">
      <c r="A91" s="10"/>
      <c r="B91" s="10"/>
      <c r="C91" s="10"/>
      <c r="D91" s="10"/>
      <c r="E91" s="10"/>
      <c r="F91" s="10"/>
      <c r="G91" s="10"/>
      <c r="H91" s="10"/>
      <c r="I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9"/>
      <c r="AL91" s="151"/>
      <c r="AM91" s="514" t="s">
        <v>181</v>
      </c>
      <c r="AN91" s="526" t="s">
        <v>323</v>
      </c>
      <c r="AO91" s="164" t="s">
        <v>195</v>
      </c>
      <c r="AP91" s="249">
        <f t="shared" si="2"/>
        <v>146864.87511999998</v>
      </c>
      <c r="AQ91" s="249">
        <f t="shared" si="2"/>
        <v>81543.138709999999</v>
      </c>
      <c r="AR91" s="249">
        <f t="shared" si="2"/>
        <v>65321.736409999998</v>
      </c>
      <c r="AS91" s="196"/>
      <c r="AT91" s="255">
        <f>SUM(AT92,AT126,AT127)</f>
        <v>146864.87511999998</v>
      </c>
      <c r="AU91" s="255">
        <f>SUM(AU92,AU126,AU127)</f>
        <v>81543.138709999999</v>
      </c>
      <c r="AV91" s="255">
        <f>SUM(AV92,AV126,AV127)</f>
        <v>65321.736409999998</v>
      </c>
      <c r="AW91" s="196"/>
      <c r="AX91" s="328"/>
      <c r="AY91" s="2"/>
      <c r="AZ91" s="2"/>
    </row>
    <row r="92" spans="1:52">
      <c r="A92" s="10"/>
      <c r="B92" s="10"/>
      <c r="C92" s="10"/>
      <c r="D92" s="10"/>
      <c r="E92" s="10"/>
      <c r="F92" s="10"/>
      <c r="G92" s="10"/>
      <c r="H92" s="10"/>
      <c r="I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9"/>
      <c r="AL92" s="151"/>
      <c r="AM92" s="514" t="s">
        <v>324</v>
      </c>
      <c r="AN92" s="527" t="s">
        <v>325</v>
      </c>
      <c r="AO92" s="164" t="s">
        <v>195</v>
      </c>
      <c r="AP92" s="249">
        <f t="shared" si="2"/>
        <v>81094.992570000002</v>
      </c>
      <c r="AQ92" s="249">
        <f t="shared" si="2"/>
        <v>46640.371950000008</v>
      </c>
      <c r="AR92" s="249">
        <f t="shared" si="2"/>
        <v>34454.620620000002</v>
      </c>
      <c r="AS92" s="196"/>
      <c r="AT92" s="249">
        <f>SUM(AT93,AT109)</f>
        <v>81094.992570000002</v>
      </c>
      <c r="AU92" s="249">
        <f>SUM(AU93,AU109)</f>
        <v>46640.371950000008</v>
      </c>
      <c r="AV92" s="249">
        <f>SUM(AV93,AV109)</f>
        <v>34454.620620000002</v>
      </c>
      <c r="AW92" s="196"/>
      <c r="AX92" s="328"/>
      <c r="AY92" s="2"/>
      <c r="AZ92" s="2"/>
    </row>
    <row r="93" spans="1:52">
      <c r="A93" s="10"/>
      <c r="B93" s="10"/>
      <c r="C93" s="10"/>
      <c r="D93" s="10"/>
      <c r="E93" s="10"/>
      <c r="F93" s="10"/>
      <c r="G93" s="10"/>
      <c r="H93" s="10"/>
      <c r="I93" s="10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151"/>
      <c r="AM93" s="528" t="str">
        <f>AM92 &amp; ".1"</f>
        <v>5.1.1.1</v>
      </c>
      <c r="AN93" s="494" t="s">
        <v>294</v>
      </c>
      <c r="AO93" s="164" t="s">
        <v>195</v>
      </c>
      <c r="AP93" s="249">
        <f t="shared" si="2"/>
        <v>0</v>
      </c>
      <c r="AQ93" s="249">
        <f t="shared" si="2"/>
        <v>0</v>
      </c>
      <c r="AR93" s="249">
        <f t="shared" si="2"/>
        <v>0</v>
      </c>
      <c r="AS93" s="196"/>
      <c r="AT93" s="256">
        <f>SUM(AT94,AT98,AT102)</f>
        <v>0</v>
      </c>
      <c r="AU93" s="257">
        <f>SUM(AU94,AU98,AU102)</f>
        <v>0</v>
      </c>
      <c r="AV93" s="258">
        <f>SUM(AV94,AV98,AV102)</f>
        <v>0</v>
      </c>
      <c r="AW93" s="196"/>
      <c r="AX93" s="328"/>
      <c r="AY93" s="2"/>
      <c r="AZ93" s="2"/>
    </row>
    <row r="94" spans="1:52">
      <c r="A94" s="10"/>
      <c r="B94" s="10"/>
      <c r="C94" s="10"/>
      <c r="D94" s="10"/>
      <c r="E94" s="10"/>
      <c r="F94" s="10"/>
      <c r="G94" s="10"/>
      <c r="H94" s="10"/>
      <c r="I94" s="10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151"/>
      <c r="AM94" s="528" t="str">
        <f>AM92 &amp; ".1.1"</f>
        <v>5.1.1.1.1</v>
      </c>
      <c r="AN94" s="493" t="s">
        <v>738</v>
      </c>
      <c r="AO94" s="164" t="s">
        <v>195</v>
      </c>
      <c r="AP94" s="249">
        <f t="shared" si="2"/>
        <v>0</v>
      </c>
      <c r="AQ94" s="249">
        <f t="shared" si="2"/>
        <v>0</v>
      </c>
      <c r="AR94" s="249">
        <f t="shared" si="2"/>
        <v>0</v>
      </c>
      <c r="AS94" s="196"/>
      <c r="AT94" s="258">
        <f>AU94+AV94</f>
        <v>0</v>
      </c>
      <c r="AU94" s="617"/>
      <c r="AV94" s="617"/>
      <c r="AW94" s="196"/>
      <c r="AX94" s="328"/>
      <c r="AY94" s="2"/>
      <c r="AZ94" s="2"/>
    </row>
    <row r="95" spans="1:52">
      <c r="A95" s="10"/>
      <c r="B95" s="10"/>
      <c r="C95" s="10"/>
      <c r="D95" s="10"/>
      <c r="E95" s="10"/>
      <c r="F95" s="10"/>
      <c r="G95" s="10"/>
      <c r="H95" s="10"/>
      <c r="I95" s="10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151"/>
      <c r="AM95" s="528" t="str">
        <f>AM92 &amp; ".1.1.0.1"</f>
        <v>5.1.1.1.1.0.1</v>
      </c>
      <c r="AN95" s="495" t="s">
        <v>285</v>
      </c>
      <c r="AO95" s="164" t="s">
        <v>286</v>
      </c>
      <c r="AP95" s="249">
        <f t="shared" si="2"/>
        <v>0</v>
      </c>
      <c r="AQ95" s="249">
        <f t="shared" si="2"/>
        <v>0</v>
      </c>
      <c r="AR95" s="249">
        <f t="shared" si="2"/>
        <v>0</v>
      </c>
      <c r="AS95" s="196"/>
      <c r="AT95" s="246">
        <f>AU95+AV95</f>
        <v>0</v>
      </c>
      <c r="AU95" s="617"/>
      <c r="AV95" s="224"/>
      <c r="AW95" s="196"/>
      <c r="AX95" s="328"/>
      <c r="AY95" s="2"/>
      <c r="AZ95" s="2"/>
    </row>
    <row r="96" spans="1:52">
      <c r="A96" s="10"/>
      <c r="B96" s="10"/>
      <c r="C96" s="10"/>
      <c r="D96" s="10"/>
      <c r="E96" s="10"/>
      <c r="F96" s="10"/>
      <c r="G96" s="10"/>
      <c r="H96" s="10"/>
      <c r="I96" s="10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151"/>
      <c r="AM96" s="528" t="str">
        <f>AM92 &amp; ".1.1.0.2"</f>
        <v>5.1.1.1.1.0.2</v>
      </c>
      <c r="AN96" s="495" t="s">
        <v>287</v>
      </c>
      <c r="AO96" s="164" t="s">
        <v>288</v>
      </c>
      <c r="AP96" s="260">
        <f>IF(AP95=0,0,AP94/AP95)</f>
        <v>0</v>
      </c>
      <c r="AQ96" s="260">
        <f>IF(AQ95=0,0,AQ94/AQ95)</f>
        <v>0</v>
      </c>
      <c r="AR96" s="260">
        <f>IF(AR95=0,0,AR94/AR95)</f>
        <v>0</v>
      </c>
      <c r="AS96" s="196"/>
      <c r="AT96" s="246">
        <f>IF(AT95=0,0,AT94/AT95)</f>
        <v>0</v>
      </c>
      <c r="AU96" s="246">
        <f>IF(AU95=0,0,AU94/AU95)</f>
        <v>0</v>
      </c>
      <c r="AV96" s="246">
        <f>IF(AV95=0,0,AV94/AV95)</f>
        <v>0</v>
      </c>
      <c r="AW96" s="196"/>
      <c r="AX96" s="328"/>
      <c r="AY96" s="2"/>
      <c r="AZ96" s="2"/>
    </row>
    <row r="97" spans="1:52" ht="0.75" hidden="1" customHeight="1">
      <c r="A97" s="10"/>
      <c r="B97" s="10"/>
      <c r="C97" s="10"/>
      <c r="D97" s="10"/>
      <c r="E97" s="10"/>
      <c r="F97" s="10"/>
      <c r="G97" s="10"/>
      <c r="H97" s="10"/>
      <c r="I97" s="10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151"/>
      <c r="AM97" s="529"/>
      <c r="AN97" s="496"/>
      <c r="AO97" s="167"/>
      <c r="AP97" s="243"/>
      <c r="AQ97" s="243"/>
      <c r="AR97" s="243"/>
      <c r="AS97" s="196"/>
      <c r="AT97" s="244"/>
      <c r="AU97" s="262"/>
      <c r="AV97" s="243"/>
      <c r="AW97" s="196"/>
      <c r="AX97" s="328"/>
      <c r="AY97" s="2"/>
      <c r="AZ97" s="2"/>
    </row>
    <row r="98" spans="1:52">
      <c r="A98" s="10"/>
      <c r="B98" s="10"/>
      <c r="C98" s="10"/>
      <c r="D98" s="10"/>
      <c r="E98" s="10"/>
      <c r="F98" s="10"/>
      <c r="G98" s="10"/>
      <c r="H98" s="10"/>
      <c r="I98" s="10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151"/>
      <c r="AM98" s="528" t="str">
        <f>AM92 &amp; ".1.2"</f>
        <v>5.1.1.1.2</v>
      </c>
      <c r="AN98" s="493" t="s">
        <v>739</v>
      </c>
      <c r="AO98" s="164" t="s">
        <v>195</v>
      </c>
      <c r="AP98" s="249">
        <f t="shared" ref="AP98:AR99" si="3">SUMIF($AS$9:$AW$9,AP$9,$AS98:$AW98)</f>
        <v>0</v>
      </c>
      <c r="AQ98" s="249">
        <f t="shared" si="3"/>
        <v>0</v>
      </c>
      <c r="AR98" s="249">
        <f t="shared" si="3"/>
        <v>0</v>
      </c>
      <c r="AS98" s="196"/>
      <c r="AT98" s="258">
        <f>AU98+AV98</f>
        <v>0</v>
      </c>
      <c r="AU98" s="617"/>
      <c r="AV98" s="617"/>
      <c r="AW98" s="196"/>
      <c r="AX98" s="328"/>
      <c r="AY98" s="2"/>
      <c r="AZ98" s="2"/>
    </row>
    <row r="99" spans="1:52">
      <c r="A99" s="10"/>
      <c r="B99" s="10"/>
      <c r="C99" s="10"/>
      <c r="D99" s="10"/>
      <c r="E99" s="10"/>
      <c r="F99" s="10"/>
      <c r="G99" s="10"/>
      <c r="H99" s="10"/>
      <c r="I99" s="10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151"/>
      <c r="AM99" s="528" t="str">
        <f>AM92 &amp; ".1.2.0.1"</f>
        <v>5.1.1.1.2.0.1</v>
      </c>
      <c r="AN99" s="495" t="s">
        <v>285</v>
      </c>
      <c r="AO99" s="164" t="s">
        <v>286</v>
      </c>
      <c r="AP99" s="249">
        <f t="shared" si="3"/>
        <v>0</v>
      </c>
      <c r="AQ99" s="249">
        <f t="shared" si="3"/>
        <v>0</v>
      </c>
      <c r="AR99" s="249">
        <f t="shared" si="3"/>
        <v>0</v>
      </c>
      <c r="AS99" s="196"/>
      <c r="AT99" s="246">
        <f>AU99+AV99</f>
        <v>0</v>
      </c>
      <c r="AU99" s="617"/>
      <c r="AV99" s="224"/>
      <c r="AW99" s="196"/>
      <c r="AX99" s="328"/>
      <c r="AY99" s="2"/>
      <c r="AZ99" s="2"/>
    </row>
    <row r="100" spans="1:52">
      <c r="A100" s="10"/>
      <c r="B100" s="10"/>
      <c r="C100" s="10"/>
      <c r="D100" s="10"/>
      <c r="E100" s="10"/>
      <c r="F100" s="10"/>
      <c r="G100" s="10"/>
      <c r="H100" s="10"/>
      <c r="I100" s="10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151"/>
      <c r="AM100" s="528" t="str">
        <f>AM92 &amp; ".1.2.0.2"</f>
        <v>5.1.1.1.2.0.2</v>
      </c>
      <c r="AN100" s="495" t="s">
        <v>287</v>
      </c>
      <c r="AO100" s="164" t="s">
        <v>288</v>
      </c>
      <c r="AP100" s="260">
        <f>IF(AP99=0,0,AP98/AP99)</f>
        <v>0</v>
      </c>
      <c r="AQ100" s="260">
        <f>IF(AQ99=0,0,AQ98/AQ99)</f>
        <v>0</v>
      </c>
      <c r="AR100" s="260">
        <f>IF(AR99=0,0,AR98/AR99)</f>
        <v>0</v>
      </c>
      <c r="AS100" s="196"/>
      <c r="AT100" s="246">
        <f>IF(AT99=0,0,AT98/AT99)</f>
        <v>0</v>
      </c>
      <c r="AU100" s="246">
        <f>IF(AU99=0,0,AU98/AU99)</f>
        <v>0</v>
      </c>
      <c r="AV100" s="246">
        <f>IF(AV99=0,0,AV98/AV99)</f>
        <v>0</v>
      </c>
      <c r="AW100" s="196"/>
      <c r="AX100" s="328"/>
      <c r="AY100" s="2"/>
      <c r="AZ100" s="2"/>
    </row>
    <row r="101" spans="1:52" ht="0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151"/>
      <c r="AM101" s="529"/>
      <c r="AN101" s="496"/>
      <c r="AO101" s="167"/>
      <c r="AP101" s="243"/>
      <c r="AQ101" s="243"/>
      <c r="AR101" s="243"/>
      <c r="AS101" s="196"/>
      <c r="AT101" s="244"/>
      <c r="AU101" s="262"/>
      <c r="AV101" s="243"/>
      <c r="AW101" s="196"/>
      <c r="AX101" s="328"/>
      <c r="AY101" s="2"/>
      <c r="AZ101" s="2"/>
    </row>
    <row r="102" spans="1:52">
      <c r="A102" s="10"/>
      <c r="B102" s="10"/>
      <c r="C102" s="10"/>
      <c r="D102" s="10"/>
      <c r="E102" s="10"/>
      <c r="F102" s="10"/>
      <c r="G102" s="10"/>
      <c r="H102" s="10"/>
      <c r="I102" s="10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151"/>
      <c r="AM102" s="528" t="str">
        <f>AM92 &amp; ".1.3"</f>
        <v>5.1.1.1.3</v>
      </c>
      <c r="AN102" s="493" t="s">
        <v>2402</v>
      </c>
      <c r="AO102" s="164" t="s">
        <v>195</v>
      </c>
      <c r="AP102" s="249">
        <f t="shared" ref="AP102:AR103" si="4">SUMIF($AS$9:$AW$9,AP$9,$AS102:$AW102)</f>
        <v>0</v>
      </c>
      <c r="AQ102" s="249">
        <f t="shared" si="4"/>
        <v>0</v>
      </c>
      <c r="AR102" s="249">
        <f t="shared" si="4"/>
        <v>0</v>
      </c>
      <c r="AS102" s="196"/>
      <c r="AT102" s="258">
        <f>AU102+AV102</f>
        <v>0</v>
      </c>
      <c r="AU102" s="617"/>
      <c r="AV102" s="617"/>
      <c r="AW102" s="196"/>
      <c r="AX102" s="328"/>
      <c r="AY102" s="2"/>
      <c r="AZ102" s="2"/>
    </row>
    <row r="103" spans="1:52">
      <c r="A103" s="10"/>
      <c r="B103" s="10"/>
      <c r="C103" s="10"/>
      <c r="D103" s="10"/>
      <c r="E103" s="10"/>
      <c r="F103" s="10"/>
      <c r="G103" s="10"/>
      <c r="H103" s="10"/>
      <c r="I103" s="10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151"/>
      <c r="AM103" s="528" t="str">
        <f>AM92 &amp; ".1.3.0.1"</f>
        <v>5.1.1.1.3.0.1</v>
      </c>
      <c r="AN103" s="495" t="s">
        <v>285</v>
      </c>
      <c r="AO103" s="164" t="s">
        <v>286</v>
      </c>
      <c r="AP103" s="249">
        <f t="shared" si="4"/>
        <v>0</v>
      </c>
      <c r="AQ103" s="249">
        <f t="shared" si="4"/>
        <v>0</v>
      </c>
      <c r="AR103" s="249">
        <f t="shared" si="4"/>
        <v>0</v>
      </c>
      <c r="AS103" s="196"/>
      <c r="AT103" s="246">
        <f>AU103+AV103</f>
        <v>0</v>
      </c>
      <c r="AU103" s="617"/>
      <c r="AV103" s="224"/>
      <c r="AW103" s="196"/>
      <c r="AX103" s="328"/>
      <c r="AY103" s="2"/>
      <c r="AZ103" s="2"/>
    </row>
    <row r="104" spans="1:52">
      <c r="A104" s="10"/>
      <c r="B104" s="10"/>
      <c r="C104" s="10"/>
      <c r="D104" s="10"/>
      <c r="E104" s="10"/>
      <c r="F104" s="10"/>
      <c r="G104" s="10"/>
      <c r="H104" s="10"/>
      <c r="I104" s="10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151"/>
      <c r="AM104" s="528" t="str">
        <f>AM92 &amp; ".1.3.0.2"</f>
        <v>5.1.1.1.3.0.2</v>
      </c>
      <c r="AN104" s="495" t="s">
        <v>287</v>
      </c>
      <c r="AO104" s="164" t="s">
        <v>288</v>
      </c>
      <c r="AP104" s="260">
        <f>IF(AP103=0,0,AP102/AP103)</f>
        <v>0</v>
      </c>
      <c r="AQ104" s="260">
        <f>IF(AQ103=0,0,AQ102/AQ103)</f>
        <v>0</v>
      </c>
      <c r="AR104" s="260">
        <f>IF(AR103=0,0,AR102/AR103)</f>
        <v>0</v>
      </c>
      <c r="AS104" s="196"/>
      <c r="AT104" s="246">
        <f>IF(AT103=0,0,AT102/AT103)</f>
        <v>0</v>
      </c>
      <c r="AU104" s="246">
        <f>IF(AU103=0,0,AU102/AU103)</f>
        <v>0</v>
      </c>
      <c r="AV104" s="246">
        <f>IF(AV103=0,0,AV102/AV103)</f>
        <v>0</v>
      </c>
      <c r="AW104" s="196"/>
      <c r="AX104" s="328"/>
      <c r="AY104" s="2"/>
      <c r="AZ104" s="2"/>
    </row>
    <row r="105" spans="1:52">
      <c r="A105" s="10"/>
      <c r="B105" s="10"/>
      <c r="C105" s="10"/>
      <c r="D105" s="10"/>
      <c r="E105" s="10"/>
      <c r="F105" s="10"/>
      <c r="G105" s="10"/>
      <c r="H105" s="10"/>
      <c r="I105" s="10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151"/>
      <c r="AM105" s="528" t="str">
        <f>AM92 &amp; ".2"</f>
        <v>5.1.1.2</v>
      </c>
      <c r="AN105" s="494" t="s">
        <v>278</v>
      </c>
      <c r="AO105" s="164" t="s">
        <v>195</v>
      </c>
      <c r="AP105" s="249">
        <f t="shared" ref="AP105:AR107" si="5">SUMIF($AS$9:$AW$9,AP$9,$AS105:$AW105)</f>
        <v>0</v>
      </c>
      <c r="AQ105" s="249">
        <f t="shared" si="5"/>
        <v>0</v>
      </c>
      <c r="AR105" s="249">
        <f t="shared" si="5"/>
        <v>0</v>
      </c>
      <c r="AS105" s="196"/>
      <c r="AT105" s="246">
        <f>SUM(AT106:AT108)</f>
        <v>0</v>
      </c>
      <c r="AU105" s="259">
        <f>SUM(AU106:AU108)</f>
        <v>0</v>
      </c>
      <c r="AV105" s="249">
        <f>SUM(AV106:AV108)</f>
        <v>0</v>
      </c>
      <c r="AW105" s="196"/>
      <c r="AX105" s="328"/>
      <c r="AY105" s="2"/>
      <c r="AZ105" s="2"/>
    </row>
    <row r="106" spans="1:52">
      <c r="A106" s="10"/>
      <c r="B106" s="10"/>
      <c r="C106" s="10"/>
      <c r="D106" s="10"/>
      <c r="E106" s="10"/>
      <c r="F106" s="10"/>
      <c r="G106" s="10"/>
      <c r="H106" s="10"/>
      <c r="I106" s="10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151"/>
      <c r="AM106" s="528" t="str">
        <f>AM92 &amp; ".2.1"</f>
        <v>5.1.1.2.1</v>
      </c>
      <c r="AN106" s="493" t="s">
        <v>738</v>
      </c>
      <c r="AO106" s="164" t="s">
        <v>195</v>
      </c>
      <c r="AP106" s="249">
        <f t="shared" si="5"/>
        <v>0</v>
      </c>
      <c r="AQ106" s="249">
        <f t="shared" si="5"/>
        <v>0</v>
      </c>
      <c r="AR106" s="249">
        <f t="shared" si="5"/>
        <v>0</v>
      </c>
      <c r="AS106" s="196"/>
      <c r="AT106" s="258">
        <f>AU106+AV106</f>
        <v>0</v>
      </c>
      <c r="AU106" s="617"/>
      <c r="AV106" s="617"/>
      <c r="AW106" s="196"/>
      <c r="AX106" s="328"/>
      <c r="AY106" s="2"/>
      <c r="AZ106" s="2"/>
    </row>
    <row r="107" spans="1:52">
      <c r="A107" s="10"/>
      <c r="B107" s="10"/>
      <c r="C107" s="10"/>
      <c r="D107" s="10"/>
      <c r="E107" s="10"/>
      <c r="F107" s="10"/>
      <c r="G107" s="10"/>
      <c r="H107" s="10"/>
      <c r="I107" s="10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151"/>
      <c r="AM107" s="528" t="str">
        <f>AM92 &amp; ".2.2"</f>
        <v>5.1.1.2.2</v>
      </c>
      <c r="AN107" s="493" t="s">
        <v>739</v>
      </c>
      <c r="AO107" s="164" t="s">
        <v>195</v>
      </c>
      <c r="AP107" s="249">
        <f t="shared" si="5"/>
        <v>0</v>
      </c>
      <c r="AQ107" s="249">
        <f t="shared" si="5"/>
        <v>0</v>
      </c>
      <c r="AR107" s="249">
        <f t="shared" si="5"/>
        <v>0</v>
      </c>
      <c r="AS107" s="196"/>
      <c r="AT107" s="258">
        <f>AU107+AV107</f>
        <v>0</v>
      </c>
      <c r="AU107" s="617"/>
      <c r="AV107" s="224"/>
      <c r="AW107" s="196"/>
      <c r="AX107" s="328"/>
      <c r="AY107" s="2"/>
      <c r="AZ107" s="2"/>
    </row>
    <row r="108" spans="1:52">
      <c r="A108" s="10"/>
      <c r="B108" s="10"/>
      <c r="C108" s="10"/>
      <c r="D108" s="10"/>
      <c r="E108" s="10"/>
      <c r="F108" s="10"/>
      <c r="G108" s="10"/>
      <c r="H108" s="10"/>
      <c r="I108" s="10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151"/>
      <c r="AM108" s="528" t="str">
        <f>AM92 &amp; ".2.3"</f>
        <v>5.1.1.2.3</v>
      </c>
      <c r="AN108" s="493" t="s">
        <v>2402</v>
      </c>
      <c r="AO108" s="164" t="s">
        <v>195</v>
      </c>
      <c r="AP108" s="243"/>
      <c r="AQ108" s="243"/>
      <c r="AR108" s="243"/>
      <c r="AS108" s="196"/>
      <c r="AT108" s="244"/>
      <c r="AU108" s="262"/>
      <c r="AV108" s="243"/>
      <c r="AW108" s="196"/>
      <c r="AX108" s="328"/>
      <c r="AY108" s="2"/>
      <c r="AZ108" s="2"/>
    </row>
    <row r="109" spans="1:52">
      <c r="A109" s="10"/>
      <c r="B109" s="10"/>
      <c r="C109" s="10"/>
      <c r="D109" s="10"/>
      <c r="E109" s="10"/>
      <c r="F109" s="10"/>
      <c r="G109" s="10"/>
      <c r="H109" s="10"/>
      <c r="I109" s="10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151"/>
      <c r="AM109" s="528" t="str">
        <f>AM92 &amp; ".3"</f>
        <v>5.1.1.3</v>
      </c>
      <c r="AN109" s="494" t="s">
        <v>295</v>
      </c>
      <c r="AO109" s="164" t="s">
        <v>195</v>
      </c>
      <c r="AP109" s="249">
        <f t="shared" ref="AP109:AR111" si="6">SUMIF($AS$9:$AW$9,AP$9,$AS109:$AW109)</f>
        <v>81094.992570000002</v>
      </c>
      <c r="AQ109" s="249">
        <f t="shared" si="6"/>
        <v>46640.371950000008</v>
      </c>
      <c r="AR109" s="249">
        <f t="shared" si="6"/>
        <v>34454.620620000002</v>
      </c>
      <c r="AS109" s="196"/>
      <c r="AT109" s="246">
        <f>SUM(AT110,AT114,AT118)</f>
        <v>81094.992570000002</v>
      </c>
      <c r="AU109" s="259">
        <f>SUM(AU110,AU114,AU118)</f>
        <v>46640.371950000008</v>
      </c>
      <c r="AV109" s="249">
        <f>SUM(AV110,AV114,AV118)</f>
        <v>34454.620620000002</v>
      </c>
      <c r="AW109" s="196"/>
      <c r="AX109" s="328"/>
      <c r="AY109" s="2"/>
      <c r="AZ109" s="2"/>
    </row>
    <row r="110" spans="1:52">
      <c r="A110" s="10"/>
      <c r="B110" s="10"/>
      <c r="C110" s="10"/>
      <c r="D110" s="10"/>
      <c r="E110" s="10"/>
      <c r="F110" s="10"/>
      <c r="G110" s="10"/>
      <c r="H110" s="10"/>
      <c r="I110" s="10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151"/>
      <c r="AM110" s="528" t="str">
        <f>AM92 &amp; ".3.1"</f>
        <v>5.1.1.3.1</v>
      </c>
      <c r="AN110" s="493" t="s">
        <v>738</v>
      </c>
      <c r="AO110" s="164" t="s">
        <v>195</v>
      </c>
      <c r="AP110" s="249">
        <f t="shared" si="6"/>
        <v>0</v>
      </c>
      <c r="AQ110" s="249">
        <f t="shared" si="6"/>
        <v>0</v>
      </c>
      <c r="AR110" s="249">
        <f t="shared" si="6"/>
        <v>0</v>
      </c>
      <c r="AS110" s="196"/>
      <c r="AT110" s="258">
        <f>AU110+AV110</f>
        <v>0</v>
      </c>
      <c r="AU110" s="617"/>
      <c r="AV110" s="617"/>
      <c r="AW110" s="196"/>
      <c r="AX110" s="328"/>
      <c r="AY110" s="2"/>
      <c r="AZ110" s="2"/>
    </row>
    <row r="111" spans="1:52">
      <c r="A111" s="10"/>
      <c r="B111" s="10"/>
      <c r="C111" s="10"/>
      <c r="D111" s="10"/>
      <c r="E111" s="10"/>
      <c r="F111" s="10"/>
      <c r="G111" s="10"/>
      <c r="H111" s="10"/>
      <c r="I111" s="10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151"/>
      <c r="AM111" s="528" t="str">
        <f>AM92 &amp; ".3.1.0.1"</f>
        <v>5.1.1.3.1.0.1</v>
      </c>
      <c r="AN111" s="495" t="s">
        <v>285</v>
      </c>
      <c r="AO111" s="164" t="s">
        <v>286</v>
      </c>
      <c r="AP111" s="249">
        <f t="shared" si="6"/>
        <v>0</v>
      </c>
      <c r="AQ111" s="249">
        <f t="shared" si="6"/>
        <v>0</v>
      </c>
      <c r="AR111" s="249">
        <f t="shared" si="6"/>
        <v>0</v>
      </c>
      <c r="AS111" s="196"/>
      <c r="AT111" s="258">
        <f>AU111+AV111</f>
        <v>0</v>
      </c>
      <c r="AU111" s="617"/>
      <c r="AV111" s="224"/>
      <c r="AW111" s="196"/>
      <c r="AX111" s="328"/>
      <c r="AY111" s="2"/>
      <c r="AZ111" s="2"/>
    </row>
    <row r="112" spans="1:52">
      <c r="A112" s="10"/>
      <c r="B112" s="10"/>
      <c r="C112" s="10"/>
      <c r="D112" s="10"/>
      <c r="E112" s="10"/>
      <c r="F112" s="10"/>
      <c r="G112" s="10"/>
      <c r="H112" s="10"/>
      <c r="I112" s="10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151"/>
      <c r="AM112" s="528" t="str">
        <f>AM92 &amp; ".3.1.0.2"</f>
        <v>5.1.1.3.1.0.2</v>
      </c>
      <c r="AN112" s="495" t="s">
        <v>287</v>
      </c>
      <c r="AO112" s="164" t="s">
        <v>288</v>
      </c>
      <c r="AP112" s="260">
        <f>IF(AP111=0,0,AP110/AP111)</f>
        <v>0</v>
      </c>
      <c r="AQ112" s="260">
        <f>IF(AQ111=0,0,AQ110/AQ111)</f>
        <v>0</v>
      </c>
      <c r="AR112" s="260">
        <f>IF(AR111=0,0,AR110/AR111)</f>
        <v>0</v>
      </c>
      <c r="AS112" s="196"/>
      <c r="AT112" s="246">
        <f>IF(AT111=0,0,AT110/AT111)</f>
        <v>0</v>
      </c>
      <c r="AU112" s="246">
        <f>IF(AU111=0,0,AU110/AU111)</f>
        <v>0</v>
      </c>
      <c r="AV112" s="246">
        <f>IF(AV111=0,0,AV110/AV111)</f>
        <v>0</v>
      </c>
      <c r="AW112" s="196"/>
      <c r="AX112" s="328"/>
      <c r="AY112" s="2"/>
      <c r="AZ112" s="2"/>
    </row>
    <row r="113" spans="1:52" ht="0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151"/>
      <c r="AM113" s="529"/>
      <c r="AN113" s="496"/>
      <c r="AO113" s="167"/>
      <c r="AP113" s="243"/>
      <c r="AQ113" s="243"/>
      <c r="AR113" s="243"/>
      <c r="AS113" s="196"/>
      <c r="AT113" s="244"/>
      <c r="AU113" s="262"/>
      <c r="AV113" s="243"/>
      <c r="AW113" s="196"/>
      <c r="AX113" s="328"/>
      <c r="AY113" s="2"/>
      <c r="AZ113" s="2"/>
    </row>
    <row r="114" spans="1:52">
      <c r="A114" s="10"/>
      <c r="B114" s="10"/>
      <c r="C114" s="10"/>
      <c r="D114" s="10"/>
      <c r="E114" s="10"/>
      <c r="F114" s="10"/>
      <c r="G114" s="10"/>
      <c r="H114" s="10"/>
      <c r="I114" s="10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151"/>
      <c r="AM114" s="528" t="str">
        <f>AM92 &amp; ".3.2"</f>
        <v>5.1.1.3.2</v>
      </c>
      <c r="AN114" s="493" t="s">
        <v>739</v>
      </c>
      <c r="AO114" s="164" t="s">
        <v>195</v>
      </c>
      <c r="AP114" s="249">
        <f t="shared" ref="AP114:AR115" si="7">SUMIF($AS$9:$AW$9,AP$9,$AS114:$AW114)</f>
        <v>81094.992570000002</v>
      </c>
      <c r="AQ114" s="249">
        <f t="shared" si="7"/>
        <v>46640.371950000008</v>
      </c>
      <c r="AR114" s="249">
        <f t="shared" si="7"/>
        <v>34454.620620000002</v>
      </c>
      <c r="AS114" s="196"/>
      <c r="AT114" s="258">
        <f>AU114+AV114</f>
        <v>81094.992570000002</v>
      </c>
      <c r="AU114" s="617">
        <v>46640.371950000008</v>
      </c>
      <c r="AV114" s="617">
        <v>34454.620620000002</v>
      </c>
      <c r="AW114" s="196"/>
      <c r="AX114" s="328"/>
      <c r="AY114" s="2"/>
      <c r="AZ114" s="2"/>
    </row>
    <row r="115" spans="1:52">
      <c r="A115" s="10"/>
      <c r="B115" s="10"/>
      <c r="C115" s="10"/>
      <c r="D115" s="10"/>
      <c r="E115" s="10"/>
      <c r="F115" s="10"/>
      <c r="G115" s="10"/>
      <c r="H115" s="10"/>
      <c r="I115" s="10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151"/>
      <c r="AM115" s="528" t="str">
        <f>AM92 &amp; ".3.2.0.1"</f>
        <v>5.1.1.3.2.0.1</v>
      </c>
      <c r="AN115" s="495" t="s">
        <v>285</v>
      </c>
      <c r="AO115" s="164" t="s">
        <v>286</v>
      </c>
      <c r="AP115" s="249">
        <f t="shared" si="7"/>
        <v>53697.157999999996</v>
      </c>
      <c r="AQ115" s="249">
        <f t="shared" si="7"/>
        <v>31429.748999999996</v>
      </c>
      <c r="AR115" s="249">
        <f t="shared" si="7"/>
        <v>22267.409</v>
      </c>
      <c r="AS115" s="196"/>
      <c r="AT115" s="258">
        <f>AU115+AV115</f>
        <v>53697.157999999996</v>
      </c>
      <c r="AU115" s="617">
        <v>31429.748999999996</v>
      </c>
      <c r="AV115" s="224">
        <v>22267.409</v>
      </c>
      <c r="AW115" s="196"/>
      <c r="AX115" s="328"/>
      <c r="AY115" s="2"/>
      <c r="AZ115" s="2"/>
    </row>
    <row r="116" spans="1:52">
      <c r="A116" s="10"/>
      <c r="B116" s="10"/>
      <c r="C116" s="10"/>
      <c r="D116" s="10"/>
      <c r="E116" s="10"/>
      <c r="F116" s="10"/>
      <c r="G116" s="10"/>
      <c r="H116" s="10"/>
      <c r="I116" s="10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151"/>
      <c r="AM116" s="528" t="str">
        <f>AM92 &amp; ".3.2.0.2"</f>
        <v>5.1.1.3.2.0.2</v>
      </c>
      <c r="AN116" s="495" t="s">
        <v>287</v>
      </c>
      <c r="AO116" s="164" t="s">
        <v>288</v>
      </c>
      <c r="AP116" s="260">
        <f>IF(AP115=0,0,AP114/AP115)</f>
        <v>1.5102287642485661</v>
      </c>
      <c r="AQ116" s="260">
        <f>IF(AQ115=0,0,AQ114/AQ115)</f>
        <v>1.4839562336307559</v>
      </c>
      <c r="AR116" s="260">
        <f>IF(AR115=0,0,AR114/AR115)</f>
        <v>1.5473116167219996</v>
      </c>
      <c r="AS116" s="196"/>
      <c r="AT116" s="246">
        <f>IF(AT115=0,0,AT114/AT115)</f>
        <v>1.5102287642485661</v>
      </c>
      <c r="AU116" s="246">
        <f>IF(AU115=0,0,AU114/AU115)</f>
        <v>1.4839562336307559</v>
      </c>
      <c r="AV116" s="246">
        <f>IF(AV115=0,0,AV114/AV115)</f>
        <v>1.5473116167219996</v>
      </c>
      <c r="AW116" s="196"/>
      <c r="AX116" s="328"/>
      <c r="AY116" s="2"/>
      <c r="AZ116" s="2"/>
    </row>
    <row r="117" spans="1:52" ht="0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151"/>
      <c r="AM117" s="529"/>
      <c r="AN117" s="496"/>
      <c r="AO117" s="167"/>
      <c r="AP117" s="243"/>
      <c r="AQ117" s="243"/>
      <c r="AR117" s="243"/>
      <c r="AS117" s="196"/>
      <c r="AT117" s="244"/>
      <c r="AU117" s="262"/>
      <c r="AV117" s="243"/>
      <c r="AW117" s="196"/>
      <c r="AX117" s="328"/>
      <c r="AY117" s="2"/>
      <c r="AZ117" s="2"/>
    </row>
    <row r="118" spans="1:52">
      <c r="A118" s="10"/>
      <c r="B118" s="10"/>
      <c r="C118" s="10"/>
      <c r="D118" s="10"/>
      <c r="E118" s="10"/>
      <c r="F118" s="10"/>
      <c r="G118" s="10"/>
      <c r="H118" s="10"/>
      <c r="I118" s="10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151"/>
      <c r="AM118" s="528" t="str">
        <f>AM92 &amp; ".3.3"</f>
        <v>5.1.1.3.3</v>
      </c>
      <c r="AN118" s="493" t="s">
        <v>737</v>
      </c>
      <c r="AO118" s="164" t="s">
        <v>195</v>
      </c>
      <c r="AP118" s="249">
        <f t="shared" ref="AP118:AR119" si="8">SUMIF($AS$9:$AW$9,AP$9,$AS118:$AW118)</f>
        <v>0</v>
      </c>
      <c r="AQ118" s="249">
        <f t="shared" si="8"/>
        <v>0</v>
      </c>
      <c r="AR118" s="249">
        <f t="shared" si="8"/>
        <v>0</v>
      </c>
      <c r="AS118" s="196"/>
      <c r="AT118" s="258">
        <f>AU118+AV118</f>
        <v>0</v>
      </c>
      <c r="AU118" s="617"/>
      <c r="AV118" s="617"/>
      <c r="AW118" s="196"/>
      <c r="AX118" s="328"/>
      <c r="AY118" s="2"/>
      <c r="AZ118" s="2"/>
    </row>
    <row r="119" spans="1:52">
      <c r="A119" s="10"/>
      <c r="B119" s="10"/>
      <c r="C119" s="10"/>
      <c r="D119" s="10"/>
      <c r="E119" s="10"/>
      <c r="F119" s="10"/>
      <c r="G119" s="10"/>
      <c r="H119" s="10"/>
      <c r="I119" s="10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151"/>
      <c r="AM119" s="528" t="str">
        <f>AM92 &amp; ".3.3.0.1"</f>
        <v>5.1.1.3.3.0.1</v>
      </c>
      <c r="AN119" s="495" t="s">
        <v>285</v>
      </c>
      <c r="AO119" s="164" t="s">
        <v>286</v>
      </c>
      <c r="AP119" s="249">
        <f t="shared" si="8"/>
        <v>0</v>
      </c>
      <c r="AQ119" s="249">
        <f t="shared" si="8"/>
        <v>0</v>
      </c>
      <c r="AR119" s="249">
        <f t="shared" si="8"/>
        <v>0</v>
      </c>
      <c r="AS119" s="196"/>
      <c r="AT119" s="258">
        <f>AU119+AV119</f>
        <v>0</v>
      </c>
      <c r="AU119" s="617"/>
      <c r="AV119" s="224"/>
      <c r="AW119" s="196"/>
      <c r="AX119" s="328"/>
      <c r="AY119" s="2"/>
      <c r="AZ119" s="2"/>
    </row>
    <row r="120" spans="1:52">
      <c r="A120" s="10"/>
      <c r="B120" s="10"/>
      <c r="C120" s="10"/>
      <c r="D120" s="10"/>
      <c r="E120" s="10"/>
      <c r="F120" s="10"/>
      <c r="G120" s="10"/>
      <c r="H120" s="10"/>
      <c r="I120" s="10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151"/>
      <c r="AM120" s="528" t="str">
        <f>AM92 &amp; ".3.3.0.2"</f>
        <v>5.1.1.3.3.0.2</v>
      </c>
      <c r="AN120" s="495" t="s">
        <v>287</v>
      </c>
      <c r="AO120" s="164" t="s">
        <v>288</v>
      </c>
      <c r="AP120" s="260">
        <f>IF(AP119=0,0,AP118/AP119)</f>
        <v>0</v>
      </c>
      <c r="AQ120" s="260">
        <f>IF(AQ119=0,0,AQ118/AQ119)</f>
        <v>0</v>
      </c>
      <c r="AR120" s="260">
        <f>IF(AR119=0,0,AR118/AR119)</f>
        <v>0</v>
      </c>
      <c r="AS120" s="196"/>
      <c r="AT120" s="246">
        <f>IF(AT119=0,0,AT118/AT119)</f>
        <v>0</v>
      </c>
      <c r="AU120" s="246">
        <f>IF(AU119=0,0,AU118/AU119)</f>
        <v>0</v>
      </c>
      <c r="AV120" s="246">
        <f>IF(AV119=0,0,AV118/AV119)</f>
        <v>0</v>
      </c>
      <c r="AW120" s="196"/>
      <c r="AX120" s="328"/>
      <c r="AY120" s="2"/>
      <c r="AZ120" s="2"/>
    </row>
    <row r="121" spans="1:52" ht="0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151"/>
      <c r="AM121" s="529"/>
      <c r="AN121" s="496"/>
      <c r="AO121" s="167"/>
      <c r="AP121" s="243"/>
      <c r="AQ121" s="243"/>
      <c r="AR121" s="243"/>
      <c r="AS121" s="196"/>
      <c r="AT121" s="244"/>
      <c r="AU121" s="262"/>
      <c r="AV121" s="243"/>
      <c r="AW121" s="196"/>
      <c r="AX121" s="328"/>
      <c r="AY121" s="2"/>
      <c r="AZ121" s="2"/>
    </row>
    <row r="122" spans="1:52">
      <c r="A122" s="10"/>
      <c r="B122" s="10"/>
      <c r="C122" s="10"/>
      <c r="D122" s="10"/>
      <c r="E122" s="10"/>
      <c r="F122" s="10"/>
      <c r="G122" s="10"/>
      <c r="H122" s="10"/>
      <c r="I122" s="10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151"/>
      <c r="AM122" s="528" t="str">
        <f>AM92 &amp; ".4"</f>
        <v>5.1.1.4</v>
      </c>
      <c r="AN122" s="494" t="s">
        <v>279</v>
      </c>
      <c r="AO122" s="164" t="s">
        <v>195</v>
      </c>
      <c r="AP122" s="249">
        <f t="shared" ref="AP122:AR130" si="9">SUMIF($AS$9:$AW$9,AP$9,$AS122:$AW122)</f>
        <v>0</v>
      </c>
      <c r="AQ122" s="249">
        <f t="shared" si="9"/>
        <v>0</v>
      </c>
      <c r="AR122" s="249">
        <f t="shared" si="9"/>
        <v>0</v>
      </c>
      <c r="AS122" s="196"/>
      <c r="AT122" s="246">
        <f>SUM(AT123:AT125)</f>
        <v>0</v>
      </c>
      <c r="AU122" s="259">
        <f>SUM(AU123:AU125)</f>
        <v>0</v>
      </c>
      <c r="AV122" s="249">
        <f>SUM(AV123:AV125)</f>
        <v>0</v>
      </c>
      <c r="AW122" s="196"/>
      <c r="AX122" s="328"/>
      <c r="AY122" s="2"/>
      <c r="AZ122" s="2"/>
    </row>
    <row r="123" spans="1:52">
      <c r="A123" s="10"/>
      <c r="B123" s="10"/>
      <c r="C123" s="10"/>
      <c r="D123" s="10"/>
      <c r="E123" s="10"/>
      <c r="F123" s="10"/>
      <c r="G123" s="10"/>
      <c r="H123" s="10"/>
      <c r="I123" s="10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51"/>
      <c r="AM123" s="528" t="str">
        <f>AM92 &amp; ".4.1"</f>
        <v>5.1.1.4.1</v>
      </c>
      <c r="AN123" s="493" t="s">
        <v>738</v>
      </c>
      <c r="AO123" s="164" t="s">
        <v>195</v>
      </c>
      <c r="AP123" s="249">
        <f t="shared" si="9"/>
        <v>0</v>
      </c>
      <c r="AQ123" s="249">
        <f t="shared" si="9"/>
        <v>0</v>
      </c>
      <c r="AR123" s="249">
        <f t="shared" si="9"/>
        <v>0</v>
      </c>
      <c r="AS123" s="196"/>
      <c r="AT123" s="258">
        <f t="shared" ref="AT123:AT130" si="10">AU123+AV123</f>
        <v>0</v>
      </c>
      <c r="AU123" s="617"/>
      <c r="AV123" s="617"/>
      <c r="AW123" s="196"/>
      <c r="AX123" s="328"/>
      <c r="AY123" s="2"/>
      <c r="AZ123" s="2"/>
    </row>
    <row r="124" spans="1:52">
      <c r="A124" s="10"/>
      <c r="B124" s="10"/>
      <c r="C124" s="10"/>
      <c r="D124" s="10"/>
      <c r="E124" s="10"/>
      <c r="F124" s="10"/>
      <c r="G124" s="10"/>
      <c r="H124" s="10"/>
      <c r="I124" s="10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151"/>
      <c r="AM124" s="528" t="str">
        <f>AM92 &amp; ".4.2"</f>
        <v>5.1.1.4.2</v>
      </c>
      <c r="AN124" s="493" t="s">
        <v>739</v>
      </c>
      <c r="AO124" s="164" t="s">
        <v>195</v>
      </c>
      <c r="AP124" s="249">
        <f t="shared" si="9"/>
        <v>0</v>
      </c>
      <c r="AQ124" s="249">
        <f t="shared" si="9"/>
        <v>0</v>
      </c>
      <c r="AR124" s="249">
        <f t="shared" si="9"/>
        <v>0</v>
      </c>
      <c r="AS124" s="196"/>
      <c r="AT124" s="258">
        <f t="shared" si="10"/>
        <v>0</v>
      </c>
      <c r="AU124" s="617"/>
      <c r="AV124" s="617"/>
      <c r="AW124" s="196"/>
      <c r="AX124" s="328"/>
      <c r="AY124" s="2"/>
      <c r="AZ124" s="2"/>
    </row>
    <row r="125" spans="1:52">
      <c r="A125" s="10"/>
      <c r="B125" s="10"/>
      <c r="C125" s="10"/>
      <c r="D125" s="10"/>
      <c r="E125" s="10"/>
      <c r="F125" s="10"/>
      <c r="G125" s="10"/>
      <c r="H125" s="10"/>
      <c r="I125" s="10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151"/>
      <c r="AM125" s="528" t="str">
        <f>AM92 &amp; ".4.3"</f>
        <v>5.1.1.4.3</v>
      </c>
      <c r="AN125" s="493" t="s">
        <v>737</v>
      </c>
      <c r="AO125" s="164" t="s">
        <v>195</v>
      </c>
      <c r="AP125" s="249">
        <f t="shared" si="9"/>
        <v>0</v>
      </c>
      <c r="AQ125" s="249">
        <f t="shared" si="9"/>
        <v>0</v>
      </c>
      <c r="AR125" s="249">
        <f t="shared" si="9"/>
        <v>0</v>
      </c>
      <c r="AS125" s="196"/>
      <c r="AT125" s="258">
        <f t="shared" si="10"/>
        <v>0</v>
      </c>
      <c r="AU125" s="617"/>
      <c r="AV125" s="224"/>
      <c r="AW125" s="196"/>
      <c r="AX125" s="328"/>
      <c r="AY125" s="2"/>
      <c r="AZ125" s="2"/>
    </row>
    <row r="126" spans="1:52">
      <c r="A126" s="10"/>
      <c r="B126" s="10"/>
      <c r="C126" s="10"/>
      <c r="D126" s="10"/>
      <c r="E126" s="10"/>
      <c r="F126" s="10"/>
      <c r="G126" s="10"/>
      <c r="H126" s="10"/>
      <c r="I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9"/>
      <c r="AL126" s="151"/>
      <c r="AM126" s="514" t="s">
        <v>326</v>
      </c>
      <c r="AN126" s="527" t="s">
        <v>327</v>
      </c>
      <c r="AO126" s="164" t="s">
        <v>195</v>
      </c>
      <c r="AP126" s="249">
        <f t="shared" si="9"/>
        <v>0</v>
      </c>
      <c r="AQ126" s="249">
        <f t="shared" si="9"/>
        <v>0</v>
      </c>
      <c r="AR126" s="249">
        <f t="shared" si="9"/>
        <v>0</v>
      </c>
      <c r="AS126" s="196"/>
      <c r="AT126" s="258">
        <f t="shared" si="10"/>
        <v>0</v>
      </c>
      <c r="AU126" s="247"/>
      <c r="AV126" s="247"/>
      <c r="AW126" s="196"/>
      <c r="AX126" s="328"/>
      <c r="AY126" s="2"/>
      <c r="AZ126" s="2"/>
    </row>
    <row r="127" spans="1:52" ht="21">
      <c r="A127" s="10"/>
      <c r="B127" s="10"/>
      <c r="C127" s="10"/>
      <c r="D127" s="10"/>
      <c r="E127" s="10"/>
      <c r="F127" s="10"/>
      <c r="G127" s="10"/>
      <c r="H127" s="10"/>
      <c r="I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9"/>
      <c r="AL127" s="151"/>
      <c r="AM127" s="514" t="s">
        <v>329</v>
      </c>
      <c r="AN127" s="527" t="s">
        <v>330</v>
      </c>
      <c r="AO127" s="164" t="s">
        <v>195</v>
      </c>
      <c r="AP127" s="249">
        <f t="shared" si="9"/>
        <v>65769.882549999995</v>
      </c>
      <c r="AQ127" s="249">
        <f t="shared" si="9"/>
        <v>34902.766759999999</v>
      </c>
      <c r="AR127" s="249">
        <f t="shared" si="9"/>
        <v>30867.115789999996</v>
      </c>
      <c r="AS127" s="196"/>
      <c r="AT127" s="249">
        <f t="shared" si="10"/>
        <v>65769.882549999995</v>
      </c>
      <c r="AU127" s="249">
        <f>SUM(AU130,AU133,AU136,AU139,AU142,AU145,AU148,AU151)</f>
        <v>34902.766759999999</v>
      </c>
      <c r="AV127" s="249">
        <f>SUM(AV130,AV133,AV136,AV139,AV142,AV145,AV148,AV151)</f>
        <v>30867.115789999996</v>
      </c>
      <c r="AW127" s="196"/>
      <c r="AX127" s="328"/>
      <c r="AY127" s="2"/>
      <c r="AZ127" s="2"/>
    </row>
    <row r="128" spans="1:52">
      <c r="A128" s="10"/>
      <c r="B128" s="10"/>
      <c r="C128" s="10"/>
      <c r="D128" s="10"/>
      <c r="E128" s="10"/>
      <c r="F128" s="10"/>
      <c r="G128" s="10"/>
      <c r="H128" s="10"/>
      <c r="I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9"/>
      <c r="AL128" s="151"/>
      <c r="AM128" s="530" t="s">
        <v>331</v>
      </c>
      <c r="AN128" s="497" t="s">
        <v>666</v>
      </c>
      <c r="AO128" s="164" t="s">
        <v>284</v>
      </c>
      <c r="AP128" s="249">
        <f t="shared" si="9"/>
        <v>11495.531999999999</v>
      </c>
      <c r="AQ128" s="249">
        <f t="shared" si="9"/>
        <v>6226.3679999999995</v>
      </c>
      <c r="AR128" s="249">
        <f t="shared" si="9"/>
        <v>5269.1639999999998</v>
      </c>
      <c r="AS128" s="196"/>
      <c r="AT128" s="249">
        <f t="shared" si="10"/>
        <v>11495.531999999999</v>
      </c>
      <c r="AU128" s="249">
        <f>AU132+AU138+AU144+AU150</f>
        <v>6226.3679999999995</v>
      </c>
      <c r="AV128" s="249">
        <f>AV132+AV138+AV144+AV150</f>
        <v>5269.1639999999998</v>
      </c>
      <c r="AW128" s="196"/>
      <c r="AX128" s="328"/>
      <c r="AY128" s="2"/>
      <c r="AZ128" s="2"/>
    </row>
    <row r="129" spans="1:52">
      <c r="A129" s="10"/>
      <c r="B129" s="10"/>
      <c r="C129" s="10"/>
      <c r="D129" s="10"/>
      <c r="E129" s="10"/>
      <c r="F129" s="10"/>
      <c r="G129" s="10"/>
      <c r="H129" s="10"/>
      <c r="I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9"/>
      <c r="AL129" s="151"/>
      <c r="AM129" s="530" t="s">
        <v>332</v>
      </c>
      <c r="AN129" s="497" t="s">
        <v>668</v>
      </c>
      <c r="AO129" s="164" t="s">
        <v>669</v>
      </c>
      <c r="AP129" s="249">
        <f t="shared" si="9"/>
        <v>0</v>
      </c>
      <c r="AQ129" s="249">
        <f t="shared" si="9"/>
        <v>0</v>
      </c>
      <c r="AR129" s="249">
        <f t="shared" si="9"/>
        <v>0</v>
      </c>
      <c r="AS129" s="196"/>
      <c r="AT129" s="249">
        <f t="shared" si="10"/>
        <v>0</v>
      </c>
      <c r="AU129" s="249">
        <f>AU135+AU141+AU147+AU153</f>
        <v>0</v>
      </c>
      <c r="AV129" s="249">
        <f>AV135+AV141+AV147+AV153</f>
        <v>0</v>
      </c>
      <c r="AW129" s="196"/>
      <c r="AX129" s="328"/>
      <c r="AY129" s="2"/>
      <c r="AZ129" s="2"/>
    </row>
    <row r="130" spans="1:52">
      <c r="A130" s="10"/>
      <c r="B130" s="10"/>
      <c r="C130" s="10"/>
      <c r="D130" s="10"/>
      <c r="E130" s="10"/>
      <c r="F130" s="10"/>
      <c r="G130" s="10"/>
      <c r="H130" s="10"/>
      <c r="I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9"/>
      <c r="AL130" s="151"/>
      <c r="AM130" s="530" t="s">
        <v>333</v>
      </c>
      <c r="AN130" s="497" t="s">
        <v>334</v>
      </c>
      <c r="AO130" s="164" t="s">
        <v>195</v>
      </c>
      <c r="AP130" s="249">
        <f t="shared" si="9"/>
        <v>21347.640940000001</v>
      </c>
      <c r="AQ130" s="249">
        <f t="shared" si="9"/>
        <v>10238.098759999999</v>
      </c>
      <c r="AR130" s="249">
        <f t="shared" si="9"/>
        <v>11109.542180000002</v>
      </c>
      <c r="AS130" s="196"/>
      <c r="AT130" s="249">
        <f t="shared" si="10"/>
        <v>21347.640940000001</v>
      </c>
      <c r="AU130" s="249">
        <f>AU131*AU132</f>
        <v>10238.098759999999</v>
      </c>
      <c r="AV130" s="249">
        <f>AV131*AV132</f>
        <v>11109.542180000002</v>
      </c>
      <c r="AW130" s="196"/>
      <c r="AX130" s="328"/>
      <c r="AY130" s="2"/>
      <c r="AZ130" s="2"/>
    </row>
    <row r="131" spans="1:52">
      <c r="A131" s="10"/>
      <c r="B131" s="10"/>
      <c r="C131" s="10"/>
      <c r="D131" s="10"/>
      <c r="E131" s="10"/>
      <c r="F131" s="10"/>
      <c r="G131" s="10"/>
      <c r="H131" s="10"/>
      <c r="I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9"/>
      <c r="AL131" s="151"/>
      <c r="AM131" s="530" t="s">
        <v>335</v>
      </c>
      <c r="AN131" s="498" t="s">
        <v>670</v>
      </c>
      <c r="AO131" s="164" t="s">
        <v>313</v>
      </c>
      <c r="AP131" s="249">
        <f>IF(AP132=0,0,AP130/AP132)</f>
        <v>6.8317457311271781</v>
      </c>
      <c r="AQ131" s="249">
        <f>IF(AQ132=0,0,AQ130/AQ132)</f>
        <v>6.6735187838382206</v>
      </c>
      <c r="AR131" s="249">
        <f>IF(AR132=0,0,AR130/AR132)</f>
        <v>6.9843528834118249</v>
      </c>
      <c r="AS131" s="196"/>
      <c r="AT131" s="249">
        <f>IF(AT132=0,0,AT130/AT132)</f>
        <v>6.8317457311271781</v>
      </c>
      <c r="AU131" s="247">
        <v>6.6735187838382206</v>
      </c>
      <c r="AV131" s="247">
        <v>6.9843528834118249</v>
      </c>
      <c r="AW131" s="196"/>
      <c r="AX131" s="328"/>
      <c r="AY131" s="2"/>
      <c r="AZ131" s="2"/>
    </row>
    <row r="132" spans="1:52">
      <c r="A132" s="10"/>
      <c r="B132" s="10"/>
      <c r="C132" s="10"/>
      <c r="D132" s="10"/>
      <c r="E132" s="10"/>
      <c r="F132" s="10"/>
      <c r="G132" s="10"/>
      <c r="H132" s="10"/>
      <c r="I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9"/>
      <c r="AL132" s="151"/>
      <c r="AM132" s="530" t="s">
        <v>336</v>
      </c>
      <c r="AN132" s="498" t="s">
        <v>666</v>
      </c>
      <c r="AO132" s="164" t="s">
        <v>284</v>
      </c>
      <c r="AP132" s="249">
        <f t="shared" ref="AP132:AR133" si="11">SUMIF($AS$9:$AW$9,AP$9,$AS132:$AW132)</f>
        <v>3124.7709999999997</v>
      </c>
      <c r="AQ132" s="249">
        <f t="shared" si="11"/>
        <v>1534.1379999999999</v>
      </c>
      <c r="AR132" s="249">
        <f t="shared" si="11"/>
        <v>1590.633</v>
      </c>
      <c r="AS132" s="196"/>
      <c r="AT132" s="249">
        <f>AU132+AV132</f>
        <v>3124.7709999999997</v>
      </c>
      <c r="AU132" s="247">
        <v>1534.1379999999999</v>
      </c>
      <c r="AV132" s="247">
        <v>1590.633</v>
      </c>
      <c r="AW132" s="196"/>
      <c r="AX132" s="328"/>
      <c r="AY132" s="2"/>
      <c r="AZ132" s="2"/>
    </row>
    <row r="133" spans="1:52">
      <c r="A133" s="10"/>
      <c r="B133" s="10"/>
      <c r="C133" s="10"/>
      <c r="D133" s="10"/>
      <c r="E133" s="10"/>
      <c r="F133" s="10"/>
      <c r="G133" s="10"/>
      <c r="H133" s="10"/>
      <c r="I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9"/>
      <c r="AL133" s="151"/>
      <c r="AM133" s="530" t="s">
        <v>337</v>
      </c>
      <c r="AN133" s="497" t="s">
        <v>338</v>
      </c>
      <c r="AO133" s="164" t="s">
        <v>195</v>
      </c>
      <c r="AP133" s="249">
        <f t="shared" si="11"/>
        <v>0</v>
      </c>
      <c r="AQ133" s="249">
        <f t="shared" si="11"/>
        <v>0</v>
      </c>
      <c r="AR133" s="249">
        <f t="shared" si="11"/>
        <v>0</v>
      </c>
      <c r="AS133" s="196"/>
      <c r="AT133" s="249">
        <f>AU133+AV133</f>
        <v>0</v>
      </c>
      <c r="AU133" s="249">
        <f>AU134*AU135</f>
        <v>0</v>
      </c>
      <c r="AV133" s="249">
        <f>AV134*AV135</f>
        <v>0</v>
      </c>
      <c r="AW133" s="196"/>
      <c r="AX133" s="328"/>
      <c r="AY133" s="2"/>
      <c r="AZ133" s="2"/>
    </row>
    <row r="134" spans="1:52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7"/>
      <c r="AL134" s="151"/>
      <c r="AM134" s="530" t="s">
        <v>339</v>
      </c>
      <c r="AN134" s="498" t="s">
        <v>671</v>
      </c>
      <c r="AO134" s="164" t="s">
        <v>314</v>
      </c>
      <c r="AP134" s="249">
        <f>IF(AP135=0,0,AP133/AP135)</f>
        <v>0</v>
      </c>
      <c r="AQ134" s="249">
        <f>IF(AQ135=0,0,AQ133/AQ135)</f>
        <v>0</v>
      </c>
      <c r="AR134" s="249">
        <f>IF(AR135=0,0,AR133/AR135)</f>
        <v>0</v>
      </c>
      <c r="AS134" s="196"/>
      <c r="AT134" s="249">
        <f>IF(AT135=0,0,AT133/AT135)</f>
        <v>0</v>
      </c>
      <c r="AU134" s="247"/>
      <c r="AV134" s="247"/>
      <c r="AW134" s="196"/>
      <c r="AX134" s="328"/>
      <c r="AY134" s="2"/>
      <c r="AZ134" s="2"/>
    </row>
    <row r="135" spans="1:52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7"/>
      <c r="AL135" s="151"/>
      <c r="AM135" s="530" t="s">
        <v>340</v>
      </c>
      <c r="AN135" s="498" t="s">
        <v>672</v>
      </c>
      <c r="AO135" s="164" t="s">
        <v>669</v>
      </c>
      <c r="AP135" s="249">
        <f t="shared" ref="AP135:AR136" si="12">SUMIF($AS$9:$AW$9,AP$9,$AS135:$AW135)</f>
        <v>0</v>
      </c>
      <c r="AQ135" s="249">
        <f t="shared" si="12"/>
        <v>0</v>
      </c>
      <c r="AR135" s="249">
        <f t="shared" si="12"/>
        <v>0</v>
      </c>
      <c r="AS135" s="196"/>
      <c r="AT135" s="249">
        <f>AU135+AV135</f>
        <v>0</v>
      </c>
      <c r="AU135" s="247"/>
      <c r="AV135" s="247"/>
      <c r="AW135" s="196"/>
      <c r="AX135" s="328"/>
      <c r="AY135" s="2"/>
      <c r="AZ135" s="2"/>
    </row>
    <row r="136" spans="1:52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7"/>
      <c r="AL136" s="151"/>
      <c r="AM136" s="530" t="s">
        <v>341</v>
      </c>
      <c r="AN136" s="497" t="s">
        <v>342</v>
      </c>
      <c r="AO136" s="164" t="s">
        <v>195</v>
      </c>
      <c r="AP136" s="249">
        <f t="shared" si="12"/>
        <v>44422.241609999997</v>
      </c>
      <c r="AQ136" s="249">
        <f t="shared" si="12"/>
        <v>24664.667999999998</v>
      </c>
      <c r="AR136" s="249">
        <f t="shared" si="12"/>
        <v>19757.573609999996</v>
      </c>
      <c r="AS136" s="196"/>
      <c r="AT136" s="249">
        <f>AU136+AV136</f>
        <v>44422.241609999997</v>
      </c>
      <c r="AU136" s="249">
        <f>AU137*AU138</f>
        <v>24664.667999999998</v>
      </c>
      <c r="AV136" s="249">
        <f>AV137*AV138</f>
        <v>19757.573609999996</v>
      </c>
      <c r="AW136" s="196"/>
      <c r="AX136" s="328"/>
      <c r="AY136" s="2"/>
      <c r="AZ136" s="2"/>
    </row>
    <row r="137" spans="1:52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7"/>
      <c r="AL137" s="151"/>
      <c r="AM137" s="530" t="s">
        <v>343</v>
      </c>
      <c r="AN137" s="498" t="s">
        <v>670</v>
      </c>
      <c r="AO137" s="164" t="s">
        <v>313</v>
      </c>
      <c r="AP137" s="249">
        <f>IF(AP138=0,0,AP136/AP138)</f>
        <v>5.3068343021620139</v>
      </c>
      <c r="AQ137" s="249">
        <f>IF(AQ138=0,0,AQ136/AQ138)</f>
        <v>5.2564916894525631</v>
      </c>
      <c r="AR137" s="249">
        <f>IF(AR138=0,0,AR136/AR138)</f>
        <v>5.3710499136747787</v>
      </c>
      <c r="AS137" s="196"/>
      <c r="AT137" s="249">
        <f>IF(AT138=0,0,AT136/AT138)</f>
        <v>5.3068343021620139</v>
      </c>
      <c r="AU137" s="247">
        <v>5.2564916894525631</v>
      </c>
      <c r="AV137" s="247">
        <v>5.3710499136747787</v>
      </c>
      <c r="AW137" s="196"/>
      <c r="AX137" s="328"/>
      <c r="AY137" s="2"/>
      <c r="AZ137" s="2"/>
    </row>
    <row r="138" spans="1:52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7"/>
      <c r="AL138" s="151"/>
      <c r="AM138" s="530" t="s">
        <v>344</v>
      </c>
      <c r="AN138" s="498" t="s">
        <v>666</v>
      </c>
      <c r="AO138" s="164" t="s">
        <v>284</v>
      </c>
      <c r="AP138" s="249">
        <f t="shared" ref="AP138:AR139" si="13">SUMIF($AS$9:$AW$9,AP$9,$AS138:$AW138)</f>
        <v>8370.7609999999986</v>
      </c>
      <c r="AQ138" s="249">
        <f t="shared" si="13"/>
        <v>4692.2299999999996</v>
      </c>
      <c r="AR138" s="249">
        <f t="shared" si="13"/>
        <v>3678.5309999999999</v>
      </c>
      <c r="AS138" s="196"/>
      <c r="AT138" s="249">
        <f>AU138+AV138</f>
        <v>8370.7609999999986</v>
      </c>
      <c r="AU138" s="247">
        <v>4692.2299999999996</v>
      </c>
      <c r="AV138" s="247">
        <v>3678.5309999999999</v>
      </c>
      <c r="AW138" s="196"/>
      <c r="AX138" s="328"/>
      <c r="AY138" s="2"/>
      <c r="AZ138" s="2"/>
    </row>
    <row r="139" spans="1:52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7"/>
      <c r="AL139" s="151"/>
      <c r="AM139" s="530" t="s">
        <v>345</v>
      </c>
      <c r="AN139" s="497" t="s">
        <v>346</v>
      </c>
      <c r="AO139" s="164" t="s">
        <v>195</v>
      </c>
      <c r="AP139" s="249">
        <f t="shared" si="13"/>
        <v>0</v>
      </c>
      <c r="AQ139" s="249">
        <f t="shared" si="13"/>
        <v>0</v>
      </c>
      <c r="AR139" s="249">
        <f t="shared" si="13"/>
        <v>0</v>
      </c>
      <c r="AS139" s="196"/>
      <c r="AT139" s="249">
        <f>AU139+AV139</f>
        <v>0</v>
      </c>
      <c r="AU139" s="249">
        <f>AU140*AU141</f>
        <v>0</v>
      </c>
      <c r="AV139" s="249">
        <f>AV140*AV141</f>
        <v>0</v>
      </c>
      <c r="AW139" s="196"/>
      <c r="AX139" s="328"/>
      <c r="AY139" s="2"/>
      <c r="AZ139" s="2"/>
    </row>
    <row r="140" spans="1:52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7"/>
      <c r="AL140" s="151"/>
      <c r="AM140" s="530" t="s">
        <v>347</v>
      </c>
      <c r="AN140" s="498" t="s">
        <v>671</v>
      </c>
      <c r="AO140" s="164" t="s">
        <v>314</v>
      </c>
      <c r="AP140" s="249">
        <f>IF(AP141=0,0,AP139/AP141)</f>
        <v>0</v>
      </c>
      <c r="AQ140" s="249">
        <f>IF(AQ141=0,0,AQ139/AQ141)</f>
        <v>0</v>
      </c>
      <c r="AR140" s="249">
        <f>IF(AR141=0,0,AR139/AR141)</f>
        <v>0</v>
      </c>
      <c r="AS140" s="196"/>
      <c r="AT140" s="249">
        <f>IF(AT141=0,0,AT139/AT141)</f>
        <v>0</v>
      </c>
      <c r="AU140" s="247"/>
      <c r="AV140" s="247"/>
      <c r="AW140" s="196"/>
      <c r="AX140" s="328"/>
      <c r="AY140" s="2"/>
      <c r="AZ140" s="2"/>
    </row>
    <row r="141" spans="1:52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7"/>
      <c r="AL141" s="151"/>
      <c r="AM141" s="530" t="s">
        <v>348</v>
      </c>
      <c r="AN141" s="498" t="s">
        <v>672</v>
      </c>
      <c r="AO141" s="164" t="s">
        <v>669</v>
      </c>
      <c r="AP141" s="249">
        <f t="shared" ref="AP141:AR142" si="14">SUMIF($AS$9:$AW$9,AP$9,$AS141:$AW141)</f>
        <v>0</v>
      </c>
      <c r="AQ141" s="249">
        <f t="shared" si="14"/>
        <v>0</v>
      </c>
      <c r="AR141" s="249">
        <f t="shared" si="14"/>
        <v>0</v>
      </c>
      <c r="AS141" s="196"/>
      <c r="AT141" s="249">
        <f>AU141+AV141</f>
        <v>0</v>
      </c>
      <c r="AU141" s="247"/>
      <c r="AV141" s="247"/>
      <c r="AW141" s="196"/>
      <c r="AX141" s="328"/>
      <c r="AY141" s="2"/>
      <c r="AZ141" s="2"/>
    </row>
    <row r="142" spans="1:52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7"/>
      <c r="AL142" s="151"/>
      <c r="AM142" s="530" t="s">
        <v>349</v>
      </c>
      <c r="AN142" s="497" t="s">
        <v>350</v>
      </c>
      <c r="AO142" s="164" t="s">
        <v>195</v>
      </c>
      <c r="AP142" s="249">
        <f t="shared" si="14"/>
        <v>0</v>
      </c>
      <c r="AQ142" s="249">
        <f t="shared" si="14"/>
        <v>0</v>
      </c>
      <c r="AR142" s="249">
        <f t="shared" si="14"/>
        <v>0</v>
      </c>
      <c r="AS142" s="196"/>
      <c r="AT142" s="249">
        <f>AU142+AV142</f>
        <v>0</v>
      </c>
      <c r="AU142" s="249">
        <f>AU143*AU144</f>
        <v>0</v>
      </c>
      <c r="AV142" s="249">
        <f>AV143*AV144</f>
        <v>0</v>
      </c>
      <c r="AW142" s="196"/>
      <c r="AX142" s="328"/>
      <c r="AY142" s="2"/>
      <c r="AZ142" s="2"/>
    </row>
    <row r="143" spans="1:52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7"/>
      <c r="AL143" s="151"/>
      <c r="AM143" s="530" t="s">
        <v>351</v>
      </c>
      <c r="AN143" s="498" t="s">
        <v>670</v>
      </c>
      <c r="AO143" s="164" t="s">
        <v>313</v>
      </c>
      <c r="AP143" s="249">
        <f>IF(AP144=0,0,AP142/AP144)</f>
        <v>0</v>
      </c>
      <c r="AQ143" s="249">
        <f>IF(AQ144=0,0,AQ142/AQ144)</f>
        <v>0</v>
      </c>
      <c r="AR143" s="249">
        <f>IF(AR144=0,0,AR142/AR144)</f>
        <v>0</v>
      </c>
      <c r="AS143" s="196"/>
      <c r="AT143" s="249">
        <f>IF(AT144=0,0,AT142/AT144)</f>
        <v>0</v>
      </c>
      <c r="AU143" s="247"/>
      <c r="AV143" s="247"/>
      <c r="AW143" s="196"/>
      <c r="AX143" s="328"/>
      <c r="AY143" s="2"/>
      <c r="AZ143" s="2"/>
    </row>
    <row r="144" spans="1:52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7"/>
      <c r="AL144" s="151"/>
      <c r="AM144" s="530" t="s">
        <v>352</v>
      </c>
      <c r="AN144" s="498" t="s">
        <v>666</v>
      </c>
      <c r="AO144" s="164" t="s">
        <v>284</v>
      </c>
      <c r="AP144" s="249">
        <f t="shared" ref="AP144:AR145" si="15">SUMIF($AS$9:$AW$9,AP$9,$AS144:$AW144)</f>
        <v>0</v>
      </c>
      <c r="AQ144" s="249">
        <f t="shared" si="15"/>
        <v>0</v>
      </c>
      <c r="AR144" s="249">
        <f t="shared" si="15"/>
        <v>0</v>
      </c>
      <c r="AS144" s="196"/>
      <c r="AT144" s="249">
        <f>AU144+AV144</f>
        <v>0</v>
      </c>
      <c r="AU144" s="247"/>
      <c r="AV144" s="247"/>
      <c r="AW144" s="196"/>
      <c r="AX144" s="328"/>
      <c r="AY144" s="2"/>
      <c r="AZ144" s="2"/>
    </row>
    <row r="145" spans="1:52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7"/>
      <c r="AL145" s="151"/>
      <c r="AM145" s="530" t="s">
        <v>353</v>
      </c>
      <c r="AN145" s="497" t="s">
        <v>354</v>
      </c>
      <c r="AO145" s="164" t="s">
        <v>195</v>
      </c>
      <c r="AP145" s="249">
        <f t="shared" si="15"/>
        <v>0</v>
      </c>
      <c r="AQ145" s="249">
        <f t="shared" si="15"/>
        <v>0</v>
      </c>
      <c r="AR145" s="249">
        <f t="shared" si="15"/>
        <v>0</v>
      </c>
      <c r="AS145" s="196"/>
      <c r="AT145" s="249">
        <f>AU145+AV145</f>
        <v>0</v>
      </c>
      <c r="AU145" s="249">
        <f>AU146*AU147</f>
        <v>0</v>
      </c>
      <c r="AV145" s="249">
        <f>AV146*AV147</f>
        <v>0</v>
      </c>
      <c r="AW145" s="196"/>
      <c r="AX145" s="328"/>
      <c r="AY145" s="2"/>
      <c r="AZ145" s="2"/>
    </row>
    <row r="146" spans="1:52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9"/>
      <c r="AL146" s="151"/>
      <c r="AM146" s="530" t="s">
        <v>355</v>
      </c>
      <c r="AN146" s="498" t="s">
        <v>671</v>
      </c>
      <c r="AO146" s="164" t="s">
        <v>314</v>
      </c>
      <c r="AP146" s="249">
        <f>IF(AP147=0,0,AP145/AP147)</f>
        <v>0</v>
      </c>
      <c r="AQ146" s="249">
        <f>IF(AQ147=0,0,AQ145/AQ147)</f>
        <v>0</v>
      </c>
      <c r="AR146" s="249">
        <f>IF(AR147=0,0,AR145/AR147)</f>
        <v>0</v>
      </c>
      <c r="AS146" s="196"/>
      <c r="AT146" s="249">
        <f>IF(AT147=0,0,AT145/AT147)</f>
        <v>0</v>
      </c>
      <c r="AU146" s="247"/>
      <c r="AV146" s="247"/>
      <c r="AW146" s="196"/>
      <c r="AX146" s="328"/>
      <c r="AY146" s="2"/>
      <c r="AZ146" s="2"/>
    </row>
    <row r="147" spans="1:52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9"/>
      <c r="AL147" s="151"/>
      <c r="AM147" s="530" t="s">
        <v>356</v>
      </c>
      <c r="AN147" s="498" t="s">
        <v>672</v>
      </c>
      <c r="AO147" s="164" t="s">
        <v>669</v>
      </c>
      <c r="AP147" s="249">
        <f t="shared" ref="AP147:AR148" si="16">SUMIF($AS$9:$AW$9,AP$9,$AS147:$AW147)</f>
        <v>0</v>
      </c>
      <c r="AQ147" s="249">
        <f t="shared" si="16"/>
        <v>0</v>
      </c>
      <c r="AR147" s="249">
        <f t="shared" si="16"/>
        <v>0</v>
      </c>
      <c r="AS147" s="196"/>
      <c r="AT147" s="249">
        <f>AU147+AV147</f>
        <v>0</v>
      </c>
      <c r="AU147" s="247"/>
      <c r="AV147" s="247"/>
      <c r="AW147" s="196"/>
      <c r="AX147" s="328"/>
      <c r="AY147" s="2"/>
      <c r="AZ147" s="2"/>
    </row>
    <row r="148" spans="1:52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9"/>
      <c r="AL148" s="151"/>
      <c r="AM148" s="530" t="s">
        <v>357</v>
      </c>
      <c r="AN148" s="497" t="s">
        <v>358</v>
      </c>
      <c r="AO148" s="164" t="s">
        <v>195</v>
      </c>
      <c r="AP148" s="249">
        <f t="shared" si="16"/>
        <v>0</v>
      </c>
      <c r="AQ148" s="249">
        <f t="shared" si="16"/>
        <v>0</v>
      </c>
      <c r="AR148" s="249">
        <f t="shared" si="16"/>
        <v>0</v>
      </c>
      <c r="AS148" s="196"/>
      <c r="AT148" s="249">
        <f>AU148+AV148</f>
        <v>0</v>
      </c>
      <c r="AU148" s="249">
        <f>AU149*AU150</f>
        <v>0</v>
      </c>
      <c r="AV148" s="249">
        <f>AV149*AV150</f>
        <v>0</v>
      </c>
      <c r="AW148" s="196"/>
      <c r="AX148" s="328"/>
      <c r="AY148" s="2"/>
      <c r="AZ148" s="2"/>
    </row>
    <row r="149" spans="1:52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9"/>
      <c r="AL149" s="151"/>
      <c r="AM149" s="530" t="s">
        <v>359</v>
      </c>
      <c r="AN149" s="498" t="s">
        <v>670</v>
      </c>
      <c r="AO149" s="164" t="s">
        <v>313</v>
      </c>
      <c r="AP149" s="249">
        <f>IF(AP150=0,0,AP148/AP150)</f>
        <v>0</v>
      </c>
      <c r="AQ149" s="249">
        <f>IF(AQ150=0,0,AQ148/AQ150)</f>
        <v>0</v>
      </c>
      <c r="AR149" s="249">
        <f>IF(AR150=0,0,AR148/AR150)</f>
        <v>0</v>
      </c>
      <c r="AS149" s="196"/>
      <c r="AT149" s="249">
        <f>IF(AT150=0,0,AT148/AT150)</f>
        <v>0</v>
      </c>
      <c r="AU149" s="247"/>
      <c r="AV149" s="247"/>
      <c r="AW149" s="196"/>
      <c r="AX149" s="328"/>
      <c r="AY149" s="2"/>
      <c r="AZ149" s="2"/>
    </row>
    <row r="150" spans="1:52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9"/>
      <c r="AL150" s="151"/>
      <c r="AM150" s="530" t="s">
        <v>360</v>
      </c>
      <c r="AN150" s="498" t="s">
        <v>666</v>
      </c>
      <c r="AO150" s="164" t="s">
        <v>284</v>
      </c>
      <c r="AP150" s="249">
        <f t="shared" ref="AP150:AR151" si="17">SUMIF($AS$9:$AW$9,AP$9,$AS150:$AW150)</f>
        <v>0</v>
      </c>
      <c r="AQ150" s="249">
        <f t="shared" si="17"/>
        <v>0</v>
      </c>
      <c r="AR150" s="249">
        <f t="shared" si="17"/>
        <v>0</v>
      </c>
      <c r="AS150" s="196"/>
      <c r="AT150" s="249">
        <f>AU150+AV150</f>
        <v>0</v>
      </c>
      <c r="AU150" s="247"/>
      <c r="AV150" s="247"/>
      <c r="AW150" s="196"/>
      <c r="AX150" s="328"/>
      <c r="AY150" s="2"/>
      <c r="AZ150" s="2"/>
    </row>
    <row r="151" spans="1:52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9"/>
      <c r="AL151" s="151"/>
      <c r="AM151" s="530" t="s">
        <v>361</v>
      </c>
      <c r="AN151" s="497" t="s">
        <v>362</v>
      </c>
      <c r="AO151" s="164" t="s">
        <v>195</v>
      </c>
      <c r="AP151" s="249">
        <f t="shared" si="17"/>
        <v>0</v>
      </c>
      <c r="AQ151" s="249">
        <f t="shared" si="17"/>
        <v>0</v>
      </c>
      <c r="AR151" s="249">
        <f t="shared" si="17"/>
        <v>0</v>
      </c>
      <c r="AS151" s="196"/>
      <c r="AT151" s="249">
        <f>AU151+AV151</f>
        <v>0</v>
      </c>
      <c r="AU151" s="249">
        <f>AU152*AU153</f>
        <v>0</v>
      </c>
      <c r="AV151" s="249">
        <f>AV152*AV153</f>
        <v>0</v>
      </c>
      <c r="AW151" s="196"/>
      <c r="AX151" s="328"/>
      <c r="AY151" s="2"/>
      <c r="AZ151" s="2"/>
    </row>
    <row r="152" spans="1:52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9"/>
      <c r="AL152" s="151"/>
      <c r="AM152" s="530" t="s">
        <v>363</v>
      </c>
      <c r="AN152" s="498" t="s">
        <v>671</v>
      </c>
      <c r="AO152" s="164" t="s">
        <v>314</v>
      </c>
      <c r="AP152" s="249">
        <f>IF(AP153=0,0,AP151/AP153)</f>
        <v>0</v>
      </c>
      <c r="AQ152" s="249">
        <f>IF(AQ153=0,0,AQ151/AQ153)</f>
        <v>0</v>
      </c>
      <c r="AR152" s="249">
        <f>IF(AR153=0,0,AR151/AR153)</f>
        <v>0</v>
      </c>
      <c r="AS152" s="196"/>
      <c r="AT152" s="249">
        <f>IF(AT153=0,0,AT151/AT153)</f>
        <v>0</v>
      </c>
      <c r="AU152" s="247"/>
      <c r="AV152" s="247"/>
      <c r="AW152" s="196"/>
      <c r="AX152" s="328"/>
      <c r="AY152" s="2"/>
      <c r="AZ152" s="2"/>
    </row>
    <row r="153" spans="1:52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9"/>
      <c r="AL153" s="151"/>
      <c r="AM153" s="530" t="s">
        <v>364</v>
      </c>
      <c r="AN153" s="498" t="s">
        <v>672</v>
      </c>
      <c r="AO153" s="164" t="s">
        <v>669</v>
      </c>
      <c r="AP153" s="249">
        <f t="shared" ref="AP153:AR158" si="18">SUMIF($AS$9:$AW$9,AP$9,$AS153:$AW153)</f>
        <v>0</v>
      </c>
      <c r="AQ153" s="249">
        <f t="shared" si="18"/>
        <v>0</v>
      </c>
      <c r="AR153" s="249">
        <f t="shared" si="18"/>
        <v>0</v>
      </c>
      <c r="AS153" s="196"/>
      <c r="AT153" s="249">
        <f>AU153+AV153</f>
        <v>0</v>
      </c>
      <c r="AU153" s="247"/>
      <c r="AV153" s="247"/>
      <c r="AW153" s="196"/>
      <c r="AX153" s="328"/>
      <c r="AY153" s="2"/>
      <c r="AZ153" s="2"/>
    </row>
    <row r="154" spans="1:52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7"/>
      <c r="AL154" s="151"/>
      <c r="AM154" s="514" t="s">
        <v>182</v>
      </c>
      <c r="AN154" s="526" t="s">
        <v>365</v>
      </c>
      <c r="AO154" s="164" t="s">
        <v>195</v>
      </c>
      <c r="AP154" s="249">
        <f t="shared" si="18"/>
        <v>0</v>
      </c>
      <c r="AQ154" s="249">
        <f t="shared" si="18"/>
        <v>0</v>
      </c>
      <c r="AR154" s="249">
        <f t="shared" si="18"/>
        <v>0</v>
      </c>
      <c r="AS154" s="196"/>
      <c r="AT154" s="255">
        <f>SUM(AT155,AT189)</f>
        <v>0</v>
      </c>
      <c r="AU154" s="255">
        <f>SUM(AU155,AU189)</f>
        <v>0</v>
      </c>
      <c r="AV154" s="255">
        <f>SUM(AV155,AV189)</f>
        <v>0</v>
      </c>
      <c r="AW154" s="196"/>
      <c r="AX154" s="328"/>
      <c r="AY154" s="2"/>
      <c r="AZ154" s="2"/>
    </row>
    <row r="155" spans="1:52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7"/>
      <c r="AL155" s="151"/>
      <c r="AM155" s="514" t="s">
        <v>183</v>
      </c>
      <c r="AN155" s="527" t="s">
        <v>366</v>
      </c>
      <c r="AO155" s="164" t="s">
        <v>195</v>
      </c>
      <c r="AP155" s="249">
        <f t="shared" si="18"/>
        <v>0</v>
      </c>
      <c r="AQ155" s="249">
        <f t="shared" si="18"/>
        <v>0</v>
      </c>
      <c r="AR155" s="249">
        <f t="shared" si="18"/>
        <v>0</v>
      </c>
      <c r="AS155" s="196"/>
      <c r="AT155" s="249">
        <f>SUM(AT156,AT172)</f>
        <v>0</v>
      </c>
      <c r="AU155" s="249">
        <f>SUM(AU156,AU172)</f>
        <v>0</v>
      </c>
      <c r="AV155" s="249">
        <f>SUM(AV156,AV172)</f>
        <v>0</v>
      </c>
      <c r="AW155" s="196"/>
      <c r="AX155" s="328"/>
      <c r="AY155" s="2"/>
      <c r="AZ155" s="2"/>
    </row>
    <row r="156" spans="1:52">
      <c r="A156" s="10"/>
      <c r="B156" s="10"/>
      <c r="C156" s="10"/>
      <c r="D156" s="10"/>
      <c r="E156" s="10"/>
      <c r="F156" s="10"/>
      <c r="G156" s="10"/>
      <c r="H156" s="10"/>
      <c r="I156" s="10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151"/>
      <c r="AM156" s="528" t="str">
        <f>AM155 &amp; ".1"</f>
        <v>5.2.1.1</v>
      </c>
      <c r="AN156" s="494" t="s">
        <v>294</v>
      </c>
      <c r="AO156" s="164" t="s">
        <v>195</v>
      </c>
      <c r="AP156" s="249">
        <f t="shared" si="18"/>
        <v>0</v>
      </c>
      <c r="AQ156" s="249">
        <f t="shared" si="18"/>
        <v>0</v>
      </c>
      <c r="AR156" s="249">
        <f t="shared" si="18"/>
        <v>0</v>
      </c>
      <c r="AS156" s="196"/>
      <c r="AT156" s="256">
        <f>SUM(AT157,AT161,AT165)</f>
        <v>0</v>
      </c>
      <c r="AU156" s="257">
        <f>SUM(AU157,AU161,AU165)</f>
        <v>0</v>
      </c>
      <c r="AV156" s="258">
        <f>SUM(AV157,AV161,AV165)</f>
        <v>0</v>
      </c>
      <c r="AW156" s="196"/>
      <c r="AX156" s="328"/>
      <c r="AY156" s="2"/>
      <c r="AZ156" s="2"/>
    </row>
    <row r="157" spans="1:52">
      <c r="A157" s="10"/>
      <c r="B157" s="10"/>
      <c r="C157" s="10"/>
      <c r="D157" s="10"/>
      <c r="E157" s="10"/>
      <c r="F157" s="10"/>
      <c r="G157" s="10"/>
      <c r="H157" s="10"/>
      <c r="I157" s="10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151"/>
      <c r="AM157" s="528" t="str">
        <f>AM155 &amp; ".1.1"</f>
        <v>5.2.1.1.1</v>
      </c>
      <c r="AN157" s="493" t="s">
        <v>738</v>
      </c>
      <c r="AO157" s="164" t="s">
        <v>195</v>
      </c>
      <c r="AP157" s="249">
        <f t="shared" si="18"/>
        <v>0</v>
      </c>
      <c r="AQ157" s="249">
        <f t="shared" si="18"/>
        <v>0</v>
      </c>
      <c r="AR157" s="249">
        <f t="shared" si="18"/>
        <v>0</v>
      </c>
      <c r="AS157" s="196"/>
      <c r="AT157" s="258">
        <f>AU157+AV157</f>
        <v>0</v>
      </c>
      <c r="AU157" s="617"/>
      <c r="AV157" s="617"/>
      <c r="AW157" s="196"/>
      <c r="AX157" s="328"/>
      <c r="AY157" s="2"/>
      <c r="AZ157" s="2"/>
    </row>
    <row r="158" spans="1:52">
      <c r="A158" s="10"/>
      <c r="B158" s="10"/>
      <c r="C158" s="10"/>
      <c r="D158" s="10"/>
      <c r="E158" s="10"/>
      <c r="F158" s="10"/>
      <c r="G158" s="10"/>
      <c r="H158" s="10"/>
      <c r="I158" s="10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151"/>
      <c r="AM158" s="528" t="str">
        <f>AM155 &amp; ".1.1.0.1"</f>
        <v>5.2.1.1.1.0.1</v>
      </c>
      <c r="AN158" s="495" t="s">
        <v>285</v>
      </c>
      <c r="AO158" s="164" t="s">
        <v>286</v>
      </c>
      <c r="AP158" s="249">
        <f t="shared" si="18"/>
        <v>0</v>
      </c>
      <c r="AQ158" s="249">
        <f t="shared" si="18"/>
        <v>0</v>
      </c>
      <c r="AR158" s="249">
        <f t="shared" si="18"/>
        <v>0</v>
      </c>
      <c r="AS158" s="196"/>
      <c r="AT158" s="246">
        <f>AU158+AV158</f>
        <v>0</v>
      </c>
      <c r="AU158" s="617"/>
      <c r="AV158" s="224"/>
      <c r="AW158" s="196"/>
      <c r="AX158" s="328"/>
      <c r="AY158" s="2"/>
      <c r="AZ158" s="2"/>
    </row>
    <row r="159" spans="1:52">
      <c r="A159" s="10"/>
      <c r="B159" s="10"/>
      <c r="C159" s="10"/>
      <c r="D159" s="10"/>
      <c r="E159" s="10"/>
      <c r="F159" s="10"/>
      <c r="G159" s="10"/>
      <c r="H159" s="10"/>
      <c r="I159" s="10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151"/>
      <c r="AM159" s="528" t="str">
        <f>AM155 &amp; ".1.1.0.2"</f>
        <v>5.2.1.1.1.0.2</v>
      </c>
      <c r="AN159" s="495" t="s">
        <v>287</v>
      </c>
      <c r="AO159" s="164" t="s">
        <v>288</v>
      </c>
      <c r="AP159" s="260">
        <f>IF(AP158=0,0,AP157/AP158)</f>
        <v>0</v>
      </c>
      <c r="AQ159" s="260">
        <f>IF(AQ158=0,0,AQ157/AQ158)</f>
        <v>0</v>
      </c>
      <c r="AR159" s="260">
        <f>IF(AR158=0,0,AR157/AR158)</f>
        <v>0</v>
      </c>
      <c r="AS159" s="196"/>
      <c r="AT159" s="246">
        <f>IF(AT158=0,0,AT157/AT158)</f>
        <v>0</v>
      </c>
      <c r="AU159" s="246">
        <f>IF(AU158=0,0,AU157/AU158)</f>
        <v>0</v>
      </c>
      <c r="AV159" s="246">
        <f>IF(AV158=0,0,AV157/AV158)</f>
        <v>0</v>
      </c>
      <c r="AW159" s="196"/>
      <c r="AX159" s="328"/>
      <c r="AY159" s="2"/>
      <c r="AZ159" s="2"/>
    </row>
    <row r="160" spans="1:52" ht="0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151"/>
      <c r="AM160" s="529"/>
      <c r="AN160" s="496"/>
      <c r="AO160" s="167"/>
      <c r="AP160" s="243"/>
      <c r="AQ160" s="243"/>
      <c r="AR160" s="243"/>
      <c r="AS160" s="196"/>
      <c r="AT160" s="244"/>
      <c r="AU160" s="262"/>
      <c r="AV160" s="243"/>
      <c r="AW160" s="196"/>
      <c r="AX160" s="328"/>
      <c r="AY160" s="2"/>
      <c r="AZ160" s="2"/>
    </row>
    <row r="161" spans="1:52">
      <c r="A161" s="10"/>
      <c r="B161" s="10"/>
      <c r="C161" s="10"/>
      <c r="D161" s="10"/>
      <c r="E161" s="10"/>
      <c r="F161" s="10"/>
      <c r="G161" s="10"/>
      <c r="H161" s="10"/>
      <c r="I161" s="10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151"/>
      <c r="AM161" s="528" t="str">
        <f>AM155 &amp; ".1.2"</f>
        <v>5.2.1.1.2</v>
      </c>
      <c r="AN161" s="493" t="s">
        <v>739</v>
      </c>
      <c r="AO161" s="164" t="s">
        <v>195</v>
      </c>
      <c r="AP161" s="249">
        <f t="shared" ref="AP161:AR162" si="19">SUMIF($AS$9:$AW$9,AP$9,$AS161:$AW161)</f>
        <v>0</v>
      </c>
      <c r="AQ161" s="249">
        <f t="shared" si="19"/>
        <v>0</v>
      </c>
      <c r="AR161" s="249">
        <f t="shared" si="19"/>
        <v>0</v>
      </c>
      <c r="AS161" s="196"/>
      <c r="AT161" s="258">
        <f>AU161+AV161</f>
        <v>0</v>
      </c>
      <c r="AU161" s="617"/>
      <c r="AV161" s="617"/>
      <c r="AW161" s="196"/>
      <c r="AX161" s="328"/>
      <c r="AY161" s="2"/>
      <c r="AZ161" s="2"/>
    </row>
    <row r="162" spans="1:52">
      <c r="A162" s="10"/>
      <c r="B162" s="10"/>
      <c r="C162" s="10"/>
      <c r="D162" s="10"/>
      <c r="E162" s="10"/>
      <c r="F162" s="10"/>
      <c r="G162" s="10"/>
      <c r="H162" s="10"/>
      <c r="I162" s="10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151"/>
      <c r="AM162" s="528" t="str">
        <f>AM155 &amp; ".1.2.0.1"</f>
        <v>5.2.1.1.2.0.1</v>
      </c>
      <c r="AN162" s="495" t="s">
        <v>285</v>
      </c>
      <c r="AO162" s="164" t="s">
        <v>286</v>
      </c>
      <c r="AP162" s="249">
        <f t="shared" si="19"/>
        <v>0</v>
      </c>
      <c r="AQ162" s="249">
        <f t="shared" si="19"/>
        <v>0</v>
      </c>
      <c r="AR162" s="249">
        <f t="shared" si="19"/>
        <v>0</v>
      </c>
      <c r="AS162" s="196"/>
      <c r="AT162" s="246">
        <f>AU162+AV162</f>
        <v>0</v>
      </c>
      <c r="AU162" s="617"/>
      <c r="AV162" s="224"/>
      <c r="AW162" s="196"/>
      <c r="AX162" s="328"/>
      <c r="AY162" s="2"/>
      <c r="AZ162" s="2"/>
    </row>
    <row r="163" spans="1:52">
      <c r="A163" s="10"/>
      <c r="B163" s="10"/>
      <c r="C163" s="10"/>
      <c r="D163" s="10"/>
      <c r="E163" s="10"/>
      <c r="F163" s="10"/>
      <c r="G163" s="10"/>
      <c r="H163" s="10"/>
      <c r="I163" s="10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151"/>
      <c r="AM163" s="528" t="str">
        <f>AM155 &amp; ".1.2.0.2"</f>
        <v>5.2.1.1.2.0.2</v>
      </c>
      <c r="AN163" s="495" t="s">
        <v>287</v>
      </c>
      <c r="AO163" s="164" t="s">
        <v>288</v>
      </c>
      <c r="AP163" s="260">
        <f>IF(AP162=0,0,AP161/AP162)</f>
        <v>0</v>
      </c>
      <c r="AQ163" s="260">
        <f>IF(AQ162=0,0,AQ161/AQ162)</f>
        <v>0</v>
      </c>
      <c r="AR163" s="260">
        <f>IF(AR162=0,0,AR161/AR162)</f>
        <v>0</v>
      </c>
      <c r="AS163" s="196"/>
      <c r="AT163" s="246">
        <f>IF(AT162=0,0,AT161/AT162)</f>
        <v>0</v>
      </c>
      <c r="AU163" s="246">
        <f>IF(AU162=0,0,AU161/AU162)</f>
        <v>0</v>
      </c>
      <c r="AV163" s="246">
        <f>IF(AV162=0,0,AV161/AV162)</f>
        <v>0</v>
      </c>
      <c r="AW163" s="196"/>
      <c r="AX163" s="328"/>
      <c r="AY163" s="2"/>
      <c r="AZ163" s="2"/>
    </row>
    <row r="164" spans="1:52" ht="0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151"/>
      <c r="AM164" s="529"/>
      <c r="AN164" s="496"/>
      <c r="AO164" s="167"/>
      <c r="AP164" s="243"/>
      <c r="AQ164" s="243"/>
      <c r="AR164" s="243"/>
      <c r="AS164" s="196"/>
      <c r="AT164" s="244"/>
      <c r="AU164" s="262"/>
      <c r="AV164" s="243"/>
      <c r="AW164" s="196"/>
      <c r="AX164" s="328"/>
      <c r="AY164" s="2"/>
      <c r="AZ164" s="2"/>
    </row>
    <row r="165" spans="1:52">
      <c r="A165" s="10"/>
      <c r="B165" s="10"/>
      <c r="C165" s="10"/>
      <c r="D165" s="10"/>
      <c r="E165" s="10"/>
      <c r="F165" s="10"/>
      <c r="G165" s="10"/>
      <c r="H165" s="10"/>
      <c r="I165" s="10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151"/>
      <c r="AM165" s="528" t="str">
        <f>AM155 &amp; ".1.3"</f>
        <v>5.2.1.1.3</v>
      </c>
      <c r="AN165" s="493" t="s">
        <v>2402</v>
      </c>
      <c r="AO165" s="164" t="s">
        <v>195</v>
      </c>
      <c r="AP165" s="249">
        <f t="shared" ref="AP165:AR166" si="20">SUMIF($AS$9:$AW$9,AP$9,$AS165:$AW165)</f>
        <v>0</v>
      </c>
      <c r="AQ165" s="249">
        <f t="shared" si="20"/>
        <v>0</v>
      </c>
      <c r="AR165" s="249">
        <f t="shared" si="20"/>
        <v>0</v>
      </c>
      <c r="AS165" s="196"/>
      <c r="AT165" s="258">
        <f>AU165+AV165</f>
        <v>0</v>
      </c>
      <c r="AU165" s="617"/>
      <c r="AV165" s="617"/>
      <c r="AW165" s="196"/>
      <c r="AX165" s="328"/>
      <c r="AY165" s="2"/>
      <c r="AZ165" s="2"/>
    </row>
    <row r="166" spans="1:52">
      <c r="A166" s="10"/>
      <c r="B166" s="10"/>
      <c r="C166" s="10"/>
      <c r="D166" s="10"/>
      <c r="E166" s="10"/>
      <c r="F166" s="10"/>
      <c r="G166" s="10"/>
      <c r="H166" s="10"/>
      <c r="I166" s="10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151"/>
      <c r="AM166" s="528" t="str">
        <f>AM155 &amp; ".1.3.0.1"</f>
        <v>5.2.1.1.3.0.1</v>
      </c>
      <c r="AN166" s="495" t="s">
        <v>285</v>
      </c>
      <c r="AO166" s="164" t="s">
        <v>286</v>
      </c>
      <c r="AP166" s="249">
        <f t="shared" si="20"/>
        <v>0</v>
      </c>
      <c r="AQ166" s="249">
        <f t="shared" si="20"/>
        <v>0</v>
      </c>
      <c r="AR166" s="249">
        <f t="shared" si="20"/>
        <v>0</v>
      </c>
      <c r="AS166" s="196"/>
      <c r="AT166" s="246">
        <f>AU166+AV166</f>
        <v>0</v>
      </c>
      <c r="AU166" s="617"/>
      <c r="AV166" s="224"/>
      <c r="AW166" s="196"/>
      <c r="AX166" s="328"/>
      <c r="AY166" s="2"/>
      <c r="AZ166" s="2"/>
    </row>
    <row r="167" spans="1:52">
      <c r="A167" s="10"/>
      <c r="B167" s="10"/>
      <c r="C167" s="10"/>
      <c r="D167" s="10"/>
      <c r="E167" s="10"/>
      <c r="F167" s="10"/>
      <c r="G167" s="10"/>
      <c r="H167" s="10"/>
      <c r="I167" s="10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151"/>
      <c r="AM167" s="528" t="str">
        <f>AM155 &amp; ".1.3.0.2"</f>
        <v>5.2.1.1.3.0.2</v>
      </c>
      <c r="AN167" s="495" t="s">
        <v>287</v>
      </c>
      <c r="AO167" s="164" t="s">
        <v>288</v>
      </c>
      <c r="AP167" s="260">
        <f>IF(AP166=0,0,AP165/AP166)</f>
        <v>0</v>
      </c>
      <c r="AQ167" s="260">
        <f>IF(AQ166=0,0,AQ165/AQ166)</f>
        <v>0</v>
      </c>
      <c r="AR167" s="260">
        <f>IF(AR166=0,0,AR165/AR166)</f>
        <v>0</v>
      </c>
      <c r="AS167" s="196"/>
      <c r="AT167" s="246">
        <f>IF(AT166=0,0,AT165/AT166)</f>
        <v>0</v>
      </c>
      <c r="AU167" s="246">
        <f>IF(AU166=0,0,AU165/AU166)</f>
        <v>0</v>
      </c>
      <c r="AV167" s="246">
        <f>IF(AV166=0,0,AV165/AV166)</f>
        <v>0</v>
      </c>
      <c r="AW167" s="196"/>
      <c r="AX167" s="328"/>
      <c r="AY167" s="2"/>
      <c r="AZ167" s="2"/>
    </row>
    <row r="168" spans="1:52">
      <c r="A168" s="10"/>
      <c r="B168" s="10"/>
      <c r="C168" s="10"/>
      <c r="D168" s="10"/>
      <c r="E168" s="10"/>
      <c r="F168" s="10"/>
      <c r="G168" s="10"/>
      <c r="H168" s="10"/>
      <c r="I168" s="10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151"/>
      <c r="AM168" s="528" t="str">
        <f>AM155 &amp; ".2"</f>
        <v>5.2.1.2</v>
      </c>
      <c r="AN168" s="494" t="s">
        <v>278</v>
      </c>
      <c r="AO168" s="164" t="s">
        <v>195</v>
      </c>
      <c r="AP168" s="249">
        <f t="shared" ref="AP168:AR170" si="21">SUMIF($AS$9:$AW$9,AP$9,$AS168:$AW168)</f>
        <v>0</v>
      </c>
      <c r="AQ168" s="249">
        <f t="shared" si="21"/>
        <v>0</v>
      </c>
      <c r="AR168" s="249">
        <f t="shared" si="21"/>
        <v>0</v>
      </c>
      <c r="AS168" s="196"/>
      <c r="AT168" s="246">
        <f>SUM(AT169:AT171)</f>
        <v>0</v>
      </c>
      <c r="AU168" s="259">
        <f>SUM(AU169:AU171)</f>
        <v>0</v>
      </c>
      <c r="AV168" s="249">
        <f>SUM(AV169:AV171)</f>
        <v>0</v>
      </c>
      <c r="AW168" s="196"/>
      <c r="AX168" s="328"/>
      <c r="AY168" s="2"/>
      <c r="AZ168" s="2"/>
    </row>
    <row r="169" spans="1:52">
      <c r="A169" s="10"/>
      <c r="B169" s="10"/>
      <c r="C169" s="10"/>
      <c r="D169" s="10"/>
      <c r="E169" s="10"/>
      <c r="F169" s="10"/>
      <c r="G169" s="10"/>
      <c r="H169" s="10"/>
      <c r="I169" s="10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151"/>
      <c r="AM169" s="528" t="str">
        <f>AM155 &amp; ".2.1"</f>
        <v>5.2.1.2.1</v>
      </c>
      <c r="AN169" s="493" t="s">
        <v>738</v>
      </c>
      <c r="AO169" s="164" t="s">
        <v>195</v>
      </c>
      <c r="AP169" s="249">
        <f t="shared" si="21"/>
        <v>0</v>
      </c>
      <c r="AQ169" s="249">
        <f t="shared" si="21"/>
        <v>0</v>
      </c>
      <c r="AR169" s="249">
        <f t="shared" si="21"/>
        <v>0</v>
      </c>
      <c r="AS169" s="196"/>
      <c r="AT169" s="258">
        <f>AU169+AV169</f>
        <v>0</v>
      </c>
      <c r="AU169" s="617"/>
      <c r="AV169" s="617"/>
      <c r="AW169" s="196"/>
      <c r="AX169" s="328"/>
      <c r="AY169" s="2"/>
      <c r="AZ169" s="2"/>
    </row>
    <row r="170" spans="1:52">
      <c r="A170" s="10"/>
      <c r="B170" s="10"/>
      <c r="C170" s="10"/>
      <c r="D170" s="10"/>
      <c r="E170" s="10"/>
      <c r="F170" s="10"/>
      <c r="G170" s="10"/>
      <c r="H170" s="10"/>
      <c r="I170" s="10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151"/>
      <c r="AM170" s="528" t="str">
        <f>AM155 &amp; ".2.2"</f>
        <v>5.2.1.2.2</v>
      </c>
      <c r="AN170" s="493" t="s">
        <v>739</v>
      </c>
      <c r="AO170" s="164" t="s">
        <v>195</v>
      </c>
      <c r="AP170" s="249">
        <f t="shared" si="21"/>
        <v>0</v>
      </c>
      <c r="AQ170" s="249">
        <f t="shared" si="21"/>
        <v>0</v>
      </c>
      <c r="AR170" s="249">
        <f t="shared" si="21"/>
        <v>0</v>
      </c>
      <c r="AS170" s="196"/>
      <c r="AT170" s="258">
        <f>AU170+AV170</f>
        <v>0</v>
      </c>
      <c r="AU170" s="617"/>
      <c r="AV170" s="224"/>
      <c r="AW170" s="196"/>
      <c r="AX170" s="328"/>
      <c r="AY170" s="2"/>
      <c r="AZ170" s="2"/>
    </row>
    <row r="171" spans="1:52">
      <c r="A171" s="10"/>
      <c r="B171" s="10"/>
      <c r="C171" s="10"/>
      <c r="D171" s="10"/>
      <c r="E171" s="10"/>
      <c r="F171" s="10"/>
      <c r="G171" s="10"/>
      <c r="H171" s="10"/>
      <c r="I171" s="10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151"/>
      <c r="AM171" s="528" t="str">
        <f>AM155 &amp; ".2.3"</f>
        <v>5.2.1.2.3</v>
      </c>
      <c r="AN171" s="493" t="s">
        <v>2402</v>
      </c>
      <c r="AO171" s="164" t="s">
        <v>195</v>
      </c>
      <c r="AP171" s="243"/>
      <c r="AQ171" s="243"/>
      <c r="AR171" s="243"/>
      <c r="AS171" s="196"/>
      <c r="AT171" s="244"/>
      <c r="AU171" s="262"/>
      <c r="AV171" s="243"/>
      <c r="AW171" s="196"/>
      <c r="AX171" s="328"/>
      <c r="AY171" s="2"/>
      <c r="AZ171" s="2"/>
    </row>
    <row r="172" spans="1:52">
      <c r="A172" s="10"/>
      <c r="B172" s="10"/>
      <c r="C172" s="10"/>
      <c r="D172" s="10"/>
      <c r="E172" s="10"/>
      <c r="F172" s="10"/>
      <c r="G172" s="10"/>
      <c r="H172" s="10"/>
      <c r="I172" s="10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151"/>
      <c r="AM172" s="528" t="str">
        <f>AM155 &amp; ".3"</f>
        <v>5.2.1.3</v>
      </c>
      <c r="AN172" s="494" t="s">
        <v>295</v>
      </c>
      <c r="AO172" s="164" t="s">
        <v>195</v>
      </c>
      <c r="AP172" s="249">
        <f t="shared" ref="AP172:AR174" si="22">SUMIF($AS$9:$AW$9,AP$9,$AS172:$AW172)</f>
        <v>0</v>
      </c>
      <c r="AQ172" s="249">
        <f t="shared" si="22"/>
        <v>0</v>
      </c>
      <c r="AR172" s="249">
        <f t="shared" si="22"/>
        <v>0</v>
      </c>
      <c r="AS172" s="196"/>
      <c r="AT172" s="246">
        <f>SUM(AT173,AT177,AT181)</f>
        <v>0</v>
      </c>
      <c r="AU172" s="259">
        <f>SUM(AU173,AU177,AU181)</f>
        <v>0</v>
      </c>
      <c r="AV172" s="249">
        <f>SUM(AV173,AV177,AV181)</f>
        <v>0</v>
      </c>
      <c r="AW172" s="196"/>
      <c r="AX172" s="328"/>
      <c r="AY172" s="2"/>
      <c r="AZ172" s="2"/>
    </row>
    <row r="173" spans="1:52">
      <c r="A173" s="10"/>
      <c r="B173" s="10"/>
      <c r="C173" s="10"/>
      <c r="D173" s="10"/>
      <c r="E173" s="10"/>
      <c r="F173" s="10"/>
      <c r="G173" s="10"/>
      <c r="H173" s="10"/>
      <c r="I173" s="10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151"/>
      <c r="AM173" s="528" t="str">
        <f>AM155 &amp; ".3.1"</f>
        <v>5.2.1.3.1</v>
      </c>
      <c r="AN173" s="493" t="s">
        <v>738</v>
      </c>
      <c r="AO173" s="164" t="s">
        <v>195</v>
      </c>
      <c r="AP173" s="249">
        <f t="shared" si="22"/>
        <v>0</v>
      </c>
      <c r="AQ173" s="249">
        <f t="shared" si="22"/>
        <v>0</v>
      </c>
      <c r="AR173" s="249">
        <f t="shared" si="22"/>
        <v>0</v>
      </c>
      <c r="AS173" s="196"/>
      <c r="AT173" s="258">
        <f>AU173+AV173</f>
        <v>0</v>
      </c>
      <c r="AU173" s="617"/>
      <c r="AV173" s="617"/>
      <c r="AW173" s="196"/>
      <c r="AX173" s="328"/>
      <c r="AY173" s="2"/>
      <c r="AZ173" s="2"/>
    </row>
    <row r="174" spans="1:52">
      <c r="A174" s="10"/>
      <c r="B174" s="10"/>
      <c r="C174" s="10"/>
      <c r="D174" s="10"/>
      <c r="E174" s="10"/>
      <c r="F174" s="10"/>
      <c r="G174" s="10"/>
      <c r="H174" s="10"/>
      <c r="I174" s="10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151"/>
      <c r="AM174" s="528" t="str">
        <f>AM155 &amp; ".3.1.0.1"</f>
        <v>5.2.1.3.1.0.1</v>
      </c>
      <c r="AN174" s="495" t="s">
        <v>285</v>
      </c>
      <c r="AO174" s="164" t="s">
        <v>286</v>
      </c>
      <c r="AP174" s="249">
        <f t="shared" si="22"/>
        <v>0</v>
      </c>
      <c r="AQ174" s="249">
        <f t="shared" si="22"/>
        <v>0</v>
      </c>
      <c r="AR174" s="249">
        <f t="shared" si="22"/>
        <v>0</v>
      </c>
      <c r="AS174" s="196"/>
      <c r="AT174" s="258">
        <f>AU174+AV174</f>
        <v>0</v>
      </c>
      <c r="AU174" s="617"/>
      <c r="AV174" s="224"/>
      <c r="AW174" s="196"/>
      <c r="AX174" s="328"/>
      <c r="AY174" s="2"/>
      <c r="AZ174" s="2"/>
    </row>
    <row r="175" spans="1:52">
      <c r="A175" s="10"/>
      <c r="B175" s="10"/>
      <c r="C175" s="10"/>
      <c r="D175" s="10"/>
      <c r="E175" s="10"/>
      <c r="F175" s="10"/>
      <c r="G175" s="10"/>
      <c r="H175" s="10"/>
      <c r="I175" s="10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151"/>
      <c r="AM175" s="528" t="str">
        <f>AM155 &amp; ".3.1.0.2"</f>
        <v>5.2.1.3.1.0.2</v>
      </c>
      <c r="AN175" s="495" t="s">
        <v>287</v>
      </c>
      <c r="AO175" s="164" t="s">
        <v>288</v>
      </c>
      <c r="AP175" s="260">
        <f>IF(AP174=0,0,AP173/AP174)</f>
        <v>0</v>
      </c>
      <c r="AQ175" s="260">
        <f>IF(AQ174=0,0,AQ173/AQ174)</f>
        <v>0</v>
      </c>
      <c r="AR175" s="260">
        <f>IF(AR174=0,0,AR173/AR174)</f>
        <v>0</v>
      </c>
      <c r="AS175" s="196"/>
      <c r="AT175" s="246">
        <f>IF(AT174=0,0,AT173/AT174)</f>
        <v>0</v>
      </c>
      <c r="AU175" s="246">
        <f>IF(AU174=0,0,AU173/AU174)</f>
        <v>0</v>
      </c>
      <c r="AV175" s="246">
        <f>IF(AV174=0,0,AV173/AV174)</f>
        <v>0</v>
      </c>
      <c r="AW175" s="196"/>
      <c r="AX175" s="328"/>
      <c r="AY175" s="2"/>
      <c r="AZ175" s="2"/>
    </row>
    <row r="176" spans="1:52" ht="0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151"/>
      <c r="AM176" s="529"/>
      <c r="AN176" s="496"/>
      <c r="AO176" s="167"/>
      <c r="AP176" s="243"/>
      <c r="AQ176" s="243"/>
      <c r="AR176" s="243"/>
      <c r="AS176" s="196"/>
      <c r="AT176" s="244"/>
      <c r="AU176" s="262"/>
      <c r="AV176" s="243"/>
      <c r="AW176" s="196"/>
      <c r="AX176" s="328"/>
      <c r="AY176" s="2"/>
      <c r="AZ176" s="2"/>
    </row>
    <row r="177" spans="1:52">
      <c r="A177" s="10"/>
      <c r="B177" s="10"/>
      <c r="C177" s="10"/>
      <c r="D177" s="10"/>
      <c r="E177" s="10"/>
      <c r="F177" s="10"/>
      <c r="G177" s="10"/>
      <c r="H177" s="10"/>
      <c r="I177" s="10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151"/>
      <c r="AM177" s="528" t="str">
        <f>AM155 &amp; ".3.2"</f>
        <v>5.2.1.3.2</v>
      </c>
      <c r="AN177" s="493" t="s">
        <v>739</v>
      </c>
      <c r="AO177" s="164" t="s">
        <v>195</v>
      </c>
      <c r="AP177" s="249">
        <f t="shared" ref="AP177:AR178" si="23">SUMIF($AS$9:$AW$9,AP$9,$AS177:$AW177)</f>
        <v>0</v>
      </c>
      <c r="AQ177" s="249">
        <f t="shared" si="23"/>
        <v>0</v>
      </c>
      <c r="AR177" s="249">
        <f t="shared" si="23"/>
        <v>0</v>
      </c>
      <c r="AS177" s="196"/>
      <c r="AT177" s="258">
        <f>AU177+AV177</f>
        <v>0</v>
      </c>
      <c r="AU177" s="617"/>
      <c r="AV177" s="617"/>
      <c r="AW177" s="196"/>
      <c r="AX177" s="328"/>
      <c r="AY177" s="2"/>
      <c r="AZ177" s="2"/>
    </row>
    <row r="178" spans="1:52">
      <c r="A178" s="10"/>
      <c r="B178" s="10"/>
      <c r="C178" s="10"/>
      <c r="D178" s="10"/>
      <c r="E178" s="10"/>
      <c r="F178" s="10"/>
      <c r="G178" s="10"/>
      <c r="H178" s="10"/>
      <c r="I178" s="10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151"/>
      <c r="AM178" s="528" t="str">
        <f>AM155 &amp; ".3.2.0.1"</f>
        <v>5.2.1.3.2.0.1</v>
      </c>
      <c r="AN178" s="495" t="s">
        <v>285</v>
      </c>
      <c r="AO178" s="164" t="s">
        <v>286</v>
      </c>
      <c r="AP178" s="249">
        <f t="shared" si="23"/>
        <v>0</v>
      </c>
      <c r="AQ178" s="249">
        <f t="shared" si="23"/>
        <v>0</v>
      </c>
      <c r="AR178" s="249">
        <f t="shared" si="23"/>
        <v>0</v>
      </c>
      <c r="AS178" s="196"/>
      <c r="AT178" s="258">
        <f>AU178+AV178</f>
        <v>0</v>
      </c>
      <c r="AU178" s="617"/>
      <c r="AV178" s="224"/>
      <c r="AW178" s="196"/>
      <c r="AX178" s="328"/>
      <c r="AY178" s="2"/>
      <c r="AZ178" s="2"/>
    </row>
    <row r="179" spans="1:52">
      <c r="A179" s="10"/>
      <c r="B179" s="10"/>
      <c r="C179" s="10"/>
      <c r="D179" s="10"/>
      <c r="E179" s="10"/>
      <c r="F179" s="10"/>
      <c r="G179" s="10"/>
      <c r="H179" s="10"/>
      <c r="I179" s="10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151"/>
      <c r="AM179" s="528" t="str">
        <f>AM155 &amp; ".3.2.0.2"</f>
        <v>5.2.1.3.2.0.2</v>
      </c>
      <c r="AN179" s="495" t="s">
        <v>287</v>
      </c>
      <c r="AO179" s="164" t="s">
        <v>288</v>
      </c>
      <c r="AP179" s="260">
        <f>IF(AP178=0,0,AP177/AP178)</f>
        <v>0</v>
      </c>
      <c r="AQ179" s="260">
        <f>IF(AQ178=0,0,AQ177/AQ178)</f>
        <v>0</v>
      </c>
      <c r="AR179" s="260">
        <f>IF(AR178=0,0,AR177/AR178)</f>
        <v>0</v>
      </c>
      <c r="AS179" s="196"/>
      <c r="AT179" s="246">
        <f>IF(AT178=0,0,AT177/AT178)</f>
        <v>0</v>
      </c>
      <c r="AU179" s="246">
        <f>IF(AU178=0,0,AU177/AU178)</f>
        <v>0</v>
      </c>
      <c r="AV179" s="246">
        <f>IF(AV178=0,0,AV177/AV178)</f>
        <v>0</v>
      </c>
      <c r="AW179" s="196"/>
      <c r="AX179" s="328"/>
      <c r="AY179" s="2"/>
      <c r="AZ179" s="2"/>
    </row>
    <row r="180" spans="1:52" ht="0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151"/>
      <c r="AM180" s="529"/>
      <c r="AN180" s="496"/>
      <c r="AO180" s="167"/>
      <c r="AP180" s="243"/>
      <c r="AQ180" s="243"/>
      <c r="AR180" s="243"/>
      <c r="AS180" s="196"/>
      <c r="AT180" s="244"/>
      <c r="AU180" s="262"/>
      <c r="AV180" s="243"/>
      <c r="AW180" s="196"/>
      <c r="AX180" s="328"/>
      <c r="AY180" s="2"/>
      <c r="AZ180" s="2"/>
    </row>
    <row r="181" spans="1:52">
      <c r="A181" s="10"/>
      <c r="B181" s="10"/>
      <c r="C181" s="10"/>
      <c r="D181" s="10"/>
      <c r="E181" s="10"/>
      <c r="F181" s="10"/>
      <c r="G181" s="10"/>
      <c r="H181" s="10"/>
      <c r="I181" s="10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151"/>
      <c r="AM181" s="528" t="str">
        <f>AM155 &amp; ".3.3"</f>
        <v>5.2.1.3.3</v>
      </c>
      <c r="AN181" s="493" t="s">
        <v>737</v>
      </c>
      <c r="AO181" s="164" t="s">
        <v>195</v>
      </c>
      <c r="AP181" s="249">
        <f t="shared" ref="AP181:AR182" si="24">SUMIF($AS$9:$AW$9,AP$9,$AS181:$AW181)</f>
        <v>0</v>
      </c>
      <c r="AQ181" s="249">
        <f t="shared" si="24"/>
        <v>0</v>
      </c>
      <c r="AR181" s="249">
        <f t="shared" si="24"/>
        <v>0</v>
      </c>
      <c r="AS181" s="196"/>
      <c r="AT181" s="258">
        <f>AU181+AV181</f>
        <v>0</v>
      </c>
      <c r="AU181" s="617"/>
      <c r="AV181" s="617"/>
      <c r="AW181" s="196"/>
      <c r="AX181" s="328"/>
      <c r="AY181" s="2"/>
      <c r="AZ181" s="2"/>
    </row>
    <row r="182" spans="1:52">
      <c r="A182" s="10"/>
      <c r="B182" s="10"/>
      <c r="C182" s="10"/>
      <c r="D182" s="10"/>
      <c r="E182" s="10"/>
      <c r="F182" s="10"/>
      <c r="G182" s="10"/>
      <c r="H182" s="10"/>
      <c r="I182" s="10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151"/>
      <c r="AM182" s="528" t="str">
        <f>AM155 &amp; ".3.3.0.1"</f>
        <v>5.2.1.3.3.0.1</v>
      </c>
      <c r="AN182" s="495" t="s">
        <v>285</v>
      </c>
      <c r="AO182" s="164" t="s">
        <v>286</v>
      </c>
      <c r="AP182" s="249">
        <f t="shared" si="24"/>
        <v>0</v>
      </c>
      <c r="AQ182" s="249">
        <f t="shared" si="24"/>
        <v>0</v>
      </c>
      <c r="AR182" s="249">
        <f t="shared" si="24"/>
        <v>0</v>
      </c>
      <c r="AS182" s="196"/>
      <c r="AT182" s="258">
        <f>AU182+AV182</f>
        <v>0</v>
      </c>
      <c r="AU182" s="617"/>
      <c r="AV182" s="224"/>
      <c r="AW182" s="196"/>
      <c r="AX182" s="328"/>
      <c r="AY182" s="2"/>
      <c r="AZ182" s="2"/>
    </row>
    <row r="183" spans="1:52">
      <c r="A183" s="10"/>
      <c r="B183" s="10"/>
      <c r="C183" s="10"/>
      <c r="D183" s="10"/>
      <c r="E183" s="10"/>
      <c r="F183" s="10"/>
      <c r="G183" s="10"/>
      <c r="H183" s="10"/>
      <c r="I183" s="10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151"/>
      <c r="AM183" s="528" t="str">
        <f>AM155 &amp; ".3.3.0.2"</f>
        <v>5.2.1.3.3.0.2</v>
      </c>
      <c r="AN183" s="495" t="s">
        <v>287</v>
      </c>
      <c r="AO183" s="164" t="s">
        <v>288</v>
      </c>
      <c r="AP183" s="260">
        <f>IF(AP182=0,0,AP181/AP182)</f>
        <v>0</v>
      </c>
      <c r="AQ183" s="260">
        <f>IF(AQ182=0,0,AQ181/AQ182)</f>
        <v>0</v>
      </c>
      <c r="AR183" s="260">
        <f>IF(AR182=0,0,AR181/AR182)</f>
        <v>0</v>
      </c>
      <c r="AS183" s="196"/>
      <c r="AT183" s="246">
        <f>IF(AT182=0,0,AT181/AT182)</f>
        <v>0</v>
      </c>
      <c r="AU183" s="246">
        <f>IF(AU182=0,0,AU181/AU182)</f>
        <v>0</v>
      </c>
      <c r="AV183" s="246">
        <f>IF(AV182=0,0,AV181/AV182)</f>
        <v>0</v>
      </c>
      <c r="AW183" s="196"/>
      <c r="AX183" s="328"/>
      <c r="AY183" s="2"/>
      <c r="AZ183" s="2"/>
    </row>
    <row r="184" spans="1:52" ht="0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151"/>
      <c r="AM184" s="529"/>
      <c r="AN184" s="496"/>
      <c r="AO184" s="167"/>
      <c r="AP184" s="243"/>
      <c r="AQ184" s="243"/>
      <c r="AR184" s="243"/>
      <c r="AS184" s="196"/>
      <c r="AT184" s="244"/>
      <c r="AU184" s="262"/>
      <c r="AV184" s="243"/>
      <c r="AW184" s="196"/>
      <c r="AX184" s="328"/>
      <c r="AY184" s="2"/>
      <c r="AZ184" s="2"/>
    </row>
    <row r="185" spans="1:52">
      <c r="A185" s="10"/>
      <c r="B185" s="10"/>
      <c r="C185" s="10"/>
      <c r="D185" s="10"/>
      <c r="E185" s="10"/>
      <c r="F185" s="10"/>
      <c r="G185" s="10"/>
      <c r="H185" s="10"/>
      <c r="I185" s="10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151"/>
      <c r="AM185" s="528" t="str">
        <f>AM155 &amp; ".4"</f>
        <v>5.2.1.4</v>
      </c>
      <c r="AN185" s="494" t="s">
        <v>279</v>
      </c>
      <c r="AO185" s="164" t="s">
        <v>195</v>
      </c>
      <c r="AP185" s="249">
        <f t="shared" ref="AP185:AR192" si="25">SUMIF($AS$9:$AW$9,AP$9,$AS185:$AW185)</f>
        <v>0</v>
      </c>
      <c r="AQ185" s="249">
        <f t="shared" si="25"/>
        <v>0</v>
      </c>
      <c r="AR185" s="249">
        <f t="shared" si="25"/>
        <v>0</v>
      </c>
      <c r="AS185" s="196"/>
      <c r="AT185" s="246">
        <f>SUM(AT186:AT188)</f>
        <v>0</v>
      </c>
      <c r="AU185" s="259">
        <f>SUM(AU186:AU188)</f>
        <v>0</v>
      </c>
      <c r="AV185" s="249">
        <f>SUM(AV186:AV188)</f>
        <v>0</v>
      </c>
      <c r="AW185" s="196"/>
      <c r="AX185" s="328"/>
      <c r="AY185" s="2"/>
      <c r="AZ185" s="2"/>
    </row>
    <row r="186" spans="1:52">
      <c r="A186" s="10"/>
      <c r="B186" s="10"/>
      <c r="C186" s="10"/>
      <c r="D186" s="10"/>
      <c r="E186" s="10"/>
      <c r="F186" s="10"/>
      <c r="G186" s="10"/>
      <c r="H186" s="10"/>
      <c r="I186" s="10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151"/>
      <c r="AM186" s="528" t="str">
        <f>AM155 &amp; ".4.1"</f>
        <v>5.2.1.4.1</v>
      </c>
      <c r="AN186" s="493" t="s">
        <v>738</v>
      </c>
      <c r="AO186" s="164" t="s">
        <v>195</v>
      </c>
      <c r="AP186" s="249">
        <f t="shared" si="25"/>
        <v>0</v>
      </c>
      <c r="AQ186" s="249">
        <f t="shared" si="25"/>
        <v>0</v>
      </c>
      <c r="AR186" s="249">
        <f t="shared" si="25"/>
        <v>0</v>
      </c>
      <c r="AS186" s="196"/>
      <c r="AT186" s="258">
        <f t="shared" ref="AT186:AT192" si="26">AU186+AV186</f>
        <v>0</v>
      </c>
      <c r="AU186" s="617"/>
      <c r="AV186" s="617"/>
      <c r="AW186" s="196"/>
      <c r="AX186" s="328"/>
      <c r="AY186" s="2"/>
      <c r="AZ186" s="2"/>
    </row>
    <row r="187" spans="1:52">
      <c r="A187" s="10"/>
      <c r="B187" s="10"/>
      <c r="C187" s="10"/>
      <c r="D187" s="10"/>
      <c r="E187" s="10"/>
      <c r="F187" s="10"/>
      <c r="G187" s="10"/>
      <c r="H187" s="10"/>
      <c r="I187" s="10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151"/>
      <c r="AM187" s="528" t="str">
        <f>AM155 &amp; ".4.2"</f>
        <v>5.2.1.4.2</v>
      </c>
      <c r="AN187" s="493" t="s">
        <v>739</v>
      </c>
      <c r="AO187" s="164" t="s">
        <v>195</v>
      </c>
      <c r="AP187" s="249">
        <f t="shared" si="25"/>
        <v>0</v>
      </c>
      <c r="AQ187" s="249">
        <f t="shared" si="25"/>
        <v>0</v>
      </c>
      <c r="AR187" s="249">
        <f t="shared" si="25"/>
        <v>0</v>
      </c>
      <c r="AS187" s="196"/>
      <c r="AT187" s="258">
        <f t="shared" si="26"/>
        <v>0</v>
      </c>
      <c r="AU187" s="617"/>
      <c r="AV187" s="617"/>
      <c r="AW187" s="196"/>
      <c r="AX187" s="328"/>
      <c r="AY187" s="2"/>
      <c r="AZ187" s="2"/>
    </row>
    <row r="188" spans="1:52">
      <c r="A188" s="10"/>
      <c r="B188" s="10"/>
      <c r="C188" s="10"/>
      <c r="D188" s="10"/>
      <c r="E188" s="10"/>
      <c r="F188" s="10"/>
      <c r="G188" s="10"/>
      <c r="H188" s="10"/>
      <c r="I188" s="10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151"/>
      <c r="AM188" s="528" t="str">
        <f>AM155 &amp; ".4.3"</f>
        <v>5.2.1.4.3</v>
      </c>
      <c r="AN188" s="493" t="s">
        <v>737</v>
      </c>
      <c r="AO188" s="164" t="s">
        <v>195</v>
      </c>
      <c r="AP188" s="249">
        <f t="shared" si="25"/>
        <v>0</v>
      </c>
      <c r="AQ188" s="249">
        <f t="shared" si="25"/>
        <v>0</v>
      </c>
      <c r="AR188" s="249">
        <f t="shared" si="25"/>
        <v>0</v>
      </c>
      <c r="AS188" s="196"/>
      <c r="AT188" s="258">
        <f t="shared" si="26"/>
        <v>0</v>
      </c>
      <c r="AU188" s="617"/>
      <c r="AV188" s="224"/>
      <c r="AW188" s="196"/>
      <c r="AX188" s="328"/>
      <c r="AY188" s="2"/>
      <c r="AZ188" s="2"/>
    </row>
    <row r="189" spans="1:52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7"/>
      <c r="AL189" s="151"/>
      <c r="AM189" s="514" t="s">
        <v>184</v>
      </c>
      <c r="AN189" s="527" t="s">
        <v>367</v>
      </c>
      <c r="AO189" s="164" t="s">
        <v>195</v>
      </c>
      <c r="AP189" s="249">
        <f t="shared" si="25"/>
        <v>0</v>
      </c>
      <c r="AQ189" s="249">
        <f t="shared" si="25"/>
        <v>0</v>
      </c>
      <c r="AR189" s="249">
        <f t="shared" si="25"/>
        <v>0</v>
      </c>
      <c r="AS189" s="196"/>
      <c r="AT189" s="249">
        <f t="shared" si="26"/>
        <v>0</v>
      </c>
      <c r="AU189" s="249">
        <f>SUM(AU192,AU195,AU198,AU201,AU204,AU207,AU210,AU213)</f>
        <v>0</v>
      </c>
      <c r="AV189" s="249">
        <f>SUM(AV192,AV195,AV198,AV201,AV204,AV207,AV210,AV213)</f>
        <v>0</v>
      </c>
      <c r="AW189" s="196"/>
      <c r="AX189" s="328"/>
      <c r="AY189" s="2"/>
      <c r="AZ189" s="2"/>
    </row>
    <row r="190" spans="1:52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7"/>
      <c r="AL190" s="151"/>
      <c r="AM190" s="530" t="s">
        <v>368</v>
      </c>
      <c r="AN190" s="497" t="s">
        <v>666</v>
      </c>
      <c r="AO190" s="164" t="s">
        <v>284</v>
      </c>
      <c r="AP190" s="249">
        <f t="shared" si="25"/>
        <v>0</v>
      </c>
      <c r="AQ190" s="249">
        <f t="shared" si="25"/>
        <v>0</v>
      </c>
      <c r="AR190" s="249">
        <f t="shared" si="25"/>
        <v>0</v>
      </c>
      <c r="AS190" s="196"/>
      <c r="AT190" s="249">
        <f t="shared" si="26"/>
        <v>0</v>
      </c>
      <c r="AU190" s="249">
        <f>AU194+AU200+AU206+AU212</f>
        <v>0</v>
      </c>
      <c r="AV190" s="249">
        <f>AV194+AV200+AV206+AV212</f>
        <v>0</v>
      </c>
      <c r="AW190" s="196"/>
      <c r="AX190" s="328"/>
      <c r="AY190" s="2"/>
      <c r="AZ190" s="2"/>
    </row>
    <row r="191" spans="1:52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7"/>
      <c r="AL191" s="151"/>
      <c r="AM191" s="530" t="s">
        <v>369</v>
      </c>
      <c r="AN191" s="497" t="s">
        <v>668</v>
      </c>
      <c r="AO191" s="164" t="s">
        <v>669</v>
      </c>
      <c r="AP191" s="249">
        <f t="shared" si="25"/>
        <v>0</v>
      </c>
      <c r="AQ191" s="249">
        <f t="shared" si="25"/>
        <v>0</v>
      </c>
      <c r="AR191" s="249">
        <f t="shared" si="25"/>
        <v>0</v>
      </c>
      <c r="AS191" s="196"/>
      <c r="AT191" s="249">
        <f t="shared" si="26"/>
        <v>0</v>
      </c>
      <c r="AU191" s="249">
        <f>AU197+AU203+AU209+AU215</f>
        <v>0</v>
      </c>
      <c r="AV191" s="249">
        <f>AV197+AV203+AV209+AV215</f>
        <v>0</v>
      </c>
      <c r="AW191" s="196"/>
      <c r="AX191" s="328"/>
      <c r="AY191" s="2"/>
      <c r="AZ191" s="2"/>
    </row>
    <row r="192" spans="1:52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7"/>
      <c r="AL192" s="151"/>
      <c r="AM192" s="530" t="s">
        <v>370</v>
      </c>
      <c r="AN192" s="497" t="s">
        <v>334</v>
      </c>
      <c r="AO192" s="164" t="s">
        <v>195</v>
      </c>
      <c r="AP192" s="249">
        <f t="shared" si="25"/>
        <v>0</v>
      </c>
      <c r="AQ192" s="249">
        <f t="shared" si="25"/>
        <v>0</v>
      </c>
      <c r="AR192" s="249">
        <f t="shared" si="25"/>
        <v>0</v>
      </c>
      <c r="AS192" s="196"/>
      <c r="AT192" s="249">
        <f t="shared" si="26"/>
        <v>0</v>
      </c>
      <c r="AU192" s="249">
        <f>AU193*AU194</f>
        <v>0</v>
      </c>
      <c r="AV192" s="249">
        <f>AV193*AV194</f>
        <v>0</v>
      </c>
      <c r="AW192" s="196"/>
      <c r="AX192" s="328"/>
      <c r="AY192" s="2"/>
      <c r="AZ192" s="2"/>
    </row>
    <row r="193" spans="1:52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7"/>
      <c r="AL193" s="151"/>
      <c r="AM193" s="530" t="s">
        <v>371</v>
      </c>
      <c r="AN193" s="498" t="s">
        <v>670</v>
      </c>
      <c r="AO193" s="164" t="s">
        <v>313</v>
      </c>
      <c r="AP193" s="249">
        <f>IF(AP194=0,0,AP192/AP194)</f>
        <v>0</v>
      </c>
      <c r="AQ193" s="249">
        <f>IF(AQ194=0,0,AQ192/AQ194)</f>
        <v>0</v>
      </c>
      <c r="AR193" s="249">
        <f>IF(AR194=0,0,AR192/AR194)</f>
        <v>0</v>
      </c>
      <c r="AS193" s="196"/>
      <c r="AT193" s="249">
        <f>IF(AT194=0,0,AT192/AT194)</f>
        <v>0</v>
      </c>
      <c r="AU193" s="247"/>
      <c r="AV193" s="247"/>
      <c r="AW193" s="196"/>
      <c r="AX193" s="328"/>
      <c r="AY193" s="2"/>
      <c r="AZ193" s="2"/>
    </row>
    <row r="194" spans="1:52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7"/>
      <c r="AL194" s="151"/>
      <c r="AM194" s="530" t="s">
        <v>372</v>
      </c>
      <c r="AN194" s="498" t="s">
        <v>666</v>
      </c>
      <c r="AO194" s="164" t="s">
        <v>284</v>
      </c>
      <c r="AP194" s="249">
        <f t="shared" ref="AP194:AR195" si="27">SUMIF($AS$9:$AW$9,AP$9,$AS194:$AW194)</f>
        <v>0</v>
      </c>
      <c r="AQ194" s="249">
        <f t="shared" si="27"/>
        <v>0</v>
      </c>
      <c r="AR194" s="249">
        <f t="shared" si="27"/>
        <v>0</v>
      </c>
      <c r="AS194" s="196"/>
      <c r="AT194" s="249">
        <f>AU194+AV194</f>
        <v>0</v>
      </c>
      <c r="AU194" s="247"/>
      <c r="AV194" s="247"/>
      <c r="AW194" s="196"/>
      <c r="AX194" s="328"/>
      <c r="AY194" s="2"/>
      <c r="AZ194" s="2"/>
    </row>
    <row r="195" spans="1:52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7"/>
      <c r="AL195" s="151"/>
      <c r="AM195" s="530" t="s">
        <v>373</v>
      </c>
      <c r="AN195" s="497" t="s">
        <v>338</v>
      </c>
      <c r="AO195" s="164" t="s">
        <v>195</v>
      </c>
      <c r="AP195" s="249">
        <f t="shared" si="27"/>
        <v>0</v>
      </c>
      <c r="AQ195" s="249">
        <f t="shared" si="27"/>
        <v>0</v>
      </c>
      <c r="AR195" s="249">
        <f t="shared" si="27"/>
        <v>0</v>
      </c>
      <c r="AS195" s="196"/>
      <c r="AT195" s="249">
        <f>AU195+AV195</f>
        <v>0</v>
      </c>
      <c r="AU195" s="249">
        <f>AU196*AU197</f>
        <v>0</v>
      </c>
      <c r="AV195" s="249">
        <f>AV196*AV197</f>
        <v>0</v>
      </c>
      <c r="AW195" s="196"/>
      <c r="AX195" s="328"/>
      <c r="AY195" s="2"/>
      <c r="AZ195" s="2"/>
    </row>
    <row r="196" spans="1:52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7"/>
      <c r="AL196" s="151"/>
      <c r="AM196" s="530" t="s">
        <v>374</v>
      </c>
      <c r="AN196" s="498" t="s">
        <v>671</v>
      </c>
      <c r="AO196" s="164" t="s">
        <v>314</v>
      </c>
      <c r="AP196" s="249">
        <f>IF(AP197=0,0,AP195/AP197)</f>
        <v>0</v>
      </c>
      <c r="AQ196" s="249">
        <f>IF(AQ197=0,0,AQ195/AQ197)</f>
        <v>0</v>
      </c>
      <c r="AR196" s="249">
        <f>IF(AR197=0,0,AR195/AR197)</f>
        <v>0</v>
      </c>
      <c r="AS196" s="196"/>
      <c r="AT196" s="249">
        <f>IF(AT197=0,0,AT195/AT197)</f>
        <v>0</v>
      </c>
      <c r="AU196" s="247"/>
      <c r="AV196" s="247"/>
      <c r="AW196" s="196"/>
      <c r="AX196" s="328"/>
      <c r="AY196" s="2"/>
      <c r="AZ196" s="2"/>
    </row>
    <row r="197" spans="1:52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7"/>
      <c r="AL197" s="151"/>
      <c r="AM197" s="530" t="s">
        <v>375</v>
      </c>
      <c r="AN197" s="498" t="s">
        <v>672</v>
      </c>
      <c r="AO197" s="164" t="s">
        <v>669</v>
      </c>
      <c r="AP197" s="249">
        <f t="shared" ref="AP197:AR198" si="28">SUMIF($AS$9:$AW$9,AP$9,$AS197:$AW197)</f>
        <v>0</v>
      </c>
      <c r="AQ197" s="249">
        <f t="shared" si="28"/>
        <v>0</v>
      </c>
      <c r="AR197" s="249">
        <f t="shared" si="28"/>
        <v>0</v>
      </c>
      <c r="AS197" s="196"/>
      <c r="AT197" s="249">
        <f>AU197+AV197</f>
        <v>0</v>
      </c>
      <c r="AU197" s="247"/>
      <c r="AV197" s="247"/>
      <c r="AW197" s="196"/>
      <c r="AX197" s="328"/>
      <c r="AY197" s="2"/>
      <c r="AZ197" s="2"/>
    </row>
    <row r="198" spans="1:52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7"/>
      <c r="AL198" s="151"/>
      <c r="AM198" s="530" t="s">
        <v>376</v>
      </c>
      <c r="AN198" s="497" t="s">
        <v>342</v>
      </c>
      <c r="AO198" s="164" t="s">
        <v>195</v>
      </c>
      <c r="AP198" s="249">
        <f t="shared" si="28"/>
        <v>0</v>
      </c>
      <c r="AQ198" s="249">
        <f t="shared" si="28"/>
        <v>0</v>
      </c>
      <c r="AR198" s="249">
        <f t="shared" si="28"/>
        <v>0</v>
      </c>
      <c r="AS198" s="196"/>
      <c r="AT198" s="249">
        <f>AU198+AV198</f>
        <v>0</v>
      </c>
      <c r="AU198" s="249">
        <f>AU199*AU200</f>
        <v>0</v>
      </c>
      <c r="AV198" s="249">
        <f>AV199*AV200</f>
        <v>0</v>
      </c>
      <c r="AW198" s="196"/>
      <c r="AX198" s="328"/>
      <c r="AY198" s="2"/>
      <c r="AZ198" s="2"/>
    </row>
    <row r="199" spans="1:52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7"/>
      <c r="AL199" s="151"/>
      <c r="AM199" s="530" t="s">
        <v>377</v>
      </c>
      <c r="AN199" s="498" t="s">
        <v>670</v>
      </c>
      <c r="AO199" s="164" t="s">
        <v>313</v>
      </c>
      <c r="AP199" s="249">
        <f>IF(AP200=0,0,AP198/AP200)</f>
        <v>0</v>
      </c>
      <c r="AQ199" s="249">
        <f>IF(AQ200=0,0,AQ198/AQ200)</f>
        <v>0</v>
      </c>
      <c r="AR199" s="249">
        <f>IF(AR200=0,0,AR198/AR200)</f>
        <v>0</v>
      </c>
      <c r="AS199" s="196"/>
      <c r="AT199" s="249">
        <f>IF(AT200=0,0,AT198/AT200)</f>
        <v>0</v>
      </c>
      <c r="AU199" s="247"/>
      <c r="AV199" s="247"/>
      <c r="AW199" s="196"/>
      <c r="AX199" s="328"/>
      <c r="AY199" s="2"/>
      <c r="AZ199" s="2"/>
    </row>
    <row r="200" spans="1:52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7"/>
      <c r="AL200" s="151"/>
      <c r="AM200" s="530" t="s">
        <v>378</v>
      </c>
      <c r="AN200" s="498" t="s">
        <v>666</v>
      </c>
      <c r="AO200" s="164" t="s">
        <v>284</v>
      </c>
      <c r="AP200" s="249">
        <f t="shared" ref="AP200:AR201" si="29">SUMIF($AS$9:$AW$9,AP$9,$AS200:$AW200)</f>
        <v>0</v>
      </c>
      <c r="AQ200" s="249">
        <f t="shared" si="29"/>
        <v>0</v>
      </c>
      <c r="AR200" s="249">
        <f t="shared" si="29"/>
        <v>0</v>
      </c>
      <c r="AS200" s="196"/>
      <c r="AT200" s="249">
        <f>AU200+AV200</f>
        <v>0</v>
      </c>
      <c r="AU200" s="247"/>
      <c r="AV200" s="247"/>
      <c r="AW200" s="196"/>
      <c r="AX200" s="328"/>
      <c r="AY200" s="2"/>
      <c r="AZ200" s="2"/>
    </row>
    <row r="201" spans="1:52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7"/>
      <c r="AL201" s="151"/>
      <c r="AM201" s="530" t="s">
        <v>379</v>
      </c>
      <c r="AN201" s="497" t="s">
        <v>346</v>
      </c>
      <c r="AO201" s="164" t="s">
        <v>195</v>
      </c>
      <c r="AP201" s="249">
        <f t="shared" si="29"/>
        <v>0</v>
      </c>
      <c r="AQ201" s="249">
        <f t="shared" si="29"/>
        <v>0</v>
      </c>
      <c r="AR201" s="249">
        <f t="shared" si="29"/>
        <v>0</v>
      </c>
      <c r="AS201" s="196"/>
      <c r="AT201" s="249">
        <f>AU201+AV201</f>
        <v>0</v>
      </c>
      <c r="AU201" s="249">
        <f>AU202*AU203</f>
        <v>0</v>
      </c>
      <c r="AV201" s="249">
        <f>AV202*AV203</f>
        <v>0</v>
      </c>
      <c r="AW201" s="196"/>
      <c r="AX201" s="328"/>
      <c r="AY201" s="2"/>
      <c r="AZ201" s="2"/>
    </row>
    <row r="202" spans="1:52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7"/>
      <c r="AL202" s="151"/>
      <c r="AM202" s="530" t="s">
        <v>380</v>
      </c>
      <c r="AN202" s="498" t="s">
        <v>671</v>
      </c>
      <c r="AO202" s="164" t="s">
        <v>314</v>
      </c>
      <c r="AP202" s="249">
        <f>IF(AP203=0,0,AP201/AP203)</f>
        <v>0</v>
      </c>
      <c r="AQ202" s="249">
        <f>IF(AQ203=0,0,AQ201/AQ203)</f>
        <v>0</v>
      </c>
      <c r="AR202" s="249">
        <f>IF(AR203=0,0,AR201/AR203)</f>
        <v>0</v>
      </c>
      <c r="AS202" s="196"/>
      <c r="AT202" s="249">
        <f>IF(AT203=0,0,AT201/AT203)</f>
        <v>0</v>
      </c>
      <c r="AU202" s="247"/>
      <c r="AV202" s="247"/>
      <c r="AW202" s="196"/>
      <c r="AX202" s="328"/>
      <c r="AY202" s="2"/>
      <c r="AZ202" s="2"/>
    </row>
    <row r="203" spans="1:52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7"/>
      <c r="AL203" s="151"/>
      <c r="AM203" s="530" t="s">
        <v>381</v>
      </c>
      <c r="AN203" s="498" t="s">
        <v>672</v>
      </c>
      <c r="AO203" s="164" t="s">
        <v>669</v>
      </c>
      <c r="AP203" s="249">
        <f t="shared" ref="AP203:AR204" si="30">SUMIF($AS$9:$AW$9,AP$9,$AS203:$AW203)</f>
        <v>0</v>
      </c>
      <c r="AQ203" s="249">
        <f t="shared" si="30"/>
        <v>0</v>
      </c>
      <c r="AR203" s="249">
        <f t="shared" si="30"/>
        <v>0</v>
      </c>
      <c r="AS203" s="196"/>
      <c r="AT203" s="249">
        <f>AU203+AV203</f>
        <v>0</v>
      </c>
      <c r="AU203" s="247"/>
      <c r="AV203" s="247"/>
      <c r="AW203" s="196"/>
      <c r="AX203" s="328"/>
      <c r="AY203" s="2"/>
      <c r="AZ203" s="2"/>
    </row>
    <row r="204" spans="1:52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7"/>
      <c r="AL204" s="151"/>
      <c r="AM204" s="530" t="s">
        <v>382</v>
      </c>
      <c r="AN204" s="497" t="s">
        <v>350</v>
      </c>
      <c r="AO204" s="164" t="s">
        <v>195</v>
      </c>
      <c r="AP204" s="249">
        <f t="shared" si="30"/>
        <v>0</v>
      </c>
      <c r="AQ204" s="249">
        <f t="shared" si="30"/>
        <v>0</v>
      </c>
      <c r="AR204" s="249">
        <f t="shared" si="30"/>
        <v>0</v>
      </c>
      <c r="AS204" s="196"/>
      <c r="AT204" s="249">
        <f>AU204+AV204</f>
        <v>0</v>
      </c>
      <c r="AU204" s="249">
        <f>AU205*AU206</f>
        <v>0</v>
      </c>
      <c r="AV204" s="249">
        <f>AV205*AV206</f>
        <v>0</v>
      </c>
      <c r="AW204" s="196"/>
      <c r="AX204" s="328"/>
      <c r="AY204" s="2"/>
      <c r="AZ204" s="2"/>
    </row>
    <row r="205" spans="1:52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7"/>
      <c r="AL205" s="151"/>
      <c r="AM205" s="530" t="s">
        <v>383</v>
      </c>
      <c r="AN205" s="498" t="s">
        <v>670</v>
      </c>
      <c r="AO205" s="164" t="s">
        <v>313</v>
      </c>
      <c r="AP205" s="249">
        <f>IF(AP206=0,0,AP204/AP206)</f>
        <v>0</v>
      </c>
      <c r="AQ205" s="249">
        <f>IF(AQ206=0,0,AQ204/AQ206)</f>
        <v>0</v>
      </c>
      <c r="AR205" s="249">
        <f>IF(AR206=0,0,AR204/AR206)</f>
        <v>0</v>
      </c>
      <c r="AS205" s="196"/>
      <c r="AT205" s="249">
        <f>IF(AT206=0,0,AT204/AT206)</f>
        <v>0</v>
      </c>
      <c r="AU205" s="247"/>
      <c r="AV205" s="247"/>
      <c r="AW205" s="196"/>
      <c r="AX205" s="328"/>
      <c r="AY205" s="2"/>
      <c r="AZ205" s="2"/>
    </row>
    <row r="206" spans="1:52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7"/>
      <c r="AL206" s="151"/>
      <c r="AM206" s="530" t="s">
        <v>384</v>
      </c>
      <c r="AN206" s="498" t="s">
        <v>666</v>
      </c>
      <c r="AO206" s="164" t="s">
        <v>284</v>
      </c>
      <c r="AP206" s="249">
        <f t="shared" ref="AP206:AR207" si="31">SUMIF($AS$9:$AW$9,AP$9,$AS206:$AW206)</f>
        <v>0</v>
      </c>
      <c r="AQ206" s="249">
        <f t="shared" si="31"/>
        <v>0</v>
      </c>
      <c r="AR206" s="249">
        <f t="shared" si="31"/>
        <v>0</v>
      </c>
      <c r="AS206" s="196"/>
      <c r="AT206" s="249">
        <f>AU206+AV206</f>
        <v>0</v>
      </c>
      <c r="AU206" s="247"/>
      <c r="AV206" s="247"/>
      <c r="AW206" s="196"/>
      <c r="AX206" s="328"/>
      <c r="AY206" s="2"/>
      <c r="AZ206" s="2"/>
    </row>
    <row r="207" spans="1:52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7"/>
      <c r="AL207" s="151"/>
      <c r="AM207" s="530" t="s">
        <v>385</v>
      </c>
      <c r="AN207" s="497" t="s">
        <v>354</v>
      </c>
      <c r="AO207" s="164" t="s">
        <v>195</v>
      </c>
      <c r="AP207" s="249">
        <f t="shared" si="31"/>
        <v>0</v>
      </c>
      <c r="AQ207" s="249">
        <f t="shared" si="31"/>
        <v>0</v>
      </c>
      <c r="AR207" s="249">
        <f t="shared" si="31"/>
        <v>0</v>
      </c>
      <c r="AS207" s="196"/>
      <c r="AT207" s="249">
        <f>AU207+AV207</f>
        <v>0</v>
      </c>
      <c r="AU207" s="249">
        <f>AU208*AU209</f>
        <v>0</v>
      </c>
      <c r="AV207" s="249">
        <f>AV208*AV209</f>
        <v>0</v>
      </c>
      <c r="AW207" s="196"/>
      <c r="AX207" s="328"/>
      <c r="AY207" s="2"/>
      <c r="AZ207" s="2"/>
    </row>
    <row r="208" spans="1:52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7"/>
      <c r="AL208" s="151"/>
      <c r="AM208" s="530" t="s">
        <v>386</v>
      </c>
      <c r="AN208" s="498" t="s">
        <v>671</v>
      </c>
      <c r="AO208" s="164" t="s">
        <v>314</v>
      </c>
      <c r="AP208" s="249">
        <f>IF(AP209=0,0,AP207/AP209)</f>
        <v>0</v>
      </c>
      <c r="AQ208" s="249">
        <f>IF(AQ209=0,0,AQ207/AQ209)</f>
        <v>0</v>
      </c>
      <c r="AR208" s="249">
        <f>IF(AR209=0,0,AR207/AR209)</f>
        <v>0</v>
      </c>
      <c r="AS208" s="196"/>
      <c r="AT208" s="249">
        <f>IF(AT209=0,0,AT207/AT209)</f>
        <v>0</v>
      </c>
      <c r="AU208" s="247"/>
      <c r="AV208" s="247"/>
      <c r="AW208" s="196"/>
      <c r="AX208" s="328"/>
      <c r="AY208" s="2"/>
      <c r="AZ208" s="2"/>
    </row>
    <row r="209" spans="1:52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7"/>
      <c r="AL209" s="151"/>
      <c r="AM209" s="530" t="s">
        <v>387</v>
      </c>
      <c r="AN209" s="498" t="s">
        <v>672</v>
      </c>
      <c r="AO209" s="164" t="s">
        <v>669</v>
      </c>
      <c r="AP209" s="249">
        <f t="shared" ref="AP209:AR210" si="32">SUMIF($AS$9:$AW$9,AP$9,$AS209:$AW209)</f>
        <v>0</v>
      </c>
      <c r="AQ209" s="249">
        <f t="shared" si="32"/>
        <v>0</v>
      </c>
      <c r="AR209" s="249">
        <f t="shared" si="32"/>
        <v>0</v>
      </c>
      <c r="AS209" s="196"/>
      <c r="AT209" s="249">
        <f>AU209+AV209</f>
        <v>0</v>
      </c>
      <c r="AU209" s="247"/>
      <c r="AV209" s="247"/>
      <c r="AW209" s="196"/>
      <c r="AX209" s="328"/>
      <c r="AY209" s="2"/>
      <c r="AZ209" s="2"/>
    </row>
    <row r="210" spans="1:52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7"/>
      <c r="AL210" s="151"/>
      <c r="AM210" s="530" t="s">
        <v>388</v>
      </c>
      <c r="AN210" s="497" t="s">
        <v>358</v>
      </c>
      <c r="AO210" s="164" t="s">
        <v>195</v>
      </c>
      <c r="AP210" s="249">
        <f t="shared" si="32"/>
        <v>0</v>
      </c>
      <c r="AQ210" s="249">
        <f t="shared" si="32"/>
        <v>0</v>
      </c>
      <c r="AR210" s="249">
        <f t="shared" si="32"/>
        <v>0</v>
      </c>
      <c r="AS210" s="196"/>
      <c r="AT210" s="249">
        <f>AU210+AV210</f>
        <v>0</v>
      </c>
      <c r="AU210" s="249">
        <f>AU211*AU212</f>
        <v>0</v>
      </c>
      <c r="AV210" s="249">
        <f>AV211*AV212</f>
        <v>0</v>
      </c>
      <c r="AW210" s="196"/>
      <c r="AX210" s="328"/>
      <c r="AY210" s="2"/>
      <c r="AZ210" s="2"/>
    </row>
    <row r="211" spans="1:52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7"/>
      <c r="AL211" s="151"/>
      <c r="AM211" s="530" t="s">
        <v>389</v>
      </c>
      <c r="AN211" s="498" t="s">
        <v>670</v>
      </c>
      <c r="AO211" s="164" t="s">
        <v>313</v>
      </c>
      <c r="AP211" s="249">
        <f>IF(AP212=0,0,AP210/AP212)</f>
        <v>0</v>
      </c>
      <c r="AQ211" s="249">
        <f>IF(AQ212=0,0,AQ210/AQ212)</f>
        <v>0</v>
      </c>
      <c r="AR211" s="249">
        <f>IF(AR212=0,0,AR210/AR212)</f>
        <v>0</v>
      </c>
      <c r="AS211" s="196"/>
      <c r="AT211" s="249">
        <f>IF(AT212=0,0,AT210/AT212)</f>
        <v>0</v>
      </c>
      <c r="AU211" s="247"/>
      <c r="AV211" s="247"/>
      <c r="AW211" s="196"/>
      <c r="AX211" s="328"/>
      <c r="AY211" s="2"/>
      <c r="AZ211" s="2"/>
    </row>
    <row r="212" spans="1:52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7"/>
      <c r="AL212" s="151"/>
      <c r="AM212" s="530" t="s">
        <v>390</v>
      </c>
      <c r="AN212" s="498" t="s">
        <v>666</v>
      </c>
      <c r="AO212" s="164" t="s">
        <v>284</v>
      </c>
      <c r="AP212" s="249">
        <f t="shared" ref="AP212:AR213" si="33">SUMIF($AS$9:$AW$9,AP$9,$AS212:$AW212)</f>
        <v>0</v>
      </c>
      <c r="AQ212" s="249">
        <f t="shared" si="33"/>
        <v>0</v>
      </c>
      <c r="AR212" s="249">
        <f t="shared" si="33"/>
        <v>0</v>
      </c>
      <c r="AS212" s="196"/>
      <c r="AT212" s="249">
        <f>AU212+AV212</f>
        <v>0</v>
      </c>
      <c r="AU212" s="247"/>
      <c r="AV212" s="247"/>
      <c r="AW212" s="196"/>
      <c r="AX212" s="328"/>
      <c r="AY212" s="2"/>
      <c r="AZ212" s="2"/>
    </row>
    <row r="213" spans="1:52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7"/>
      <c r="AL213" s="151"/>
      <c r="AM213" s="530" t="s">
        <v>391</v>
      </c>
      <c r="AN213" s="497" t="s">
        <v>362</v>
      </c>
      <c r="AO213" s="164" t="s">
        <v>195</v>
      </c>
      <c r="AP213" s="249">
        <f t="shared" si="33"/>
        <v>0</v>
      </c>
      <c r="AQ213" s="249">
        <f t="shared" si="33"/>
        <v>0</v>
      </c>
      <c r="AR213" s="249">
        <f t="shared" si="33"/>
        <v>0</v>
      </c>
      <c r="AS213" s="196"/>
      <c r="AT213" s="249">
        <f>AU213+AV213</f>
        <v>0</v>
      </c>
      <c r="AU213" s="249">
        <f>AU214*AU215</f>
        <v>0</v>
      </c>
      <c r="AV213" s="249">
        <f>AV214*AV215</f>
        <v>0</v>
      </c>
      <c r="AW213" s="196"/>
      <c r="AX213" s="328"/>
      <c r="AY213" s="2"/>
      <c r="AZ213" s="2"/>
    </row>
    <row r="214" spans="1:52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7"/>
      <c r="AL214" s="151"/>
      <c r="AM214" s="530" t="s">
        <v>392</v>
      </c>
      <c r="AN214" s="498" t="s">
        <v>671</v>
      </c>
      <c r="AO214" s="164" t="s">
        <v>314</v>
      </c>
      <c r="AP214" s="249">
        <f>IF(AP215=0,0,AP213/AP215)</f>
        <v>0</v>
      </c>
      <c r="AQ214" s="249">
        <f>IF(AQ215=0,0,AQ213/AQ215)</f>
        <v>0</v>
      </c>
      <c r="AR214" s="249">
        <f>IF(AR215=0,0,AR213/AR215)</f>
        <v>0</v>
      </c>
      <c r="AS214" s="196"/>
      <c r="AT214" s="249">
        <f>IF(AT215=0,0,AT213/AT215)</f>
        <v>0</v>
      </c>
      <c r="AU214" s="247"/>
      <c r="AV214" s="247"/>
      <c r="AW214" s="196"/>
      <c r="AX214" s="328"/>
      <c r="AY214" s="2"/>
      <c r="AZ214" s="2"/>
    </row>
    <row r="215" spans="1:52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7"/>
      <c r="AL215" s="151"/>
      <c r="AM215" s="530" t="s">
        <v>393</v>
      </c>
      <c r="AN215" s="498" t="s">
        <v>672</v>
      </c>
      <c r="AO215" s="164" t="s">
        <v>669</v>
      </c>
      <c r="AP215" s="249">
        <f t="shared" ref="AP215:AR216" si="34">SUMIF($AS$9:$AW$9,AP$9,$AS215:$AW215)</f>
        <v>0</v>
      </c>
      <c r="AQ215" s="249">
        <f t="shared" si="34"/>
        <v>0</v>
      </c>
      <c r="AR215" s="249">
        <f t="shared" si="34"/>
        <v>0</v>
      </c>
      <c r="AS215" s="196"/>
      <c r="AT215" s="249">
        <f>AU215+AV215</f>
        <v>0</v>
      </c>
      <c r="AU215" s="247"/>
      <c r="AV215" s="247"/>
      <c r="AW215" s="196"/>
      <c r="AX215" s="328"/>
      <c r="AY215" s="2"/>
      <c r="AZ215" s="2"/>
    </row>
    <row r="216" spans="1:52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7"/>
      <c r="AL216" s="151"/>
      <c r="AM216" s="514" t="s">
        <v>394</v>
      </c>
      <c r="AN216" s="523" t="s">
        <v>201</v>
      </c>
      <c r="AO216" s="164" t="s">
        <v>195</v>
      </c>
      <c r="AP216" s="249">
        <f t="shared" si="34"/>
        <v>119561.70999999999</v>
      </c>
      <c r="AQ216" s="249">
        <f t="shared" si="34"/>
        <v>60131.549999999996</v>
      </c>
      <c r="AR216" s="249">
        <f t="shared" si="34"/>
        <v>59430.16</v>
      </c>
      <c r="AS216" s="196"/>
      <c r="AT216" s="249">
        <f>AU216+AV216</f>
        <v>119561.70999999999</v>
      </c>
      <c r="AU216" s="249">
        <f>SUM(AU222,AU229,AU236,AU240,AU244)</f>
        <v>60131.549999999996</v>
      </c>
      <c r="AV216" s="249">
        <f>SUM(AV222,AV229,AV236,AV240,AV244)</f>
        <v>59430.16</v>
      </c>
      <c r="AW216" s="196"/>
      <c r="AX216" s="328"/>
      <c r="AY216" s="2"/>
      <c r="AZ216" s="2"/>
    </row>
    <row r="217" spans="1:52" ht="2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7"/>
      <c r="AL217" s="151"/>
      <c r="AM217" s="531" t="s">
        <v>296</v>
      </c>
      <c r="AN217" s="499" t="s">
        <v>25</v>
      </c>
      <c r="AO217" s="164" t="s">
        <v>29</v>
      </c>
      <c r="AP217" s="243"/>
      <c r="AQ217" s="249">
        <f>IF(AQ218=0,0,(1000*AQ216/AQ218)/AQ$6)</f>
        <v>21598.976293103446</v>
      </c>
      <c r="AR217" s="249">
        <f>IF(AR218=0,0,(1000*AR216/AR218)/AR$6)</f>
        <v>21347.040229885057</v>
      </c>
      <c r="AS217" s="196"/>
      <c r="AT217" s="243"/>
      <c r="AU217" s="249">
        <f>IF(AU218=0,0,(1000*AU216/AU218)/AU$6)</f>
        <v>21598.976293103446</v>
      </c>
      <c r="AV217" s="249">
        <f>IF(AV218=0,0,(1000*AV216/AV218)/AV$6)</f>
        <v>21347.040229885057</v>
      </c>
      <c r="AW217" s="196"/>
      <c r="AX217" s="328"/>
      <c r="AY217" s="2"/>
      <c r="AZ217" s="2"/>
    </row>
    <row r="218" spans="1:52" ht="2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7"/>
      <c r="AL218" s="151"/>
      <c r="AM218" s="531" t="s">
        <v>297</v>
      </c>
      <c r="AN218" s="499" t="s">
        <v>26</v>
      </c>
      <c r="AO218" s="164" t="s">
        <v>289</v>
      </c>
      <c r="AP218" s="243"/>
      <c r="AQ218" s="249">
        <f>SUMIF($AS$9:$AW$9,AQ$9,$AS218:$AW218)</f>
        <v>464</v>
      </c>
      <c r="AR218" s="249">
        <f>SUMIF($AS$9:$AW$9,AR$9,$AS218:$AW218)</f>
        <v>464</v>
      </c>
      <c r="AS218" s="196"/>
      <c r="AT218" s="243"/>
      <c r="AU218" s="249">
        <f>SUM(AU224,AU231,AU238,AU242,AU246)</f>
        <v>464</v>
      </c>
      <c r="AV218" s="249">
        <f>SUM(AV224,AV231,AV238,AV242,AV246)</f>
        <v>464</v>
      </c>
      <c r="AW218" s="196"/>
      <c r="AX218" s="328"/>
      <c r="AY218" s="2"/>
      <c r="AZ218" s="2"/>
    </row>
    <row r="219" spans="1:52" ht="2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7"/>
      <c r="AL219" s="151"/>
      <c r="AM219" s="532" t="str">
        <f>AM218 &amp; ".1"</f>
        <v>6.0.2.1</v>
      </c>
      <c r="AN219" s="500" t="s">
        <v>28</v>
      </c>
      <c r="AO219" s="164" t="s">
        <v>289</v>
      </c>
      <c r="AP219" s="243"/>
      <c r="AQ219" s="249">
        <f>SUMIF($AS$9:$AW$9,AQ$9,$AS219:$AW219)</f>
        <v>728.37</v>
      </c>
      <c r="AR219" s="249">
        <f>SUMIF($AS$9:$AW$9,AR$9,$AS219:$AW219)</f>
        <v>728.37</v>
      </c>
      <c r="AS219" s="196"/>
      <c r="AT219" s="243"/>
      <c r="AU219" s="249">
        <f>SUM(AU225,AU232,AU239,AU243,AU247)</f>
        <v>728.37</v>
      </c>
      <c r="AV219" s="249">
        <f>SUM(AV225,AV232,AV239,AV243,AV247)</f>
        <v>728.37</v>
      </c>
      <c r="AW219" s="196"/>
      <c r="AX219" s="328"/>
      <c r="AY219" s="2"/>
      <c r="AZ219" s="2"/>
    </row>
    <row r="220" spans="1:52" ht="2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7"/>
      <c r="AL220" s="151"/>
      <c r="AM220" s="532" t="str">
        <f>AM218 &amp; ".2"</f>
        <v>6.0.2.2</v>
      </c>
      <c r="AN220" s="500" t="s">
        <v>27</v>
      </c>
      <c r="AO220" s="164" t="s">
        <v>756</v>
      </c>
      <c r="AP220" s="243"/>
      <c r="AQ220" s="249">
        <f>IF(AQ219=0,0,AQ218/AQ219*100)</f>
        <v>63.703886760849571</v>
      </c>
      <c r="AR220" s="249">
        <f>IF(AR219=0,0,AR218/AR219*100)</f>
        <v>63.703886760849571</v>
      </c>
      <c r="AS220" s="196"/>
      <c r="AT220" s="243"/>
      <c r="AU220" s="249">
        <f>IF(AU219=0,0,AU218/AU219*100)</f>
        <v>63.703886760849571</v>
      </c>
      <c r="AV220" s="249">
        <f>IF(AV219=0,0,AV218/AV219*100)</f>
        <v>63.703886760849571</v>
      </c>
      <c r="AW220" s="196"/>
      <c r="AX220" s="328"/>
      <c r="AY220" s="2"/>
      <c r="AZ220" s="2"/>
    </row>
    <row r="221" spans="1:52" ht="2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7"/>
      <c r="AL221" s="151"/>
      <c r="AM221" s="531" t="s">
        <v>741</v>
      </c>
      <c r="AN221" s="499" t="s">
        <v>32</v>
      </c>
      <c r="AO221" s="164" t="s">
        <v>29</v>
      </c>
      <c r="AP221" s="243"/>
      <c r="AQ221" s="243"/>
      <c r="AR221" s="243"/>
      <c r="AS221" s="196"/>
      <c r="AT221" s="243"/>
      <c r="AU221" s="247">
        <v>21598.98</v>
      </c>
      <c r="AV221" s="247">
        <v>21347.040000000001</v>
      </c>
      <c r="AW221" s="196"/>
      <c r="AX221" s="328"/>
      <c r="AY221" s="2"/>
      <c r="AZ221" s="2"/>
    </row>
    <row r="222" spans="1:52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7"/>
      <c r="AL222" s="151"/>
      <c r="AM222" s="530" t="s">
        <v>711</v>
      </c>
      <c r="AN222" s="501" t="s">
        <v>573</v>
      </c>
      <c r="AO222" s="164" t="s">
        <v>195</v>
      </c>
      <c r="AP222" s="249">
        <f>SUMIF($AS$9:$AW$9,AP$9,$AS222:$AW222)</f>
        <v>26064.059999999998</v>
      </c>
      <c r="AQ222" s="249">
        <f>SUMIF($AS$9:$AW$9,AQ$9,$AS222:$AW222)</f>
        <v>13495.13</v>
      </c>
      <c r="AR222" s="249">
        <f>SUMIF($AS$9:$AW$9,AR$9,$AS222:$AW222)</f>
        <v>12568.93</v>
      </c>
      <c r="AS222" s="196"/>
      <c r="AT222" s="249">
        <f>AU222+AV222</f>
        <v>26064.059999999998</v>
      </c>
      <c r="AU222" s="247">
        <v>13495.13</v>
      </c>
      <c r="AV222" s="247">
        <v>12568.93</v>
      </c>
      <c r="AW222" s="196"/>
      <c r="AX222" s="328"/>
      <c r="AY222" s="2"/>
      <c r="AZ222" s="2"/>
    </row>
    <row r="223" spans="1:52" ht="2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7"/>
      <c r="AL223" s="151"/>
      <c r="AM223" s="530" t="s">
        <v>574</v>
      </c>
      <c r="AN223" s="499" t="s">
        <v>30</v>
      </c>
      <c r="AO223" s="164" t="s">
        <v>29</v>
      </c>
      <c r="AP223" s="243"/>
      <c r="AQ223" s="249">
        <f>IF(AQ224=0,0,(1000*AQ222/AQ224)/AQ$6)</f>
        <v>13631.444444444445</v>
      </c>
      <c r="AR223" s="249">
        <f>IF(AR224=0,0,(1000*AR222/AR224)/AR$6)</f>
        <v>12695.888888888889</v>
      </c>
      <c r="AS223" s="196"/>
      <c r="AT223" s="243"/>
      <c r="AU223" s="249">
        <f>IF(AU224=0,0,(1000*AU222/AU224)/AU$6)</f>
        <v>13631.444444444445</v>
      </c>
      <c r="AV223" s="249">
        <f>IF(AV224=0,0,(1000*AV222/AV224)/AV$6)</f>
        <v>12695.888888888889</v>
      </c>
      <c r="AW223" s="196"/>
      <c r="AX223" s="328"/>
      <c r="AY223" s="2"/>
      <c r="AZ223" s="2"/>
    </row>
    <row r="224" spans="1:52" ht="2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7"/>
      <c r="AL224" s="151"/>
      <c r="AM224" s="530" t="s">
        <v>575</v>
      </c>
      <c r="AN224" s="499" t="s">
        <v>31</v>
      </c>
      <c r="AO224" s="164" t="s">
        <v>289</v>
      </c>
      <c r="AP224" s="243"/>
      <c r="AQ224" s="249">
        <f>SUMIF($AS$9:$AW$9,AQ$9,$AS224:$AW224)</f>
        <v>165</v>
      </c>
      <c r="AR224" s="249">
        <f>SUMIF($AS$9:$AW$9,AR$9,$AS224:$AW224)</f>
        <v>165</v>
      </c>
      <c r="AS224" s="196"/>
      <c r="AT224" s="243"/>
      <c r="AU224" s="247">
        <v>165</v>
      </c>
      <c r="AV224" s="247">
        <v>165</v>
      </c>
      <c r="AW224" s="196"/>
      <c r="AX224" s="328"/>
      <c r="AY224" s="2"/>
      <c r="AZ224" s="2"/>
    </row>
    <row r="225" spans="1:52" ht="31.5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7"/>
      <c r="AL225" s="151"/>
      <c r="AM225" s="530" t="str">
        <f>AM224 &amp; ".0"</f>
        <v>6.1.2.0</v>
      </c>
      <c r="AN225" s="500" t="str">
        <f>"справочно: нормативная " &amp; AN224</f>
        <v>справочно: нормативная численность основного производственного персонала, относимого на регулируемый вид деятельности</v>
      </c>
      <c r="AO225" s="164" t="s">
        <v>289</v>
      </c>
      <c r="AP225" s="243"/>
      <c r="AQ225" s="249">
        <f>SUMIF($AS$9:$AW$9,AQ$9,$AS225:$AW225)</f>
        <v>194.55</v>
      </c>
      <c r="AR225" s="249">
        <f>SUMIF($AS$9:$AW$9,AR$9,$AS225:$AW225)</f>
        <v>194.55</v>
      </c>
      <c r="AS225" s="196"/>
      <c r="AT225" s="243"/>
      <c r="AU225" s="247">
        <v>194.55</v>
      </c>
      <c r="AV225" s="247">
        <v>194.55</v>
      </c>
      <c r="AW225" s="196"/>
      <c r="AX225" s="328"/>
      <c r="AY225" s="2"/>
      <c r="AZ225" s="2"/>
    </row>
    <row r="226" spans="1:52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7"/>
      <c r="AL226" s="151"/>
      <c r="AM226" s="530" t="s">
        <v>745</v>
      </c>
      <c r="AN226" s="499" t="s">
        <v>33</v>
      </c>
      <c r="AO226" s="164" t="s">
        <v>29</v>
      </c>
      <c r="AP226" s="243"/>
      <c r="AQ226" s="243"/>
      <c r="AR226" s="243"/>
      <c r="AS226" s="196"/>
      <c r="AT226" s="243"/>
      <c r="AU226" s="247">
        <v>12130</v>
      </c>
      <c r="AV226" s="247">
        <v>12130</v>
      </c>
      <c r="AW226" s="196"/>
      <c r="AX226" s="328"/>
      <c r="AY226" s="2"/>
      <c r="AZ226" s="2"/>
    </row>
    <row r="227" spans="1:52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7"/>
      <c r="AL227" s="151"/>
      <c r="AM227" s="530" t="s">
        <v>746</v>
      </c>
      <c r="AN227" s="499" t="s">
        <v>34</v>
      </c>
      <c r="AO227" s="164" t="s">
        <v>29</v>
      </c>
      <c r="AP227" s="243"/>
      <c r="AQ227" s="243"/>
      <c r="AR227" s="243"/>
      <c r="AS227" s="196"/>
      <c r="AT227" s="243"/>
      <c r="AU227" s="247">
        <v>12130</v>
      </c>
      <c r="AV227" s="247">
        <v>12130</v>
      </c>
      <c r="AW227" s="196"/>
      <c r="AX227" s="328"/>
      <c r="AY227" s="2"/>
      <c r="AZ227" s="2"/>
    </row>
    <row r="228" spans="1:52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7"/>
      <c r="AL228" s="151"/>
      <c r="AM228" s="530" t="s">
        <v>747</v>
      </c>
      <c r="AN228" s="499" t="s">
        <v>35</v>
      </c>
      <c r="AO228" s="164" t="s">
        <v>29</v>
      </c>
      <c r="AP228" s="243"/>
      <c r="AQ228" s="243"/>
      <c r="AR228" s="243"/>
      <c r="AS228" s="196"/>
      <c r="AT228" s="243"/>
      <c r="AU228" s="247">
        <v>12130</v>
      </c>
      <c r="AV228" s="247">
        <v>12130</v>
      </c>
      <c r="AW228" s="196"/>
      <c r="AX228" s="328"/>
      <c r="AY228" s="2"/>
      <c r="AZ228" s="2"/>
    </row>
    <row r="229" spans="1:52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7"/>
      <c r="AL229" s="151"/>
      <c r="AM229" s="530" t="s">
        <v>704</v>
      </c>
      <c r="AN229" s="501" t="s">
        <v>577</v>
      </c>
      <c r="AO229" s="164" t="s">
        <v>195</v>
      </c>
      <c r="AP229" s="249">
        <f>SUMIF($AS$9:$AW$9,AP$9,$AS229:$AW229)</f>
        <v>38143.630000000005</v>
      </c>
      <c r="AQ229" s="249">
        <f>SUMIF($AS$9:$AW$9,AQ$9,$AS229:$AW229)</f>
        <v>19121.54</v>
      </c>
      <c r="AR229" s="249">
        <f>SUMIF($AS$9:$AW$9,AR$9,$AS229:$AW229)</f>
        <v>19022.09</v>
      </c>
      <c r="AS229" s="196"/>
      <c r="AT229" s="249">
        <f>AU229+AV229</f>
        <v>38143.630000000005</v>
      </c>
      <c r="AU229" s="247">
        <v>19121.54</v>
      </c>
      <c r="AV229" s="247">
        <v>19022.09</v>
      </c>
      <c r="AW229" s="196"/>
      <c r="AX229" s="328"/>
      <c r="AY229" s="2"/>
      <c r="AZ229" s="2"/>
    </row>
    <row r="230" spans="1:52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7"/>
      <c r="AL230" s="151"/>
      <c r="AM230" s="530" t="s">
        <v>576</v>
      </c>
      <c r="AN230" s="502" t="s">
        <v>36</v>
      </c>
      <c r="AO230" s="164" t="s">
        <v>29</v>
      </c>
      <c r="AP230" s="243"/>
      <c r="AQ230" s="249">
        <f>IF(AQ231=0,0,(1000*AQ229/AQ231)/AQ$6)</f>
        <v>20560.795698924732</v>
      </c>
      <c r="AR230" s="249">
        <f>IF(AR231=0,0,(1000*AR229/AR231)/AR$6)</f>
        <v>20453.860215053763</v>
      </c>
      <c r="AS230" s="196"/>
      <c r="AT230" s="243"/>
      <c r="AU230" s="249">
        <f>IF(AU231=0,0,(1000*AU229/AU231)/AU$6)</f>
        <v>20560.795698924732</v>
      </c>
      <c r="AV230" s="249">
        <f>IF(AV231=0,0,(1000*AV229/AV231)/AV$6)</f>
        <v>20453.860215053763</v>
      </c>
      <c r="AW230" s="196"/>
      <c r="AX230" s="328"/>
      <c r="AY230" s="2"/>
      <c r="AZ230" s="2"/>
    </row>
    <row r="231" spans="1:52" ht="2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7"/>
      <c r="AL231" s="151"/>
      <c r="AM231" s="530" t="s">
        <v>578</v>
      </c>
      <c r="AN231" s="502" t="s">
        <v>37</v>
      </c>
      <c r="AO231" s="164" t="s">
        <v>289</v>
      </c>
      <c r="AP231" s="243"/>
      <c r="AQ231" s="249">
        <f>SUMIF($AS$9:$AW$9,AQ$9,$AS231:$AW231)</f>
        <v>155</v>
      </c>
      <c r="AR231" s="249">
        <f>SUMIF($AS$9:$AW$9,AR$9,$AS231:$AW231)</f>
        <v>155</v>
      </c>
      <c r="AS231" s="196"/>
      <c r="AT231" s="243"/>
      <c r="AU231" s="247">
        <v>155</v>
      </c>
      <c r="AV231" s="247">
        <v>155</v>
      </c>
      <c r="AW231" s="196"/>
      <c r="AX231" s="328"/>
      <c r="AY231" s="2"/>
      <c r="AZ231" s="2"/>
    </row>
    <row r="232" spans="1:52" ht="31.5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7"/>
      <c r="AL232" s="151"/>
      <c r="AM232" s="530" t="str">
        <f>AM231 &amp; ".0"</f>
        <v>6.2.2.0</v>
      </c>
      <c r="AN232" s="500" t="str">
        <f>"справочно: нормативная " &amp; AN231</f>
        <v>справочно: нормативная численность ремонтного персонала, относимого на регулируемый вид деятельности</v>
      </c>
      <c r="AO232" s="164" t="s">
        <v>289</v>
      </c>
      <c r="AP232" s="243"/>
      <c r="AQ232" s="249">
        <f>SUMIF($AS$9:$AW$9,AQ$9,$AS232:$AW232)</f>
        <v>380.59</v>
      </c>
      <c r="AR232" s="249">
        <f>SUMIF($AS$9:$AW$9,AR$9,$AS232:$AW232)</f>
        <v>380.59</v>
      </c>
      <c r="AS232" s="196"/>
      <c r="AT232" s="243"/>
      <c r="AU232" s="247">
        <v>380.59</v>
      </c>
      <c r="AV232" s="247">
        <v>380.59</v>
      </c>
      <c r="AW232" s="196"/>
      <c r="AX232" s="328"/>
      <c r="AY232" s="2"/>
      <c r="AZ232" s="2"/>
    </row>
    <row r="233" spans="1:52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7"/>
      <c r="AL233" s="151"/>
      <c r="AM233" s="530" t="s">
        <v>742</v>
      </c>
      <c r="AN233" s="499" t="s">
        <v>33</v>
      </c>
      <c r="AO233" s="164" t="s">
        <v>29</v>
      </c>
      <c r="AP233" s="243"/>
      <c r="AQ233" s="243"/>
      <c r="AR233" s="243"/>
      <c r="AS233" s="196"/>
      <c r="AT233" s="243"/>
      <c r="AU233" s="247">
        <v>12130</v>
      </c>
      <c r="AV233" s="247">
        <v>12130</v>
      </c>
      <c r="AW233" s="196"/>
      <c r="AX233" s="328"/>
      <c r="AY233" s="2"/>
      <c r="AZ233" s="2"/>
    </row>
    <row r="234" spans="1:52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7"/>
      <c r="AL234" s="151"/>
      <c r="AM234" s="530" t="s">
        <v>743</v>
      </c>
      <c r="AN234" s="499" t="s">
        <v>34</v>
      </c>
      <c r="AO234" s="164" t="s">
        <v>29</v>
      </c>
      <c r="AP234" s="243"/>
      <c r="AQ234" s="243"/>
      <c r="AR234" s="243"/>
      <c r="AS234" s="196"/>
      <c r="AT234" s="243"/>
      <c r="AU234" s="247">
        <v>12130</v>
      </c>
      <c r="AV234" s="247">
        <v>12130</v>
      </c>
      <c r="AW234" s="196"/>
      <c r="AX234" s="328"/>
      <c r="AY234" s="2"/>
      <c r="AZ234" s="2"/>
    </row>
    <row r="235" spans="1:52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7"/>
      <c r="AL235" s="151"/>
      <c r="AM235" s="530" t="s">
        <v>744</v>
      </c>
      <c r="AN235" s="499" t="s">
        <v>35</v>
      </c>
      <c r="AO235" s="164" t="s">
        <v>29</v>
      </c>
      <c r="AP235" s="243"/>
      <c r="AQ235" s="243"/>
      <c r="AR235" s="243"/>
      <c r="AS235" s="196"/>
      <c r="AT235" s="243"/>
      <c r="AU235" s="247">
        <v>12130</v>
      </c>
      <c r="AV235" s="247">
        <v>12130</v>
      </c>
      <c r="AW235" s="196"/>
      <c r="AX235" s="328"/>
      <c r="AY235" s="2"/>
      <c r="AZ235" s="2"/>
    </row>
    <row r="236" spans="1:52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7"/>
      <c r="AL236" s="151"/>
      <c r="AM236" s="530" t="s">
        <v>707</v>
      </c>
      <c r="AN236" s="501" t="s">
        <v>580</v>
      </c>
      <c r="AO236" s="164" t="s">
        <v>195</v>
      </c>
      <c r="AP236" s="249">
        <f>SUMIF($AS$9:$AW$9,AP$9,$AS236:$AW236)</f>
        <v>15606.349999999999</v>
      </c>
      <c r="AQ236" s="249">
        <f>SUMIF($AS$9:$AW$9,AQ$9,$AS236:$AW236)</f>
        <v>7824.15</v>
      </c>
      <c r="AR236" s="249">
        <f>SUMIF($AS$9:$AW$9,AR$9,$AS236:$AW236)</f>
        <v>7782.2</v>
      </c>
      <c r="AS236" s="196"/>
      <c r="AT236" s="249">
        <f>AU236+AV236</f>
        <v>15606.349999999999</v>
      </c>
      <c r="AU236" s="247">
        <v>7824.15</v>
      </c>
      <c r="AV236" s="247">
        <v>7782.2</v>
      </c>
      <c r="AW236" s="196"/>
      <c r="AX236" s="328"/>
      <c r="AY236" s="2"/>
      <c r="AZ236" s="2"/>
    </row>
    <row r="237" spans="1:52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7"/>
      <c r="AL237" s="151"/>
      <c r="AM237" s="530" t="s">
        <v>709</v>
      </c>
      <c r="AN237" s="502" t="s">
        <v>38</v>
      </c>
      <c r="AO237" s="164" t="s">
        <v>29</v>
      </c>
      <c r="AP237" s="243"/>
      <c r="AQ237" s="249">
        <f>IF(AQ238=0,0,(1000*AQ236/AQ238)/AQ$6)</f>
        <v>20698.809523809523</v>
      </c>
      <c r="AR237" s="249">
        <f>IF(AR238=0,0,(1000*AR236/AR238)/AR$6)</f>
        <v>20587.830687830687</v>
      </c>
      <c r="AS237" s="196"/>
      <c r="AT237" s="243"/>
      <c r="AU237" s="249">
        <f>IF(AU238=0,0,(1000*AU236/AU238)/AU$6)</f>
        <v>20698.809523809523</v>
      </c>
      <c r="AV237" s="249">
        <f>IF(AV238=0,0,(1000*AV236/AV238)/AV$6)</f>
        <v>20587.830687830687</v>
      </c>
      <c r="AW237" s="196"/>
      <c r="AX237" s="328"/>
      <c r="AY237" s="2"/>
      <c r="AZ237" s="2"/>
    </row>
    <row r="238" spans="1:52" ht="2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7"/>
      <c r="AL238" s="151"/>
      <c r="AM238" s="530" t="s">
        <v>581</v>
      </c>
      <c r="AN238" s="502" t="s">
        <v>39</v>
      </c>
      <c r="AO238" s="164" t="s">
        <v>289</v>
      </c>
      <c r="AP238" s="243"/>
      <c r="AQ238" s="249">
        <f t="shared" ref="AQ238:AR240" si="35">SUMIF($AS$9:$AW$9,AQ$9,$AS238:$AW238)</f>
        <v>63</v>
      </c>
      <c r="AR238" s="249">
        <f t="shared" si="35"/>
        <v>63</v>
      </c>
      <c r="AS238" s="196"/>
      <c r="AT238" s="243"/>
      <c r="AU238" s="247">
        <v>63</v>
      </c>
      <c r="AV238" s="247">
        <v>63</v>
      </c>
      <c r="AW238" s="196"/>
      <c r="AX238" s="328"/>
      <c r="AY238" s="2"/>
      <c r="AZ238" s="2"/>
    </row>
    <row r="239" spans="1:52" ht="31.5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7"/>
      <c r="AL239" s="151"/>
      <c r="AM239" s="530" t="str">
        <f>AM238 &amp; ".0"</f>
        <v>6.3.2.0</v>
      </c>
      <c r="AN239" s="500" t="str">
        <f>"справочно: нормативная " &amp; AN238</f>
        <v>справочно: нормативная численность цехового персонала, относимого на регулируемый вид деятельности</v>
      </c>
      <c r="AO239" s="164" t="s">
        <v>289</v>
      </c>
      <c r="AP239" s="243"/>
      <c r="AQ239" s="249">
        <f t="shared" si="35"/>
        <v>39.24</v>
      </c>
      <c r="AR239" s="249">
        <f t="shared" si="35"/>
        <v>39.24</v>
      </c>
      <c r="AS239" s="196"/>
      <c r="AT239" s="243"/>
      <c r="AU239" s="247">
        <v>39.24</v>
      </c>
      <c r="AV239" s="247">
        <v>39.24</v>
      </c>
      <c r="AW239" s="196"/>
      <c r="AX239" s="328"/>
      <c r="AY239" s="2"/>
      <c r="AZ239" s="2"/>
    </row>
    <row r="240" spans="1:52">
      <c r="A240" s="2"/>
      <c r="B240" s="2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7"/>
      <c r="AL240" s="151"/>
      <c r="AM240" s="530" t="s">
        <v>582</v>
      </c>
      <c r="AN240" s="501" t="s">
        <v>583</v>
      </c>
      <c r="AO240" s="164" t="s">
        <v>195</v>
      </c>
      <c r="AP240" s="249">
        <f>SUMIF($AS$9:$AW$9,AP$9,$AS240:$AW240)</f>
        <v>36442.92</v>
      </c>
      <c r="AQ240" s="249">
        <f t="shared" si="35"/>
        <v>18040.21</v>
      </c>
      <c r="AR240" s="249">
        <f t="shared" si="35"/>
        <v>18402.71</v>
      </c>
      <c r="AS240" s="196"/>
      <c r="AT240" s="249">
        <f>AU240+AV240</f>
        <v>36442.92</v>
      </c>
      <c r="AU240" s="247">
        <v>18040.21</v>
      </c>
      <c r="AV240" s="247">
        <v>18402.71</v>
      </c>
      <c r="AW240" s="196"/>
      <c r="AX240" s="328"/>
      <c r="AY240" s="2"/>
      <c r="AZ240" s="2"/>
    </row>
    <row r="241" spans="1:52">
      <c r="A241" s="2"/>
      <c r="B241" s="2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7"/>
      <c r="AL241" s="151"/>
      <c r="AM241" s="530" t="s">
        <v>584</v>
      </c>
      <c r="AN241" s="502" t="s">
        <v>40</v>
      </c>
      <c r="AO241" s="164" t="s">
        <v>29</v>
      </c>
      <c r="AP241" s="243"/>
      <c r="AQ241" s="249">
        <f>IF(AQ242=0,0,(1000*AQ240/AQ242)/AQ$6)</f>
        <v>50111.694444444445</v>
      </c>
      <c r="AR241" s="249">
        <f>IF(AR242=0,0,(1000*AR240/AR242)/AR$6)</f>
        <v>51118.638888888883</v>
      </c>
      <c r="AS241" s="196"/>
      <c r="AT241" s="243"/>
      <c r="AU241" s="249">
        <f>IF(AU242=0,0,(1000*AU240/AU242)/AU$6)</f>
        <v>50111.694444444445</v>
      </c>
      <c r="AV241" s="249">
        <f>IF(AV242=0,0,(1000*AV240/AV242)/AV$6)</f>
        <v>51118.638888888883</v>
      </c>
      <c r="AW241" s="196"/>
      <c r="AX241" s="328"/>
      <c r="AY241" s="2"/>
      <c r="AZ241" s="2"/>
    </row>
    <row r="242" spans="1:52" ht="21">
      <c r="A242" s="2"/>
      <c r="B242" s="2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7"/>
      <c r="AL242" s="151"/>
      <c r="AM242" s="530" t="s">
        <v>585</v>
      </c>
      <c r="AN242" s="499" t="s">
        <v>41</v>
      </c>
      <c r="AO242" s="164" t="s">
        <v>289</v>
      </c>
      <c r="AP242" s="243"/>
      <c r="AQ242" s="249">
        <f t="shared" ref="AQ242:AR244" si="36">SUMIF($AS$9:$AW$9,AQ$9,$AS242:$AW242)</f>
        <v>60</v>
      </c>
      <c r="AR242" s="249">
        <f t="shared" si="36"/>
        <v>60</v>
      </c>
      <c r="AS242" s="196"/>
      <c r="AT242" s="243"/>
      <c r="AU242" s="247">
        <v>60</v>
      </c>
      <c r="AV242" s="247">
        <v>60</v>
      </c>
      <c r="AW242" s="196"/>
      <c r="AX242" s="328"/>
      <c r="AY242" s="2"/>
      <c r="AZ242" s="2"/>
    </row>
    <row r="243" spans="1:52" ht="21">
      <c r="A243" s="2"/>
      <c r="B243" s="2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7"/>
      <c r="AL243" s="151"/>
      <c r="AM243" s="530" t="str">
        <f>AM242 &amp; ".0"</f>
        <v>6.4.2.0</v>
      </c>
      <c r="AN243" s="500" t="str">
        <f>"справочно: нормативная " &amp; AN242</f>
        <v>справочно: нормативная численность АУП, относимого на регулируемый вид деятельности</v>
      </c>
      <c r="AO243" s="164" t="s">
        <v>289</v>
      </c>
      <c r="AP243" s="243"/>
      <c r="AQ243" s="249">
        <f t="shared" si="36"/>
        <v>61.1</v>
      </c>
      <c r="AR243" s="249">
        <f t="shared" si="36"/>
        <v>61.1</v>
      </c>
      <c r="AS243" s="196"/>
      <c r="AT243" s="243"/>
      <c r="AU243" s="247">
        <v>61.1</v>
      </c>
      <c r="AV243" s="247">
        <v>61.1</v>
      </c>
      <c r="AW243" s="196"/>
      <c r="AX243" s="328"/>
      <c r="AY243" s="2"/>
      <c r="AZ243" s="2"/>
    </row>
    <row r="244" spans="1:52" ht="21">
      <c r="A244" s="2"/>
      <c r="B244" s="2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7"/>
      <c r="AL244" s="151"/>
      <c r="AM244" s="530" t="s">
        <v>586</v>
      </c>
      <c r="AN244" s="501" t="s">
        <v>765</v>
      </c>
      <c r="AO244" s="164" t="s">
        <v>195</v>
      </c>
      <c r="AP244" s="249">
        <f>SUMIF($AS$9:$AW$9,AP$9,$AS244:$AW244)</f>
        <v>3304.75</v>
      </c>
      <c r="AQ244" s="249">
        <f t="shared" si="36"/>
        <v>1650.52</v>
      </c>
      <c r="AR244" s="249">
        <f t="shared" si="36"/>
        <v>1654.23</v>
      </c>
      <c r="AS244" s="196"/>
      <c r="AT244" s="249">
        <f>AU244+AV244</f>
        <v>3304.75</v>
      </c>
      <c r="AU244" s="247">
        <v>1650.52</v>
      </c>
      <c r="AV244" s="247">
        <v>1654.23</v>
      </c>
      <c r="AW244" s="196"/>
      <c r="AX244" s="328"/>
      <c r="AY244" s="2"/>
      <c r="AZ244" s="2"/>
    </row>
    <row r="245" spans="1:52" ht="21">
      <c r="A245" s="2"/>
      <c r="B245" s="2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7"/>
      <c r="AL245" s="151"/>
      <c r="AM245" s="530" t="s">
        <v>587</v>
      </c>
      <c r="AN245" s="502" t="s">
        <v>42</v>
      </c>
      <c r="AO245" s="164" t="s">
        <v>29</v>
      </c>
      <c r="AP245" s="243"/>
      <c r="AQ245" s="249">
        <f>IF(AQ246=0,0,(1000*AQ244/AQ246)/AQ$6)</f>
        <v>13099.36507936508</v>
      </c>
      <c r="AR245" s="249">
        <f>IF(AR246=0,0,(1000*AR244/AR246)/AR$6)</f>
        <v>13128.809523809525</v>
      </c>
      <c r="AS245" s="196"/>
      <c r="AT245" s="243"/>
      <c r="AU245" s="249">
        <f>IF(AU246=0,0,(1000*AU244/AU246)/AU$6)</f>
        <v>13099.36507936508</v>
      </c>
      <c r="AV245" s="249">
        <f>IF(AV246=0,0,(1000*AV244/AV246)/AV$6)</f>
        <v>13128.809523809525</v>
      </c>
      <c r="AW245" s="196"/>
      <c r="AX245" s="328"/>
      <c r="AY245" s="2"/>
      <c r="AZ245" s="2"/>
    </row>
    <row r="246" spans="1:52" ht="2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7"/>
      <c r="AL246" s="151"/>
      <c r="AM246" s="530" t="s">
        <v>588</v>
      </c>
      <c r="AN246" s="499" t="s">
        <v>43</v>
      </c>
      <c r="AO246" s="164" t="s">
        <v>289</v>
      </c>
      <c r="AP246" s="243"/>
      <c r="AQ246" s="249">
        <f t="shared" ref="AQ246:AR248" si="37">SUMIF($AS$9:$AW$9,AQ$9,$AS246:$AW246)</f>
        <v>21</v>
      </c>
      <c r="AR246" s="249">
        <f t="shared" si="37"/>
        <v>21</v>
      </c>
      <c r="AS246" s="196"/>
      <c r="AT246" s="243"/>
      <c r="AU246" s="247">
        <v>21</v>
      </c>
      <c r="AV246" s="247">
        <v>21</v>
      </c>
      <c r="AW246" s="196"/>
      <c r="AX246" s="328"/>
      <c r="AY246" s="2"/>
      <c r="AZ246" s="2"/>
    </row>
    <row r="247" spans="1:52" ht="31.5">
      <c r="A247" s="2"/>
      <c r="B247" s="2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7"/>
      <c r="AL247" s="151"/>
      <c r="AM247" s="530" t="str">
        <f>AM246 &amp; ".0"</f>
        <v>6.5.2.0</v>
      </c>
      <c r="AN247" s="500" t="str">
        <f>"справочно: нормативная " &amp; AN246</f>
        <v>справочно: нормативная численность прочего персонала, относимого на регулируемый вид деятельности</v>
      </c>
      <c r="AO247" s="164" t="s">
        <v>289</v>
      </c>
      <c r="AP247" s="243"/>
      <c r="AQ247" s="249">
        <f t="shared" si="37"/>
        <v>52.89</v>
      </c>
      <c r="AR247" s="249">
        <f t="shared" si="37"/>
        <v>52.89</v>
      </c>
      <c r="AS247" s="196"/>
      <c r="AT247" s="243"/>
      <c r="AU247" s="247">
        <v>52.89</v>
      </c>
      <c r="AV247" s="247">
        <v>52.89</v>
      </c>
      <c r="AW247" s="196"/>
      <c r="AX247" s="328"/>
      <c r="AY247" s="2"/>
      <c r="AZ247" s="2"/>
    </row>
    <row r="248" spans="1:52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7"/>
      <c r="AL248" s="151"/>
      <c r="AM248" s="514" t="s">
        <v>523</v>
      </c>
      <c r="AN248" s="523" t="s">
        <v>524</v>
      </c>
      <c r="AO248" s="164" t="s">
        <v>195</v>
      </c>
      <c r="AP248" s="249">
        <f>SUMIF($AS$9:$AW$9,AP$9,$AS248:$AW248)</f>
        <v>35087.452197492996</v>
      </c>
      <c r="AQ248" s="249">
        <f t="shared" si="37"/>
        <v>18642.217644044998</v>
      </c>
      <c r="AR248" s="249">
        <f t="shared" si="37"/>
        <v>16445.234553447997</v>
      </c>
      <c r="AS248" s="196"/>
      <c r="AT248" s="249">
        <f>AU248+AV248</f>
        <v>35087.452197492996</v>
      </c>
      <c r="AU248" s="249">
        <f>SUM(AU250:AU254)</f>
        <v>18642.217644044998</v>
      </c>
      <c r="AV248" s="249">
        <f>SUM(AV250:AV254)</f>
        <v>16445.234553447997</v>
      </c>
      <c r="AW248" s="196"/>
      <c r="AX248" s="328"/>
      <c r="AY248" s="2"/>
      <c r="AZ248" s="2"/>
    </row>
    <row r="249" spans="1:52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7"/>
      <c r="AL249" s="151"/>
      <c r="AM249" s="530" t="s">
        <v>764</v>
      </c>
      <c r="AN249" s="501" t="s">
        <v>24</v>
      </c>
      <c r="AO249" s="164" t="s">
        <v>756</v>
      </c>
      <c r="AP249" s="243"/>
      <c r="AQ249" s="243"/>
      <c r="AR249" s="243"/>
      <c r="AS249" s="196"/>
      <c r="AT249" s="243"/>
      <c r="AU249" s="247">
        <v>31.002389999999998</v>
      </c>
      <c r="AV249" s="247">
        <v>27.671530000000001</v>
      </c>
      <c r="AW249" s="196"/>
      <c r="AX249" s="328"/>
      <c r="AY249" s="2"/>
      <c r="AZ249" s="2"/>
    </row>
    <row r="250" spans="1:52" ht="2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7"/>
      <c r="AL250" s="151"/>
      <c r="AM250" s="530" t="s">
        <v>525</v>
      </c>
      <c r="AN250" s="501" t="s">
        <v>526</v>
      </c>
      <c r="AO250" s="164" t="s">
        <v>195</v>
      </c>
      <c r="AP250" s="249">
        <f t="shared" ref="AP250:AR254" si="38">SUMIF($AS$9:$AW$9,AP$9,$AS250:$AW250)</f>
        <v>7661.8280692359995</v>
      </c>
      <c r="AQ250" s="249">
        <f t="shared" si="38"/>
        <v>4183.8128336069994</v>
      </c>
      <c r="AR250" s="249">
        <f t="shared" si="38"/>
        <v>3478.015235629</v>
      </c>
      <c r="AS250" s="196"/>
      <c r="AT250" s="249">
        <f>AU250+AV250</f>
        <v>7661.8280692359995</v>
      </c>
      <c r="AU250" s="247">
        <f>AU222*AU249/100</f>
        <v>4183.8128336069994</v>
      </c>
      <c r="AV250" s="247">
        <f>AV222*AV249/100</f>
        <v>3478.015235629</v>
      </c>
      <c r="AW250" s="196"/>
      <c r="AX250" s="328"/>
      <c r="AY250" s="2"/>
      <c r="AZ250" s="2"/>
    </row>
    <row r="251" spans="1:52" ht="2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7"/>
      <c r="AL251" s="151"/>
      <c r="AM251" s="530" t="s">
        <v>527</v>
      </c>
      <c r="AN251" s="501" t="s">
        <v>528</v>
      </c>
      <c r="AO251" s="164" t="s">
        <v>195</v>
      </c>
      <c r="AP251" s="249">
        <f t="shared" si="38"/>
        <v>11191.837745782999</v>
      </c>
      <c r="AQ251" s="249">
        <f t="shared" si="38"/>
        <v>5928.134404806</v>
      </c>
      <c r="AR251" s="249">
        <f t="shared" si="38"/>
        <v>5263.7033409769992</v>
      </c>
      <c r="AS251" s="196"/>
      <c r="AT251" s="249">
        <f>AU251+AV251</f>
        <v>11191.837745782999</v>
      </c>
      <c r="AU251" s="247">
        <f>AU229*AU249/100</f>
        <v>5928.134404806</v>
      </c>
      <c r="AV251" s="247">
        <f>AV229*AV249/100</f>
        <v>5263.7033409769992</v>
      </c>
      <c r="AW251" s="196"/>
      <c r="AX251" s="328"/>
      <c r="AY251" s="2"/>
      <c r="AZ251" s="2"/>
    </row>
    <row r="252" spans="1:52" ht="2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7"/>
      <c r="AL252" s="151"/>
      <c r="AM252" s="530" t="s">
        <v>530</v>
      </c>
      <c r="AN252" s="501" t="s">
        <v>531</v>
      </c>
      <c r="AO252" s="164" t="s">
        <v>195</v>
      </c>
      <c r="AP252" s="249">
        <f t="shared" si="38"/>
        <v>4579.1273048450003</v>
      </c>
      <c r="AQ252" s="249">
        <f t="shared" si="38"/>
        <v>2425.6734971850001</v>
      </c>
      <c r="AR252" s="249">
        <f t="shared" si="38"/>
        <v>2153.4538076599997</v>
      </c>
      <c r="AS252" s="196"/>
      <c r="AT252" s="249">
        <f>AU252+AV252</f>
        <v>4579.1273048450003</v>
      </c>
      <c r="AU252" s="247">
        <f>AU236*AU249/100</f>
        <v>2425.6734971850001</v>
      </c>
      <c r="AV252" s="247">
        <f>AV236*AV249/100</f>
        <v>2153.4538076599997</v>
      </c>
      <c r="AW252" s="196"/>
      <c r="AX252" s="328"/>
      <c r="AY252" s="2"/>
      <c r="AZ252" s="2"/>
    </row>
    <row r="253" spans="1:52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7"/>
      <c r="AL253" s="151"/>
      <c r="AM253" s="530" t="s">
        <v>532</v>
      </c>
      <c r="AN253" s="501" t="s">
        <v>533</v>
      </c>
      <c r="AO253" s="164" t="s">
        <v>195</v>
      </c>
      <c r="AP253" s="249">
        <f t="shared" si="38"/>
        <v>10685.207679481999</v>
      </c>
      <c r="AQ253" s="249">
        <f t="shared" si="38"/>
        <v>5592.8962610189992</v>
      </c>
      <c r="AR253" s="249">
        <f t="shared" si="38"/>
        <v>5092.3114184629994</v>
      </c>
      <c r="AS253" s="196"/>
      <c r="AT253" s="249">
        <f>AU253+AV253</f>
        <v>10685.207679481999</v>
      </c>
      <c r="AU253" s="247">
        <f>AU240*AU249/100</f>
        <v>5592.8962610189992</v>
      </c>
      <c r="AV253" s="247">
        <f>AV240*AV249/100</f>
        <v>5092.3114184629994</v>
      </c>
      <c r="AW253" s="196"/>
      <c r="AX253" s="328"/>
      <c r="AY253" s="2"/>
      <c r="AZ253" s="2"/>
    </row>
    <row r="254" spans="1:52" ht="2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7"/>
      <c r="AL254" s="151"/>
      <c r="AM254" s="530" t="s">
        <v>534</v>
      </c>
      <c r="AN254" s="501" t="s">
        <v>535</v>
      </c>
      <c r="AO254" s="164" t="s">
        <v>195</v>
      </c>
      <c r="AP254" s="249">
        <f t="shared" si="38"/>
        <v>969.45139814699996</v>
      </c>
      <c r="AQ254" s="249">
        <f t="shared" si="38"/>
        <v>511.70064742799991</v>
      </c>
      <c r="AR254" s="249">
        <f t="shared" si="38"/>
        <v>457.750750719</v>
      </c>
      <c r="AS254" s="196"/>
      <c r="AT254" s="249">
        <f>AU254+AV254</f>
        <v>969.45139814699996</v>
      </c>
      <c r="AU254" s="247">
        <f>AU244*AU249/100</f>
        <v>511.70064742799991</v>
      </c>
      <c r="AV254" s="247">
        <f>AV244*AV249/100</f>
        <v>457.750750719</v>
      </c>
      <c r="AW254" s="196"/>
      <c r="AX254" s="328"/>
      <c r="AY254" s="2"/>
      <c r="AZ254" s="2"/>
    </row>
    <row r="255" spans="1:52" ht="0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477"/>
      <c r="AN255" s="496"/>
      <c r="AO255" s="445"/>
      <c r="AP255" s="263"/>
      <c r="AQ255" s="263"/>
      <c r="AR255" s="263"/>
      <c r="AS255" s="196"/>
      <c r="AT255" s="243"/>
      <c r="AU255" s="243"/>
      <c r="AV255" s="243"/>
      <c r="AW255" s="196"/>
      <c r="AX255" s="115"/>
      <c r="AY255" s="2"/>
      <c r="AZ255" s="2"/>
    </row>
    <row r="256" spans="1:52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14" t="s">
        <v>536</v>
      </c>
      <c r="AN256" s="523" t="s">
        <v>1146</v>
      </c>
      <c r="AO256" s="164" t="s">
        <v>195</v>
      </c>
      <c r="AP256" s="249">
        <f>SUMIF($AS$9:$AW$9,AP$9,$AS256:$AW256)</f>
        <v>12817.866850000002</v>
      </c>
      <c r="AQ256" s="249">
        <f>SUMIF($AS$9:$AW$9,AQ$9,$AS256:$AW256)</f>
        <v>5881.6141000000016</v>
      </c>
      <c r="AR256" s="249">
        <f>SUMIF($AS$9:$AW$9,AR$9,$AS256:$AW256)</f>
        <v>6936.2527499999997</v>
      </c>
      <c r="AS256" s="196"/>
      <c r="AT256" s="249">
        <f t="shared" ref="AT256:AT263" si="39">AU256+AV256</f>
        <v>12817.866850000002</v>
      </c>
      <c r="AU256" s="249">
        <f>AU257*AU258</f>
        <v>5881.6141000000016</v>
      </c>
      <c r="AV256" s="249">
        <f>AV257*AV258</f>
        <v>6936.2527499999997</v>
      </c>
      <c r="AW256" s="196"/>
      <c r="AX256" s="328"/>
      <c r="AY256" s="2"/>
      <c r="AZ256" s="2"/>
    </row>
    <row r="257" spans="1:52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33" t="s">
        <v>537</v>
      </c>
      <c r="AN257" s="503" t="s">
        <v>247</v>
      </c>
      <c r="AO257" s="164" t="s">
        <v>397</v>
      </c>
      <c r="AP257" s="263"/>
      <c r="AQ257" s="263"/>
      <c r="AR257" s="263"/>
      <c r="AS257" s="196"/>
      <c r="AT257" s="249">
        <f>IF(AT258=0,0,AT256/AT258)</f>
        <v>47.115862811694321</v>
      </c>
      <c r="AU257" s="247">
        <v>46.21250475826745</v>
      </c>
      <c r="AV257" s="247">
        <v>47.910004956805658</v>
      </c>
      <c r="AW257" s="196"/>
      <c r="AX257" s="115"/>
      <c r="AY257" s="2"/>
      <c r="AZ257" s="2"/>
    </row>
    <row r="258" spans="1:52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33" t="s">
        <v>1147</v>
      </c>
      <c r="AN258" s="503" t="s">
        <v>245</v>
      </c>
      <c r="AO258" s="164" t="s">
        <v>1027</v>
      </c>
      <c r="AP258" s="249">
        <f t="shared" ref="AP258:AR259" si="40">SUMIF($AS$9:$AW$9,AP$9,$AS258:$AW258)</f>
        <v>272.04992299999998</v>
      </c>
      <c r="AQ258" s="249">
        <f t="shared" si="40"/>
        <v>127.27321600000001</v>
      </c>
      <c r="AR258" s="249">
        <f t="shared" si="40"/>
        <v>144.77670699999999</v>
      </c>
      <c r="AS258" s="196"/>
      <c r="AT258" s="249">
        <f t="shared" si="39"/>
        <v>272.04992299999998</v>
      </c>
      <c r="AU258" s="247">
        <v>127.27321600000001</v>
      </c>
      <c r="AV258" s="247">
        <v>144.77670699999999</v>
      </c>
      <c r="AW258" s="196"/>
      <c r="AX258" s="328"/>
      <c r="AY258" s="2"/>
      <c r="AZ258" s="2"/>
    </row>
    <row r="259" spans="1:52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14" t="s">
        <v>538</v>
      </c>
      <c r="AN259" s="523" t="s">
        <v>1148</v>
      </c>
      <c r="AO259" s="164" t="s">
        <v>195</v>
      </c>
      <c r="AP259" s="249">
        <f t="shared" si="40"/>
        <v>1977.6007600000003</v>
      </c>
      <c r="AQ259" s="249">
        <f t="shared" si="40"/>
        <v>917.51598000000001</v>
      </c>
      <c r="AR259" s="249">
        <f t="shared" si="40"/>
        <v>1060.0847800000001</v>
      </c>
      <c r="AS259" s="196"/>
      <c r="AT259" s="249">
        <f t="shared" si="39"/>
        <v>1977.6007600000003</v>
      </c>
      <c r="AU259" s="249">
        <f>AU260*AU261</f>
        <v>917.51598000000001</v>
      </c>
      <c r="AV259" s="249">
        <f>AV260*AV261</f>
        <v>1060.0847800000001</v>
      </c>
      <c r="AW259" s="196"/>
      <c r="AX259" s="328"/>
      <c r="AY259" s="2"/>
      <c r="AZ259" s="2"/>
    </row>
    <row r="260" spans="1:52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33" t="s">
        <v>579</v>
      </c>
      <c r="AN260" s="503" t="s">
        <v>247</v>
      </c>
      <c r="AO260" s="164" t="s">
        <v>397</v>
      </c>
      <c r="AP260" s="263"/>
      <c r="AQ260" s="263"/>
      <c r="AR260" s="263"/>
      <c r="AS260" s="196"/>
      <c r="AT260" s="249">
        <f>IF(AT261=0,0,AT259/AT261)</f>
        <v>23.192726509505022</v>
      </c>
      <c r="AU260" s="247">
        <v>23.070002950897425</v>
      </c>
      <c r="AV260" s="247">
        <v>23.300004178059982</v>
      </c>
      <c r="AW260" s="196"/>
      <c r="AX260" s="115"/>
      <c r="AY260" s="2"/>
      <c r="AZ260" s="2"/>
    </row>
    <row r="261" spans="1:52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33" t="s">
        <v>529</v>
      </c>
      <c r="AN261" s="503" t="s">
        <v>245</v>
      </c>
      <c r="AO261" s="164" t="s">
        <v>1027</v>
      </c>
      <c r="AP261" s="249">
        <f t="shared" ref="AP261:AR263" si="41">SUMIF($AS$9:$AW$9,AP$9,$AS261:$AW261)</f>
        <v>85.268144700000008</v>
      </c>
      <c r="AQ261" s="249">
        <f t="shared" si="41"/>
        <v>39.770952000000008</v>
      </c>
      <c r="AR261" s="249">
        <f t="shared" si="41"/>
        <v>45.497192699999999</v>
      </c>
      <c r="AS261" s="196"/>
      <c r="AT261" s="249">
        <f t="shared" si="39"/>
        <v>85.268144700000008</v>
      </c>
      <c r="AU261" s="247">
        <v>39.770952000000008</v>
      </c>
      <c r="AV261" s="247">
        <v>45.497192699999999</v>
      </c>
      <c r="AW261" s="196"/>
      <c r="AX261" s="328"/>
      <c r="AY261" s="2"/>
      <c r="AZ261" s="2"/>
    </row>
    <row r="262" spans="1:52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14" t="s">
        <v>542</v>
      </c>
      <c r="AN262" s="523" t="s">
        <v>1149</v>
      </c>
      <c r="AO262" s="164" t="s">
        <v>195</v>
      </c>
      <c r="AP262" s="249">
        <f t="shared" si="41"/>
        <v>0</v>
      </c>
      <c r="AQ262" s="249">
        <f t="shared" si="41"/>
        <v>0</v>
      </c>
      <c r="AR262" s="249">
        <f t="shared" si="41"/>
        <v>0</v>
      </c>
      <c r="AS262" s="196"/>
      <c r="AT262" s="249">
        <f t="shared" si="39"/>
        <v>0</v>
      </c>
      <c r="AU262" s="247"/>
      <c r="AV262" s="247"/>
      <c r="AW262" s="196"/>
      <c r="AX262" s="328"/>
      <c r="AY262" s="2"/>
      <c r="AZ262" s="2"/>
    </row>
    <row r="263" spans="1:52" ht="2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14" t="s">
        <v>328</v>
      </c>
      <c r="AN263" s="523" t="s">
        <v>1150</v>
      </c>
      <c r="AO263" s="446" t="s">
        <v>195</v>
      </c>
      <c r="AP263" s="249">
        <f t="shared" si="41"/>
        <v>0</v>
      </c>
      <c r="AQ263" s="249">
        <f t="shared" si="41"/>
        <v>0</v>
      </c>
      <c r="AR263" s="249">
        <f t="shared" si="41"/>
        <v>0</v>
      </c>
      <c r="AS263" s="196"/>
      <c r="AT263" s="249">
        <f t="shared" si="39"/>
        <v>0</v>
      </c>
      <c r="AU263" s="247"/>
      <c r="AV263" s="247"/>
      <c r="AW263" s="196"/>
      <c r="AX263" s="328"/>
      <c r="AY263" s="2"/>
      <c r="AZ263" s="2"/>
    </row>
    <row r="264" spans="1:52" ht="0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29"/>
      <c r="AN264" s="496"/>
      <c r="AO264" s="445"/>
      <c r="AP264" s="263"/>
      <c r="AQ264" s="263"/>
      <c r="AR264" s="263"/>
      <c r="AS264" s="196"/>
      <c r="AT264" s="243"/>
      <c r="AU264" s="243"/>
      <c r="AV264" s="243"/>
      <c r="AW264" s="196"/>
      <c r="AX264" s="115"/>
      <c r="AY264" s="2"/>
      <c r="AZ264" s="2"/>
    </row>
    <row r="265" spans="1:52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14" t="s">
        <v>541</v>
      </c>
      <c r="AN265" s="523" t="s">
        <v>1151</v>
      </c>
      <c r="AO265" s="446" t="s">
        <v>195</v>
      </c>
      <c r="AP265" s="249">
        <f t="shared" ref="AP265:AR291" si="42">SUMIF($AS$9:$AW$9,AP$9,$AS265:$AW265)</f>
        <v>21547.760000000002</v>
      </c>
      <c r="AQ265" s="249">
        <f t="shared" si="42"/>
        <v>7985.6500000000005</v>
      </c>
      <c r="AR265" s="249">
        <f t="shared" si="42"/>
        <v>13562.11</v>
      </c>
      <c r="AS265" s="196"/>
      <c r="AT265" s="249">
        <f t="shared" ref="AT265:AT291" si="43">AU265+AV265</f>
        <v>21547.760000000002</v>
      </c>
      <c r="AU265" s="249">
        <f>SUM(AU266:AU272)</f>
        <v>7985.6500000000005</v>
      </c>
      <c r="AV265" s="249">
        <f>SUM(AV266:AV272)</f>
        <v>13562.11</v>
      </c>
      <c r="AW265" s="196"/>
      <c r="AX265" s="328"/>
      <c r="AY265" s="2"/>
      <c r="AZ265" s="2"/>
    </row>
    <row r="266" spans="1:52" ht="2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34" t="str">
        <f>AM265 &amp; ".1"</f>
        <v>12.1</v>
      </c>
      <c r="AN266" s="503" t="s">
        <v>1152</v>
      </c>
      <c r="AO266" s="446" t="s">
        <v>195</v>
      </c>
      <c r="AP266" s="249">
        <f t="shared" si="42"/>
        <v>1793.59</v>
      </c>
      <c r="AQ266" s="249">
        <f t="shared" si="42"/>
        <v>786.93000000000006</v>
      </c>
      <c r="AR266" s="249">
        <f t="shared" si="42"/>
        <v>1006.6599999999999</v>
      </c>
      <c r="AS266" s="196"/>
      <c r="AT266" s="249">
        <f t="shared" si="43"/>
        <v>1793.59</v>
      </c>
      <c r="AU266" s="247">
        <v>786.93000000000006</v>
      </c>
      <c r="AV266" s="247">
        <v>1006.6599999999999</v>
      </c>
      <c r="AW266" s="196"/>
      <c r="AX266" s="328"/>
      <c r="AY266" s="2"/>
      <c r="AZ266" s="2"/>
    </row>
    <row r="267" spans="1:52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34" t="str">
        <f>AM265 &amp; ".2"</f>
        <v>12.2</v>
      </c>
      <c r="AN267" s="503" t="s">
        <v>1153</v>
      </c>
      <c r="AO267" s="446" t="s">
        <v>195</v>
      </c>
      <c r="AP267" s="249">
        <f t="shared" si="42"/>
        <v>4306.33</v>
      </c>
      <c r="AQ267" s="249">
        <f t="shared" si="42"/>
        <v>2026.0149999999999</v>
      </c>
      <c r="AR267" s="249">
        <f t="shared" si="42"/>
        <v>2280.3150000000001</v>
      </c>
      <c r="AS267" s="196"/>
      <c r="AT267" s="249">
        <f t="shared" si="43"/>
        <v>4306.33</v>
      </c>
      <c r="AU267" s="247">
        <v>2026.0149999999999</v>
      </c>
      <c r="AV267" s="247">
        <v>2280.3150000000001</v>
      </c>
      <c r="AW267" s="196"/>
      <c r="AX267" s="328"/>
      <c r="AY267" s="2"/>
      <c r="AZ267" s="2"/>
    </row>
    <row r="268" spans="1:52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34" t="str">
        <f>AM265 &amp; ".3"</f>
        <v>12.3</v>
      </c>
      <c r="AN268" s="503" t="s">
        <v>1154</v>
      </c>
      <c r="AO268" s="446" t="s">
        <v>195</v>
      </c>
      <c r="AP268" s="249">
        <f t="shared" si="42"/>
        <v>14935.91</v>
      </c>
      <c r="AQ268" s="249">
        <f t="shared" si="42"/>
        <v>4991.6900000000005</v>
      </c>
      <c r="AR268" s="249">
        <f t="shared" si="42"/>
        <v>9944.2199999999993</v>
      </c>
      <c r="AS268" s="196"/>
      <c r="AT268" s="249">
        <f t="shared" si="43"/>
        <v>14935.91</v>
      </c>
      <c r="AU268" s="247">
        <v>4991.6900000000005</v>
      </c>
      <c r="AV268" s="247">
        <v>9944.2199999999993</v>
      </c>
      <c r="AW268" s="196"/>
      <c r="AX268" s="328"/>
      <c r="AY268" s="2"/>
      <c r="AZ268" s="2"/>
    </row>
    <row r="269" spans="1:52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34" t="str">
        <f>AM265 &amp; ".4"</f>
        <v>12.4</v>
      </c>
      <c r="AN269" s="503" t="s">
        <v>1155</v>
      </c>
      <c r="AO269" s="446" t="s">
        <v>195</v>
      </c>
      <c r="AP269" s="249">
        <f t="shared" si="42"/>
        <v>0</v>
      </c>
      <c r="AQ269" s="249">
        <f t="shared" si="42"/>
        <v>0</v>
      </c>
      <c r="AR269" s="249">
        <f t="shared" si="42"/>
        <v>0</v>
      </c>
      <c r="AS269" s="196"/>
      <c r="AT269" s="249">
        <f t="shared" si="43"/>
        <v>0</v>
      </c>
      <c r="AU269" s="247"/>
      <c r="AV269" s="247"/>
      <c r="AW269" s="196"/>
      <c r="AX269" s="328"/>
      <c r="AY269" s="2"/>
      <c r="AZ269" s="2"/>
    </row>
    <row r="270" spans="1:52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34" t="str">
        <f>AM265 &amp; ".5"</f>
        <v>12.5</v>
      </c>
      <c r="AN270" s="503" t="s">
        <v>1156</v>
      </c>
      <c r="AO270" s="446" t="s">
        <v>195</v>
      </c>
      <c r="AP270" s="249">
        <f t="shared" si="42"/>
        <v>466.22</v>
      </c>
      <c r="AQ270" s="249">
        <f t="shared" si="42"/>
        <v>141.495</v>
      </c>
      <c r="AR270" s="249">
        <f t="shared" si="42"/>
        <v>324.72500000000002</v>
      </c>
      <c r="AS270" s="196"/>
      <c r="AT270" s="249">
        <f t="shared" si="43"/>
        <v>466.22</v>
      </c>
      <c r="AU270" s="247">
        <v>141.495</v>
      </c>
      <c r="AV270" s="247">
        <v>324.72500000000002</v>
      </c>
      <c r="AW270" s="196"/>
      <c r="AX270" s="328"/>
      <c r="AY270" s="2"/>
      <c r="AZ270" s="2"/>
    </row>
    <row r="271" spans="1:52" ht="2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34" t="str">
        <f>AM265 &amp; ".6"</f>
        <v>12.6</v>
      </c>
      <c r="AN271" s="503" t="s">
        <v>1157</v>
      </c>
      <c r="AO271" s="446" t="s">
        <v>195</v>
      </c>
      <c r="AP271" s="249">
        <f t="shared" si="42"/>
        <v>45.71</v>
      </c>
      <c r="AQ271" s="249">
        <f t="shared" si="42"/>
        <v>39.519999999999996</v>
      </c>
      <c r="AR271" s="249">
        <f t="shared" si="42"/>
        <v>6.1900000000000048</v>
      </c>
      <c r="AS271" s="196"/>
      <c r="AT271" s="249">
        <f t="shared" si="43"/>
        <v>45.71</v>
      </c>
      <c r="AU271" s="247">
        <v>39.519999999999996</v>
      </c>
      <c r="AV271" s="247">
        <v>6.1900000000000048</v>
      </c>
      <c r="AW271" s="196"/>
      <c r="AX271" s="328"/>
      <c r="AY271" s="2"/>
      <c r="AZ271" s="2"/>
    </row>
    <row r="272" spans="1:52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34" t="str">
        <f>AM265 &amp; ".7"</f>
        <v>12.7</v>
      </c>
      <c r="AN272" s="503" t="s">
        <v>1158</v>
      </c>
      <c r="AO272" s="446" t="s">
        <v>195</v>
      </c>
      <c r="AP272" s="249">
        <f t="shared" si="42"/>
        <v>0</v>
      </c>
      <c r="AQ272" s="249">
        <f t="shared" si="42"/>
        <v>0</v>
      </c>
      <c r="AR272" s="249">
        <f t="shared" si="42"/>
        <v>0</v>
      </c>
      <c r="AS272" s="196"/>
      <c r="AT272" s="249">
        <f t="shared" si="43"/>
        <v>0</v>
      </c>
      <c r="AU272" s="247"/>
      <c r="AV272" s="247"/>
      <c r="AW272" s="196"/>
      <c r="AX272" s="328"/>
      <c r="AY272" s="2"/>
      <c r="AZ272" s="2"/>
    </row>
    <row r="273" spans="1:52" ht="2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14" t="s">
        <v>543</v>
      </c>
      <c r="AN273" s="523" t="s">
        <v>1159</v>
      </c>
      <c r="AO273" s="446" t="s">
        <v>195</v>
      </c>
      <c r="AP273" s="249">
        <f t="shared" si="42"/>
        <v>0</v>
      </c>
      <c r="AQ273" s="249">
        <f t="shared" si="42"/>
        <v>0</v>
      </c>
      <c r="AR273" s="249">
        <f t="shared" si="42"/>
        <v>0</v>
      </c>
      <c r="AS273" s="196"/>
      <c r="AT273" s="249">
        <f t="shared" si="43"/>
        <v>0</v>
      </c>
      <c r="AU273" s="247"/>
      <c r="AV273" s="247"/>
      <c r="AW273" s="196"/>
      <c r="AX273" s="328"/>
      <c r="AY273" s="2"/>
      <c r="AZ273" s="2"/>
    </row>
    <row r="274" spans="1:52" ht="33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14" t="s">
        <v>544</v>
      </c>
      <c r="AN274" s="523" t="s">
        <v>1160</v>
      </c>
      <c r="AO274" s="446" t="s">
        <v>195</v>
      </c>
      <c r="AP274" s="249">
        <f t="shared" si="42"/>
        <v>5548.2300000000005</v>
      </c>
      <c r="AQ274" s="249">
        <f t="shared" si="42"/>
        <v>4704.5300000000007</v>
      </c>
      <c r="AR274" s="249">
        <f t="shared" si="42"/>
        <v>843.69999999999959</v>
      </c>
      <c r="AS274" s="196"/>
      <c r="AT274" s="249">
        <f t="shared" si="43"/>
        <v>5548.2300000000005</v>
      </c>
      <c r="AU274" s="249">
        <f>SUM(AU275,AU276,AU277,AU278)</f>
        <v>4704.5300000000007</v>
      </c>
      <c r="AV274" s="249">
        <f>SUM(AV275,AV276,AV277,AV278)</f>
        <v>843.69999999999959</v>
      </c>
      <c r="AW274" s="196"/>
      <c r="AX274" s="328"/>
      <c r="AY274" s="2"/>
      <c r="AZ274" s="2"/>
    </row>
    <row r="275" spans="1:52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34" t="str">
        <f>AM274 &amp; ".1"</f>
        <v>14.1</v>
      </c>
      <c r="AN275" s="504" t="s">
        <v>1161</v>
      </c>
      <c r="AO275" s="446" t="s">
        <v>195</v>
      </c>
      <c r="AP275" s="249">
        <f t="shared" si="42"/>
        <v>416.08</v>
      </c>
      <c r="AQ275" s="249">
        <f t="shared" si="42"/>
        <v>156.82</v>
      </c>
      <c r="AR275" s="249">
        <f t="shared" si="42"/>
        <v>259.26</v>
      </c>
      <c r="AS275" s="196"/>
      <c r="AT275" s="249">
        <f t="shared" si="43"/>
        <v>416.08</v>
      </c>
      <c r="AU275" s="247">
        <v>156.82</v>
      </c>
      <c r="AV275" s="247">
        <v>259.26</v>
      </c>
      <c r="AW275" s="196"/>
      <c r="AX275" s="328"/>
      <c r="AY275" s="2"/>
      <c r="AZ275" s="2"/>
    </row>
    <row r="276" spans="1:52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34" t="str">
        <f>AM274 &amp; ".2"</f>
        <v>14.2</v>
      </c>
      <c r="AN276" s="505" t="s">
        <v>1162</v>
      </c>
      <c r="AO276" s="446" t="s">
        <v>195</v>
      </c>
      <c r="AP276" s="249">
        <f t="shared" si="42"/>
        <v>0</v>
      </c>
      <c r="AQ276" s="249">
        <f t="shared" si="42"/>
        <v>0</v>
      </c>
      <c r="AR276" s="249">
        <f t="shared" si="42"/>
        <v>0</v>
      </c>
      <c r="AS276" s="196"/>
      <c r="AT276" s="249">
        <f t="shared" si="43"/>
        <v>0</v>
      </c>
      <c r="AU276" s="247"/>
      <c r="AV276" s="247"/>
      <c r="AW276" s="196"/>
      <c r="AX276" s="328"/>
      <c r="AY276" s="2"/>
      <c r="AZ276" s="2"/>
    </row>
    <row r="277" spans="1:52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34" t="str">
        <f>AM274 &amp; ".3"</f>
        <v>14.3</v>
      </c>
      <c r="AN277" s="504" t="s">
        <v>1163</v>
      </c>
      <c r="AO277" s="446" t="s">
        <v>195</v>
      </c>
      <c r="AP277" s="249">
        <f t="shared" si="42"/>
        <v>0</v>
      </c>
      <c r="AQ277" s="249">
        <f t="shared" si="42"/>
        <v>0</v>
      </c>
      <c r="AR277" s="249">
        <f t="shared" si="42"/>
        <v>0</v>
      </c>
      <c r="AS277" s="196"/>
      <c r="AT277" s="249">
        <f t="shared" si="43"/>
        <v>0</v>
      </c>
      <c r="AU277" s="247"/>
      <c r="AV277" s="247"/>
      <c r="AW277" s="196"/>
      <c r="AX277" s="328"/>
      <c r="AY277" s="2"/>
      <c r="AZ277" s="2"/>
    </row>
    <row r="278" spans="1:52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34" t="str">
        <f>AM274 &amp; ".4"</f>
        <v>14.4</v>
      </c>
      <c r="AN278" s="504" t="s">
        <v>1164</v>
      </c>
      <c r="AO278" s="446" t="s">
        <v>195</v>
      </c>
      <c r="AP278" s="249">
        <f t="shared" si="42"/>
        <v>5132.1500000000005</v>
      </c>
      <c r="AQ278" s="249">
        <f t="shared" si="42"/>
        <v>4547.7100000000009</v>
      </c>
      <c r="AR278" s="249">
        <f t="shared" si="42"/>
        <v>584.4399999999996</v>
      </c>
      <c r="AS278" s="196"/>
      <c r="AT278" s="249">
        <f t="shared" si="43"/>
        <v>5132.1500000000005</v>
      </c>
      <c r="AU278" s="247">
        <v>4547.7100000000009</v>
      </c>
      <c r="AV278" s="247">
        <v>584.4399999999996</v>
      </c>
      <c r="AW278" s="196"/>
      <c r="AX278" s="328"/>
      <c r="AY278" s="2"/>
      <c r="AZ278" s="2"/>
    </row>
    <row r="279" spans="1:52" ht="2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14" t="s">
        <v>546</v>
      </c>
      <c r="AN279" s="523" t="s">
        <v>1165</v>
      </c>
      <c r="AO279" s="446" t="s">
        <v>195</v>
      </c>
      <c r="AP279" s="249">
        <f t="shared" si="42"/>
        <v>4500.6759999999995</v>
      </c>
      <c r="AQ279" s="249">
        <f t="shared" si="42"/>
        <v>2268.6419999999998</v>
      </c>
      <c r="AR279" s="249">
        <f t="shared" si="42"/>
        <v>2232.0339999999997</v>
      </c>
      <c r="AS279" s="196"/>
      <c r="AT279" s="249">
        <f t="shared" si="43"/>
        <v>4500.6759999999995</v>
      </c>
      <c r="AU279" s="249">
        <f>SUM(AU280:AU291)</f>
        <v>2268.6419999999998</v>
      </c>
      <c r="AV279" s="249">
        <f>SUM(AV280:AV291)</f>
        <v>2232.0339999999997</v>
      </c>
      <c r="AW279" s="196"/>
      <c r="AX279" s="328"/>
      <c r="AY279" s="2"/>
      <c r="AZ279" s="2"/>
    </row>
    <row r="280" spans="1:52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34" t="str">
        <f>AM279 &amp; ".1"</f>
        <v>15.1</v>
      </c>
      <c r="AN280" s="506" t="s">
        <v>1166</v>
      </c>
      <c r="AO280" s="446" t="s">
        <v>195</v>
      </c>
      <c r="AP280" s="249">
        <f t="shared" si="42"/>
        <v>721.2059999999999</v>
      </c>
      <c r="AQ280" s="249">
        <f t="shared" si="42"/>
        <v>352.642</v>
      </c>
      <c r="AR280" s="249">
        <f t="shared" si="42"/>
        <v>368.56399999999991</v>
      </c>
      <c r="AS280" s="196"/>
      <c r="AT280" s="249">
        <f t="shared" si="43"/>
        <v>721.2059999999999</v>
      </c>
      <c r="AU280" s="247">
        <v>352.642</v>
      </c>
      <c r="AV280" s="247">
        <v>368.56399999999991</v>
      </c>
      <c r="AW280" s="196"/>
      <c r="AX280" s="328"/>
      <c r="AY280" s="2"/>
      <c r="AZ280" s="2"/>
    </row>
    <row r="281" spans="1:52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34" t="str">
        <f>AM279 &amp; ".2"</f>
        <v>15.2</v>
      </c>
      <c r="AN281" s="506" t="s">
        <v>1167</v>
      </c>
      <c r="AO281" s="446" t="s">
        <v>195</v>
      </c>
      <c r="AP281" s="249">
        <f t="shared" si="42"/>
        <v>2478.25</v>
      </c>
      <c r="AQ281" s="249">
        <f t="shared" si="42"/>
        <v>1230.8699999999999</v>
      </c>
      <c r="AR281" s="249">
        <f t="shared" si="42"/>
        <v>1247.3800000000001</v>
      </c>
      <c r="AS281" s="196"/>
      <c r="AT281" s="249">
        <f t="shared" si="43"/>
        <v>2478.25</v>
      </c>
      <c r="AU281" s="247">
        <v>1230.8699999999999</v>
      </c>
      <c r="AV281" s="247">
        <v>1247.3800000000001</v>
      </c>
      <c r="AW281" s="196"/>
      <c r="AX281" s="328"/>
      <c r="AY281" s="2"/>
      <c r="AZ281" s="2"/>
    </row>
    <row r="282" spans="1:52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34" t="str">
        <f>AM279 &amp; ".3"</f>
        <v>15.3</v>
      </c>
      <c r="AN282" s="506" t="s">
        <v>1168</v>
      </c>
      <c r="AO282" s="446" t="s">
        <v>195</v>
      </c>
      <c r="AP282" s="249">
        <f t="shared" si="42"/>
        <v>0</v>
      </c>
      <c r="AQ282" s="249">
        <f t="shared" si="42"/>
        <v>0</v>
      </c>
      <c r="AR282" s="249">
        <f t="shared" si="42"/>
        <v>0</v>
      </c>
      <c r="AS282" s="196"/>
      <c r="AT282" s="249">
        <f t="shared" si="43"/>
        <v>0</v>
      </c>
      <c r="AU282" s="247"/>
      <c r="AV282" s="247"/>
      <c r="AW282" s="196"/>
      <c r="AX282" s="328"/>
      <c r="AY282" s="2"/>
      <c r="AZ282" s="2"/>
    </row>
    <row r="283" spans="1:52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34" t="str">
        <f>AM279 &amp; ".4"</f>
        <v>15.4</v>
      </c>
      <c r="AN283" s="507" t="s">
        <v>593</v>
      </c>
      <c r="AO283" s="446" t="s">
        <v>195</v>
      </c>
      <c r="AP283" s="249">
        <f t="shared" si="42"/>
        <v>0</v>
      </c>
      <c r="AQ283" s="249">
        <f t="shared" si="42"/>
        <v>0</v>
      </c>
      <c r="AR283" s="249">
        <f t="shared" si="42"/>
        <v>0</v>
      </c>
      <c r="AS283" s="196"/>
      <c r="AT283" s="249">
        <f t="shared" si="43"/>
        <v>0</v>
      </c>
      <c r="AU283" s="247"/>
      <c r="AV283" s="247"/>
      <c r="AW283" s="196"/>
      <c r="AX283" s="328"/>
      <c r="AY283" s="2"/>
      <c r="AZ283" s="2"/>
    </row>
    <row r="284" spans="1:52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34" t="str">
        <f>AM279 &amp; ".5"</f>
        <v>15.5</v>
      </c>
      <c r="AN284" s="507" t="s">
        <v>594</v>
      </c>
      <c r="AO284" s="164" t="s">
        <v>195</v>
      </c>
      <c r="AP284" s="249">
        <f t="shared" si="42"/>
        <v>9.5299999999999994</v>
      </c>
      <c r="AQ284" s="249">
        <f t="shared" si="42"/>
        <v>0.5</v>
      </c>
      <c r="AR284" s="249">
        <f t="shared" si="42"/>
        <v>9.0299999999999994</v>
      </c>
      <c r="AS284" s="196"/>
      <c r="AT284" s="249">
        <f t="shared" si="43"/>
        <v>9.5299999999999994</v>
      </c>
      <c r="AU284" s="247">
        <v>0.5</v>
      </c>
      <c r="AV284" s="247">
        <v>9.0299999999999994</v>
      </c>
      <c r="AW284" s="196"/>
      <c r="AX284" s="328"/>
      <c r="AY284" s="2"/>
      <c r="AZ284" s="2"/>
    </row>
    <row r="285" spans="1:52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34" t="str">
        <f>AM279 &amp; ".6"</f>
        <v>15.6</v>
      </c>
      <c r="AN285" s="507" t="s">
        <v>595</v>
      </c>
      <c r="AO285" s="164" t="s">
        <v>195</v>
      </c>
      <c r="AP285" s="249">
        <f t="shared" si="42"/>
        <v>984.91000000000008</v>
      </c>
      <c r="AQ285" s="249">
        <f t="shared" si="42"/>
        <v>393.72</v>
      </c>
      <c r="AR285" s="249">
        <f t="shared" si="42"/>
        <v>591.19000000000005</v>
      </c>
      <c r="AS285" s="196"/>
      <c r="AT285" s="249">
        <f t="shared" si="43"/>
        <v>984.91000000000008</v>
      </c>
      <c r="AU285" s="247">
        <v>393.72</v>
      </c>
      <c r="AV285" s="247">
        <v>591.19000000000005</v>
      </c>
      <c r="AW285" s="196"/>
      <c r="AX285" s="328"/>
      <c r="AY285" s="2"/>
      <c r="AZ285" s="2"/>
    </row>
    <row r="286" spans="1:52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34" t="str">
        <f>AM279 &amp; ".7"</f>
        <v>15.7</v>
      </c>
      <c r="AN286" s="507" t="s">
        <v>596</v>
      </c>
      <c r="AO286" s="164" t="s">
        <v>195</v>
      </c>
      <c r="AP286" s="249">
        <f t="shared" si="42"/>
        <v>207.15</v>
      </c>
      <c r="AQ286" s="249">
        <f t="shared" si="42"/>
        <v>207.15</v>
      </c>
      <c r="AR286" s="249">
        <f t="shared" si="42"/>
        <v>0</v>
      </c>
      <c r="AS286" s="196"/>
      <c r="AT286" s="249">
        <f t="shared" si="43"/>
        <v>207.15</v>
      </c>
      <c r="AU286" s="247">
        <v>207.15</v>
      </c>
      <c r="AV286" s="247"/>
      <c r="AW286" s="196"/>
      <c r="AX286" s="328"/>
      <c r="AY286" s="2"/>
      <c r="AZ286" s="2"/>
    </row>
    <row r="287" spans="1:52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34" t="str">
        <f>AM279 &amp; ".8"</f>
        <v>15.8</v>
      </c>
      <c r="AN287" s="506" t="s">
        <v>1169</v>
      </c>
      <c r="AO287" s="164" t="s">
        <v>195</v>
      </c>
      <c r="AP287" s="249">
        <f t="shared" si="42"/>
        <v>0</v>
      </c>
      <c r="AQ287" s="249">
        <f t="shared" si="42"/>
        <v>0</v>
      </c>
      <c r="AR287" s="249">
        <f t="shared" si="42"/>
        <v>0</v>
      </c>
      <c r="AS287" s="196"/>
      <c r="AT287" s="249">
        <f t="shared" si="43"/>
        <v>0</v>
      </c>
      <c r="AU287" s="247"/>
      <c r="AV287" s="247"/>
      <c r="AW287" s="196"/>
      <c r="AX287" s="328"/>
      <c r="AY287" s="2"/>
      <c r="AZ287" s="2"/>
    </row>
    <row r="288" spans="1:52" ht="2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34" t="str">
        <f>AM279 &amp; ".9"</f>
        <v>15.9</v>
      </c>
      <c r="AN288" s="507" t="s">
        <v>599</v>
      </c>
      <c r="AO288" s="164" t="s">
        <v>195</v>
      </c>
      <c r="AP288" s="249">
        <f t="shared" si="42"/>
        <v>0</v>
      </c>
      <c r="AQ288" s="249">
        <f t="shared" si="42"/>
        <v>0</v>
      </c>
      <c r="AR288" s="249">
        <f t="shared" si="42"/>
        <v>0</v>
      </c>
      <c r="AS288" s="196"/>
      <c r="AT288" s="249">
        <f t="shared" si="43"/>
        <v>0</v>
      </c>
      <c r="AU288" s="247"/>
      <c r="AV288" s="247"/>
      <c r="AW288" s="196"/>
      <c r="AX288" s="328"/>
      <c r="AY288" s="2"/>
      <c r="AZ288" s="2"/>
    </row>
    <row r="289" spans="1:52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4" t="str">
        <f>AM279 &amp; ".10"</f>
        <v>15.10</v>
      </c>
      <c r="AN289" s="507" t="s">
        <v>600</v>
      </c>
      <c r="AO289" s="164" t="s">
        <v>195</v>
      </c>
      <c r="AP289" s="249">
        <f t="shared" si="42"/>
        <v>0</v>
      </c>
      <c r="AQ289" s="249">
        <f t="shared" si="42"/>
        <v>0</v>
      </c>
      <c r="AR289" s="249">
        <f t="shared" si="42"/>
        <v>0</v>
      </c>
      <c r="AS289" s="196"/>
      <c r="AT289" s="249">
        <f t="shared" si="43"/>
        <v>0</v>
      </c>
      <c r="AU289" s="247"/>
      <c r="AV289" s="247"/>
      <c r="AW289" s="196"/>
      <c r="AX289" s="328"/>
      <c r="AY289" s="2"/>
      <c r="AZ289" s="2"/>
    </row>
    <row r="290" spans="1:52" ht="21">
      <c r="A290" s="2"/>
      <c r="B290" s="2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51"/>
      <c r="AM290" s="534" t="str">
        <f>AM279 &amp; ".11"</f>
        <v>15.11</v>
      </c>
      <c r="AN290" s="507" t="s">
        <v>631</v>
      </c>
      <c r="AO290" s="164" t="s">
        <v>195</v>
      </c>
      <c r="AP290" s="249">
        <f t="shared" si="42"/>
        <v>99.63</v>
      </c>
      <c r="AQ290" s="249">
        <f t="shared" si="42"/>
        <v>83.759999999999991</v>
      </c>
      <c r="AR290" s="249">
        <f t="shared" si="42"/>
        <v>15.870000000000005</v>
      </c>
      <c r="AS290" s="196"/>
      <c r="AT290" s="249">
        <f t="shared" si="43"/>
        <v>99.63</v>
      </c>
      <c r="AU290" s="247">
        <v>83.759999999999991</v>
      </c>
      <c r="AV290" s="247">
        <v>15.870000000000005</v>
      </c>
      <c r="AW290" s="196"/>
      <c r="AX290" s="328"/>
      <c r="AY290" s="2"/>
      <c r="AZ290" s="2"/>
    </row>
    <row r="291" spans="1:52">
      <c r="A291" s="2"/>
      <c r="B291" s="2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51"/>
      <c r="AM291" s="534" t="str">
        <f>AM279 &amp; ".12"</f>
        <v>15.12</v>
      </c>
      <c r="AN291" s="506" t="s">
        <v>1170</v>
      </c>
      <c r="AO291" s="446" t="s">
        <v>195</v>
      </c>
      <c r="AP291" s="249">
        <f t="shared" si="42"/>
        <v>0</v>
      </c>
      <c r="AQ291" s="249">
        <f t="shared" si="42"/>
        <v>0</v>
      </c>
      <c r="AR291" s="249">
        <f t="shared" si="42"/>
        <v>0</v>
      </c>
      <c r="AS291" s="196"/>
      <c r="AT291" s="249">
        <f t="shared" si="43"/>
        <v>0</v>
      </c>
      <c r="AU291" s="247"/>
      <c r="AV291" s="247"/>
      <c r="AW291" s="196"/>
      <c r="AX291" s="328"/>
      <c r="AY291" s="2"/>
      <c r="AZ291" s="2"/>
    </row>
    <row r="292" spans="1:52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51"/>
      <c r="AM292" s="535"/>
      <c r="AN292" s="536"/>
      <c r="AO292" s="447"/>
      <c r="AP292" s="263"/>
      <c r="AQ292" s="263"/>
      <c r="AR292" s="263"/>
      <c r="AS292" s="196"/>
      <c r="AT292" s="243"/>
      <c r="AU292" s="243"/>
      <c r="AV292" s="243"/>
      <c r="AW292" s="196"/>
      <c r="AX292" s="115"/>
      <c r="AY292" s="2"/>
      <c r="AZ292" s="2"/>
    </row>
    <row r="293" spans="1:52">
      <c r="A293" s="2"/>
      <c r="B293" s="2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151"/>
      <c r="AM293" s="599" t="s">
        <v>2281</v>
      </c>
      <c r="AN293" s="523" t="s">
        <v>1011</v>
      </c>
      <c r="AO293" s="164" t="s">
        <v>195</v>
      </c>
      <c r="AP293" s="249">
        <f t="shared" ref="AP293:AR312" si="44">SUMIF($AS$9:$AW$9,AP$9,$AS293:$AW293)</f>
        <v>27.479999999999997</v>
      </c>
      <c r="AQ293" s="249">
        <f t="shared" si="44"/>
        <v>13.740000000000002</v>
      </c>
      <c r="AR293" s="249">
        <f t="shared" si="44"/>
        <v>13.739999999999995</v>
      </c>
      <c r="AS293" s="196"/>
      <c r="AT293" s="249">
        <f t="shared" ref="AT293:AT329" si="45">AU293+AV293</f>
        <v>27.479999999999997</v>
      </c>
      <c r="AU293" s="249">
        <f>SUM(AU294:AU296)</f>
        <v>13.740000000000002</v>
      </c>
      <c r="AV293" s="249">
        <f>SUM(AV294:AV296)</f>
        <v>13.739999999999995</v>
      </c>
      <c r="AW293" s="196"/>
      <c r="AX293" s="328"/>
      <c r="AY293" s="2"/>
      <c r="AZ293" s="2"/>
    </row>
    <row r="294" spans="1:52">
      <c r="A294" s="2"/>
      <c r="B294" s="2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151"/>
      <c r="AM294" s="545" t="s">
        <v>2282</v>
      </c>
      <c r="AN294" s="575" t="s">
        <v>2278</v>
      </c>
      <c r="AO294" s="164" t="s">
        <v>195</v>
      </c>
      <c r="AP294" s="249">
        <f t="shared" si="44"/>
        <v>0</v>
      </c>
      <c r="AQ294" s="249">
        <f t="shared" si="44"/>
        <v>0</v>
      </c>
      <c r="AR294" s="249">
        <f t="shared" si="44"/>
        <v>0</v>
      </c>
      <c r="AS294" s="196"/>
      <c r="AT294" s="249">
        <f t="shared" si="45"/>
        <v>0</v>
      </c>
      <c r="AU294" s="247"/>
      <c r="AV294" s="247"/>
      <c r="AW294" s="196"/>
      <c r="AX294" s="328"/>
      <c r="AY294" s="2"/>
      <c r="AZ294" s="2"/>
    </row>
    <row r="295" spans="1:52">
      <c r="A295" s="2"/>
      <c r="B295" s="2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151"/>
      <c r="AM295" s="545" t="s">
        <v>2283</v>
      </c>
      <c r="AN295" s="575" t="s">
        <v>2279</v>
      </c>
      <c r="AO295" s="164" t="s">
        <v>195</v>
      </c>
      <c r="AP295" s="249">
        <f t="shared" si="44"/>
        <v>0</v>
      </c>
      <c r="AQ295" s="249">
        <f t="shared" si="44"/>
        <v>0</v>
      </c>
      <c r="AR295" s="249">
        <f t="shared" si="44"/>
        <v>0</v>
      </c>
      <c r="AS295" s="196"/>
      <c r="AT295" s="249">
        <f t="shared" si="45"/>
        <v>0</v>
      </c>
      <c r="AU295" s="247"/>
      <c r="AV295" s="247"/>
      <c r="AW295" s="196"/>
      <c r="AX295" s="328"/>
      <c r="AY295" s="2"/>
      <c r="AZ295" s="2"/>
    </row>
    <row r="296" spans="1:52">
      <c r="A296" s="2"/>
      <c r="B296" s="2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151"/>
      <c r="AM296" s="545" t="s">
        <v>2284</v>
      </c>
      <c r="AN296" s="575" t="s">
        <v>1026</v>
      </c>
      <c r="AO296" s="164" t="s">
        <v>195</v>
      </c>
      <c r="AP296" s="249">
        <f t="shared" si="44"/>
        <v>27.479999999999997</v>
      </c>
      <c r="AQ296" s="249">
        <f t="shared" si="44"/>
        <v>13.740000000000002</v>
      </c>
      <c r="AR296" s="249">
        <f t="shared" si="44"/>
        <v>13.739999999999995</v>
      </c>
      <c r="AS296" s="196"/>
      <c r="AT296" s="249">
        <f t="shared" si="45"/>
        <v>27.479999999999997</v>
      </c>
      <c r="AU296" s="247">
        <v>13.740000000000002</v>
      </c>
      <c r="AV296" s="247">
        <v>13.739999999999995</v>
      </c>
      <c r="AW296" s="196"/>
      <c r="AX296" s="328"/>
      <c r="AY296" s="2"/>
      <c r="AZ296" s="2"/>
    </row>
    <row r="297" spans="1:52">
      <c r="A297" s="2"/>
      <c r="B297" s="2"/>
      <c r="C297" s="2"/>
      <c r="D297" s="2"/>
      <c r="E297" s="2"/>
      <c r="F297" s="2"/>
      <c r="G297" s="2"/>
      <c r="H297" s="2"/>
      <c r="I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151"/>
      <c r="AM297" s="514" t="s">
        <v>551</v>
      </c>
      <c r="AN297" s="523" t="s">
        <v>1171</v>
      </c>
      <c r="AO297" s="446" t="s">
        <v>195</v>
      </c>
      <c r="AP297" s="249">
        <f t="shared" si="44"/>
        <v>419.9</v>
      </c>
      <c r="AQ297" s="249">
        <f t="shared" si="44"/>
        <v>103.72</v>
      </c>
      <c r="AR297" s="249">
        <f t="shared" si="44"/>
        <v>316.17999999999995</v>
      </c>
      <c r="AS297" s="196"/>
      <c r="AT297" s="249">
        <f t="shared" si="45"/>
        <v>419.9</v>
      </c>
      <c r="AU297" s="247">
        <v>103.72</v>
      </c>
      <c r="AV297" s="247">
        <v>316.17999999999995</v>
      </c>
      <c r="AW297" s="196"/>
      <c r="AX297" s="328"/>
      <c r="AY297" s="2"/>
      <c r="AZ297" s="2"/>
    </row>
    <row r="298" spans="1:52">
      <c r="A298" s="2"/>
      <c r="B298" s="2"/>
      <c r="C298" s="2"/>
      <c r="D298" s="2"/>
      <c r="E298" s="2"/>
      <c r="F298" s="2"/>
      <c r="G298" s="2"/>
      <c r="H298" s="2"/>
      <c r="I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151"/>
      <c r="AM298" s="514" t="s">
        <v>552</v>
      </c>
      <c r="AN298" s="523" t="s">
        <v>1172</v>
      </c>
      <c r="AO298" s="446" t="s">
        <v>195</v>
      </c>
      <c r="AP298" s="249">
        <f t="shared" si="44"/>
        <v>31.9</v>
      </c>
      <c r="AQ298" s="249">
        <f t="shared" si="44"/>
        <v>0</v>
      </c>
      <c r="AR298" s="249">
        <f t="shared" si="44"/>
        <v>31.9</v>
      </c>
      <c r="AS298" s="196"/>
      <c r="AT298" s="249">
        <f t="shared" si="45"/>
        <v>31.9</v>
      </c>
      <c r="AU298" s="247"/>
      <c r="AV298" s="247">
        <v>31.9</v>
      </c>
      <c r="AW298" s="196"/>
      <c r="AX298" s="328"/>
      <c r="AY298" s="2"/>
      <c r="AZ298" s="2"/>
    </row>
    <row r="299" spans="1:52" ht="21">
      <c r="A299" s="2"/>
      <c r="B299" s="2"/>
      <c r="C299" s="2"/>
      <c r="D299" s="2"/>
      <c r="E299" s="2"/>
      <c r="F299" s="2"/>
      <c r="G299" s="2"/>
      <c r="H299" s="2"/>
      <c r="I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151"/>
      <c r="AM299" s="514" t="s">
        <v>553</v>
      </c>
      <c r="AN299" s="523" t="s">
        <v>1173</v>
      </c>
      <c r="AO299" s="446" t="s">
        <v>195</v>
      </c>
      <c r="AP299" s="249">
        <f t="shared" si="44"/>
        <v>0</v>
      </c>
      <c r="AQ299" s="249">
        <f t="shared" si="44"/>
        <v>0</v>
      </c>
      <c r="AR299" s="249">
        <f t="shared" si="44"/>
        <v>0</v>
      </c>
      <c r="AS299" s="196"/>
      <c r="AT299" s="249">
        <f t="shared" si="45"/>
        <v>0</v>
      </c>
      <c r="AU299" s="247"/>
      <c r="AV299" s="247"/>
      <c r="AW299" s="196"/>
      <c r="AX299" s="328"/>
      <c r="AY299" s="2"/>
      <c r="AZ299" s="2"/>
    </row>
    <row r="300" spans="1:52">
      <c r="A300" s="2"/>
      <c r="B300" s="2"/>
      <c r="C300" s="2"/>
      <c r="D300" s="2"/>
      <c r="E300" s="2"/>
      <c r="F300" s="2"/>
      <c r="G300" s="2"/>
      <c r="H300" s="2"/>
      <c r="I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151"/>
      <c r="AM300" s="514" t="s">
        <v>603</v>
      </c>
      <c r="AN300" s="523" t="s">
        <v>1174</v>
      </c>
      <c r="AO300" s="446" t="s">
        <v>195</v>
      </c>
      <c r="AP300" s="249">
        <f t="shared" si="44"/>
        <v>416.10999999999996</v>
      </c>
      <c r="AQ300" s="249">
        <f t="shared" si="44"/>
        <v>218.07999999999998</v>
      </c>
      <c r="AR300" s="249">
        <f t="shared" si="44"/>
        <v>198.02999999999997</v>
      </c>
      <c r="AS300" s="196"/>
      <c r="AT300" s="249">
        <f t="shared" si="45"/>
        <v>416.10999999999996</v>
      </c>
      <c r="AU300" s="247">
        <v>218.07999999999998</v>
      </c>
      <c r="AV300" s="247">
        <v>198.02999999999997</v>
      </c>
      <c r="AW300" s="196"/>
      <c r="AX300" s="328"/>
      <c r="AY300" s="2"/>
      <c r="AZ300" s="2"/>
    </row>
    <row r="301" spans="1:52">
      <c r="A301" s="2"/>
      <c r="B301" s="2"/>
      <c r="C301" s="2"/>
      <c r="D301" s="2"/>
      <c r="E301" s="2"/>
      <c r="F301" s="2"/>
      <c r="G301" s="2"/>
      <c r="H301" s="2"/>
      <c r="I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51"/>
      <c r="AM301" s="514" t="s">
        <v>606</v>
      </c>
      <c r="AN301" s="523" t="s">
        <v>1175</v>
      </c>
      <c r="AO301" s="446" t="s">
        <v>195</v>
      </c>
      <c r="AP301" s="249">
        <f t="shared" si="44"/>
        <v>10530.56</v>
      </c>
      <c r="AQ301" s="249">
        <f t="shared" si="44"/>
        <v>4115.03</v>
      </c>
      <c r="AR301" s="249">
        <f t="shared" si="44"/>
        <v>6415.53</v>
      </c>
      <c r="AS301" s="196"/>
      <c r="AT301" s="249">
        <f t="shared" si="45"/>
        <v>10530.56</v>
      </c>
      <c r="AU301" s="249">
        <f>SUM(AU302,AU303)</f>
        <v>4115.03</v>
      </c>
      <c r="AV301" s="249">
        <f>SUM(AV302,AV303)</f>
        <v>6415.53</v>
      </c>
      <c r="AW301" s="196"/>
      <c r="AX301" s="328"/>
      <c r="AY301" s="2"/>
      <c r="AZ301" s="2"/>
    </row>
    <row r="302" spans="1:52">
      <c r="A302" s="2"/>
      <c r="B302" s="2"/>
      <c r="C302" s="2"/>
      <c r="D302" s="2"/>
      <c r="E302" s="2"/>
      <c r="F302" s="2"/>
      <c r="G302" s="2"/>
      <c r="H302" s="2"/>
      <c r="I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51"/>
      <c r="AM302" s="534" t="str">
        <f>AM301 &amp; ".1"</f>
        <v>20.1</v>
      </c>
      <c r="AN302" s="508" t="s">
        <v>940</v>
      </c>
      <c r="AO302" s="446" t="s">
        <v>195</v>
      </c>
      <c r="AP302" s="249">
        <f t="shared" si="44"/>
        <v>0</v>
      </c>
      <c r="AQ302" s="249">
        <f t="shared" si="44"/>
        <v>0</v>
      </c>
      <c r="AR302" s="249">
        <f t="shared" si="44"/>
        <v>0</v>
      </c>
      <c r="AS302" s="196"/>
      <c r="AT302" s="249">
        <f t="shared" si="45"/>
        <v>0</v>
      </c>
      <c r="AU302" s="247"/>
      <c r="AV302" s="247"/>
      <c r="AW302" s="196"/>
      <c r="AX302" s="328"/>
      <c r="AY302" s="2"/>
      <c r="AZ302" s="2"/>
    </row>
    <row r="303" spans="1:52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51"/>
      <c r="AM303" s="534" t="str">
        <f>AM301 &amp; ".2"</f>
        <v>20.2</v>
      </c>
      <c r="AN303" s="508" t="s">
        <v>1176</v>
      </c>
      <c r="AO303" s="446" t="s">
        <v>195</v>
      </c>
      <c r="AP303" s="249">
        <f t="shared" si="44"/>
        <v>10530.56</v>
      </c>
      <c r="AQ303" s="249">
        <f t="shared" si="44"/>
        <v>4115.03</v>
      </c>
      <c r="AR303" s="249">
        <f t="shared" si="44"/>
        <v>6415.53</v>
      </c>
      <c r="AS303" s="196"/>
      <c r="AT303" s="249">
        <f t="shared" si="45"/>
        <v>10530.56</v>
      </c>
      <c r="AU303" s="247">
        <f>4115.03</f>
        <v>4115.03</v>
      </c>
      <c r="AV303" s="247">
        <v>6415.53</v>
      </c>
      <c r="AW303" s="196"/>
      <c r="AX303" s="328"/>
      <c r="AY303" s="2"/>
      <c r="AZ303" s="2"/>
    </row>
    <row r="304" spans="1:52" ht="21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151"/>
      <c r="AM304" s="514" t="s">
        <v>607</v>
      </c>
      <c r="AN304" s="523" t="s">
        <v>1177</v>
      </c>
      <c r="AO304" s="446" t="s">
        <v>195</v>
      </c>
      <c r="AP304" s="249">
        <f t="shared" si="44"/>
        <v>0</v>
      </c>
      <c r="AQ304" s="249">
        <f t="shared" si="44"/>
        <v>0</v>
      </c>
      <c r="AR304" s="249">
        <f t="shared" si="44"/>
        <v>0</v>
      </c>
      <c r="AS304" s="196"/>
      <c r="AT304" s="249">
        <f t="shared" si="45"/>
        <v>0</v>
      </c>
      <c r="AU304" s="247"/>
      <c r="AV304" s="247"/>
      <c r="AW304" s="196"/>
      <c r="AX304" s="328"/>
      <c r="AY304" s="2"/>
      <c r="AZ304" s="2"/>
    </row>
    <row r="305" spans="1:52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14" t="s">
        <v>608</v>
      </c>
      <c r="AN305" s="523" t="s">
        <v>1178</v>
      </c>
      <c r="AO305" s="446" t="s">
        <v>195</v>
      </c>
      <c r="AP305" s="249">
        <f t="shared" si="44"/>
        <v>773.9</v>
      </c>
      <c r="AQ305" s="249">
        <f t="shared" si="44"/>
        <v>336.57</v>
      </c>
      <c r="AR305" s="249">
        <f t="shared" si="44"/>
        <v>437.33</v>
      </c>
      <c r="AS305" s="196"/>
      <c r="AT305" s="249">
        <f t="shared" si="45"/>
        <v>773.9</v>
      </c>
      <c r="AU305" s="249">
        <f>SUM(AU306,AU307)</f>
        <v>336.57</v>
      </c>
      <c r="AV305" s="249">
        <f>SUM(AV306,AV307)</f>
        <v>437.33</v>
      </c>
      <c r="AW305" s="196"/>
      <c r="AX305" s="328"/>
      <c r="AY305" s="2"/>
      <c r="AZ305" s="2"/>
    </row>
    <row r="306" spans="1:52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534" t="str">
        <f>AM305 &amp; ".1"</f>
        <v>22.1</v>
      </c>
      <c r="AN306" s="509" t="s">
        <v>1179</v>
      </c>
      <c r="AO306" s="446" t="s">
        <v>195</v>
      </c>
      <c r="AP306" s="249">
        <f t="shared" si="44"/>
        <v>773.9</v>
      </c>
      <c r="AQ306" s="249">
        <f t="shared" si="44"/>
        <v>336.57</v>
      </c>
      <c r="AR306" s="249">
        <f t="shared" si="44"/>
        <v>437.33</v>
      </c>
      <c r="AS306" s="196"/>
      <c r="AT306" s="249">
        <f t="shared" si="45"/>
        <v>773.9</v>
      </c>
      <c r="AU306" s="247">
        <v>336.57</v>
      </c>
      <c r="AV306" s="247">
        <v>437.33</v>
      </c>
      <c r="AW306" s="196"/>
      <c r="AX306" s="328"/>
      <c r="AY306" s="2"/>
      <c r="AZ306" s="2"/>
    </row>
    <row r="307" spans="1:52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34" t="str">
        <f>AM305 &amp; ".2"</f>
        <v>22.2</v>
      </c>
      <c r="AN307" s="509" t="s">
        <v>1180</v>
      </c>
      <c r="AO307" s="446" t="s">
        <v>195</v>
      </c>
      <c r="AP307" s="249">
        <f t="shared" si="44"/>
        <v>0</v>
      </c>
      <c r="AQ307" s="249">
        <f t="shared" si="44"/>
        <v>0</v>
      </c>
      <c r="AR307" s="249">
        <f t="shared" si="44"/>
        <v>0</v>
      </c>
      <c r="AS307" s="196"/>
      <c r="AT307" s="249">
        <f t="shared" si="45"/>
        <v>0</v>
      </c>
      <c r="AU307" s="247"/>
      <c r="AV307" s="247"/>
      <c r="AW307" s="196"/>
      <c r="AX307" s="328"/>
      <c r="AY307" s="2"/>
      <c r="AZ307" s="2"/>
    </row>
    <row r="308" spans="1:52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14" t="s">
        <v>280</v>
      </c>
      <c r="AN308" s="523" t="s">
        <v>1012</v>
      </c>
      <c r="AO308" s="446" t="s">
        <v>195</v>
      </c>
      <c r="AP308" s="249">
        <f t="shared" si="44"/>
        <v>0</v>
      </c>
      <c r="AQ308" s="249">
        <f t="shared" si="44"/>
        <v>0</v>
      </c>
      <c r="AR308" s="249">
        <f t="shared" si="44"/>
        <v>0</v>
      </c>
      <c r="AS308" s="196"/>
      <c r="AT308" s="249">
        <f t="shared" si="45"/>
        <v>0</v>
      </c>
      <c r="AU308" s="247"/>
      <c r="AV308" s="247"/>
      <c r="AW308" s="196"/>
      <c r="AX308" s="328"/>
      <c r="AY308" s="2"/>
      <c r="AZ308" s="2"/>
    </row>
    <row r="309" spans="1:52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14" t="s">
        <v>281</v>
      </c>
      <c r="AN309" s="523" t="s">
        <v>1181</v>
      </c>
      <c r="AO309" s="446" t="s">
        <v>195</v>
      </c>
      <c r="AP309" s="249">
        <f t="shared" si="44"/>
        <v>0</v>
      </c>
      <c r="AQ309" s="249">
        <f t="shared" si="44"/>
        <v>0</v>
      </c>
      <c r="AR309" s="249">
        <f t="shared" si="44"/>
        <v>0</v>
      </c>
      <c r="AS309" s="196"/>
      <c r="AT309" s="249">
        <f t="shared" si="45"/>
        <v>0</v>
      </c>
      <c r="AU309" s="249">
        <f>SUM(AU310,AU311,AU312)</f>
        <v>0</v>
      </c>
      <c r="AV309" s="249">
        <f>SUM(AV310,AV311,AV312)</f>
        <v>0</v>
      </c>
      <c r="AW309" s="196"/>
      <c r="AX309" s="328"/>
      <c r="AY309" s="2"/>
      <c r="AZ309" s="2"/>
    </row>
    <row r="310" spans="1:52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34" t="str">
        <f>AM309 &amp; ".1"</f>
        <v>24.1</v>
      </c>
      <c r="AN310" s="509" t="s">
        <v>1182</v>
      </c>
      <c r="AO310" s="446" t="s">
        <v>195</v>
      </c>
      <c r="AP310" s="249">
        <f t="shared" si="44"/>
        <v>0</v>
      </c>
      <c r="AQ310" s="249">
        <f t="shared" si="44"/>
        <v>0</v>
      </c>
      <c r="AR310" s="249">
        <f t="shared" si="44"/>
        <v>0</v>
      </c>
      <c r="AS310" s="196"/>
      <c r="AT310" s="249">
        <f t="shared" si="45"/>
        <v>0</v>
      </c>
      <c r="AU310" s="247"/>
      <c r="AV310" s="247"/>
      <c r="AW310" s="196"/>
      <c r="AX310" s="328"/>
      <c r="AY310" s="2"/>
      <c r="AZ310" s="2"/>
    </row>
    <row r="311" spans="1:52" ht="31.5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34" t="str">
        <f>AM309 &amp; ".2"</f>
        <v>24.2</v>
      </c>
      <c r="AN311" s="509" t="s">
        <v>1183</v>
      </c>
      <c r="AO311" s="446" t="s">
        <v>195</v>
      </c>
      <c r="AP311" s="249">
        <f t="shared" si="44"/>
        <v>0</v>
      </c>
      <c r="AQ311" s="249">
        <f t="shared" si="44"/>
        <v>0</v>
      </c>
      <c r="AR311" s="249">
        <f t="shared" si="44"/>
        <v>0</v>
      </c>
      <c r="AS311" s="196"/>
      <c r="AT311" s="249">
        <f t="shared" si="45"/>
        <v>0</v>
      </c>
      <c r="AU311" s="247"/>
      <c r="AV311" s="247"/>
      <c r="AW311" s="196"/>
      <c r="AX311" s="328"/>
      <c r="AY311" s="2"/>
      <c r="AZ311" s="2"/>
    </row>
    <row r="312" spans="1:52" ht="31.5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34" t="str">
        <f>AM309 &amp; ".3"</f>
        <v>24.3</v>
      </c>
      <c r="AN312" s="509" t="s">
        <v>1184</v>
      </c>
      <c r="AO312" s="446" t="s">
        <v>195</v>
      </c>
      <c r="AP312" s="249">
        <f t="shared" si="44"/>
        <v>0</v>
      </c>
      <c r="AQ312" s="249">
        <f t="shared" si="44"/>
        <v>0</v>
      </c>
      <c r="AR312" s="249">
        <f t="shared" si="44"/>
        <v>0</v>
      </c>
      <c r="AS312" s="196"/>
      <c r="AT312" s="249">
        <f t="shared" si="45"/>
        <v>0</v>
      </c>
      <c r="AU312" s="247"/>
      <c r="AV312" s="247"/>
      <c r="AW312" s="196"/>
      <c r="AX312" s="328"/>
      <c r="AY312" s="2"/>
      <c r="AZ312" s="2"/>
    </row>
    <row r="313" spans="1:52" ht="21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514" t="s">
        <v>1028</v>
      </c>
      <c r="AN313" s="523" t="s">
        <v>1185</v>
      </c>
      <c r="AO313" s="446" t="s">
        <v>195</v>
      </c>
      <c r="AP313" s="249">
        <f t="shared" ref="AP313:AR329" si="46">SUMIF($AS$9:$AW$9,AP$9,$AS313:$AW313)</f>
        <v>1859.5050000000001</v>
      </c>
      <c r="AQ313" s="249">
        <f t="shared" si="46"/>
        <v>937.05100000000004</v>
      </c>
      <c r="AR313" s="249">
        <f t="shared" si="46"/>
        <v>922.45399999999995</v>
      </c>
      <c r="AS313" s="196"/>
      <c r="AT313" s="249">
        <f t="shared" si="45"/>
        <v>1859.5050000000001</v>
      </c>
      <c r="AU313" s="249">
        <f>SUM(AU314:AU317)</f>
        <v>937.05100000000004</v>
      </c>
      <c r="AV313" s="249">
        <f>SUM(AV314:AV317)</f>
        <v>922.45399999999995</v>
      </c>
      <c r="AW313" s="196"/>
      <c r="AX313" s="328"/>
      <c r="AY313" s="2"/>
      <c r="AZ313" s="2"/>
    </row>
    <row r="314" spans="1:52" ht="42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534" t="str">
        <f>AM313 &amp; ".1"</f>
        <v>25.1</v>
      </c>
      <c r="AN314" s="510" t="s">
        <v>1186</v>
      </c>
      <c r="AO314" s="446" t="s">
        <v>195</v>
      </c>
      <c r="AP314" s="249">
        <f t="shared" si="46"/>
        <v>0</v>
      </c>
      <c r="AQ314" s="249">
        <f t="shared" si="46"/>
        <v>0</v>
      </c>
      <c r="AR314" s="249">
        <f t="shared" si="46"/>
        <v>0</v>
      </c>
      <c r="AS314" s="196"/>
      <c r="AT314" s="249">
        <f t="shared" si="45"/>
        <v>0</v>
      </c>
      <c r="AU314" s="247"/>
      <c r="AV314" s="247"/>
      <c r="AW314" s="196"/>
      <c r="AX314" s="328"/>
      <c r="AY314" s="2"/>
      <c r="AZ314" s="2"/>
    </row>
    <row r="315" spans="1:52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534" t="str">
        <f>AM313 &amp; ".2"</f>
        <v>25.2</v>
      </c>
      <c r="AN315" s="510" t="s">
        <v>1187</v>
      </c>
      <c r="AO315" s="446" t="s">
        <v>195</v>
      </c>
      <c r="AP315" s="249">
        <f t="shared" si="46"/>
        <v>113.28999999999999</v>
      </c>
      <c r="AQ315" s="249">
        <f t="shared" si="46"/>
        <v>68.59</v>
      </c>
      <c r="AR315" s="249">
        <f t="shared" si="46"/>
        <v>44.699999999999989</v>
      </c>
      <c r="AS315" s="196"/>
      <c r="AT315" s="249">
        <f t="shared" si="45"/>
        <v>113.28999999999999</v>
      </c>
      <c r="AU315" s="247">
        <v>68.59</v>
      </c>
      <c r="AV315" s="247">
        <v>44.699999999999989</v>
      </c>
      <c r="AW315" s="196"/>
      <c r="AX315" s="328"/>
      <c r="AY315" s="2"/>
      <c r="AZ315" s="2"/>
    </row>
    <row r="316" spans="1:52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534" t="str">
        <f>AM313 &amp; ".3"</f>
        <v>25.3</v>
      </c>
      <c r="AN316" s="510" t="s">
        <v>1188</v>
      </c>
      <c r="AO316" s="446" t="s">
        <v>195</v>
      </c>
      <c r="AP316" s="249">
        <f t="shared" si="46"/>
        <v>0</v>
      </c>
      <c r="AQ316" s="249">
        <f t="shared" si="46"/>
        <v>0</v>
      </c>
      <c r="AR316" s="249">
        <f t="shared" si="46"/>
        <v>0</v>
      </c>
      <c r="AS316" s="196"/>
      <c r="AT316" s="249">
        <f t="shared" si="45"/>
        <v>0</v>
      </c>
      <c r="AU316" s="247"/>
      <c r="AV316" s="247"/>
      <c r="AW316" s="196"/>
      <c r="AX316" s="328"/>
      <c r="AY316" s="2"/>
      <c r="AZ316" s="2"/>
    </row>
    <row r="317" spans="1:52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534" t="str">
        <f>AM313 &amp; ".4"</f>
        <v>25.4</v>
      </c>
      <c r="AN317" s="509" t="s">
        <v>1189</v>
      </c>
      <c r="AO317" s="446" t="s">
        <v>195</v>
      </c>
      <c r="AP317" s="249">
        <f t="shared" si="46"/>
        <v>1746.2150000000001</v>
      </c>
      <c r="AQ317" s="249">
        <f t="shared" si="46"/>
        <v>868.46100000000001</v>
      </c>
      <c r="AR317" s="249">
        <f t="shared" si="46"/>
        <v>877.75400000000002</v>
      </c>
      <c r="AS317" s="196"/>
      <c r="AT317" s="249">
        <f t="shared" si="45"/>
        <v>1746.2150000000001</v>
      </c>
      <c r="AU317" s="249">
        <f>SUM(AU318:AU322)</f>
        <v>868.46100000000001</v>
      </c>
      <c r="AV317" s="249">
        <f>SUM(AV318:AV322)</f>
        <v>877.75400000000002</v>
      </c>
      <c r="AW317" s="196"/>
      <c r="AX317" s="328"/>
      <c r="AY317" s="2"/>
      <c r="AZ317" s="2"/>
    </row>
    <row r="318" spans="1:52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534" t="str">
        <f>AM317 &amp; ".1"</f>
        <v>25.4.1</v>
      </c>
      <c r="AN318" s="511" t="s">
        <v>1190</v>
      </c>
      <c r="AO318" s="446" t="s">
        <v>195</v>
      </c>
      <c r="AP318" s="249">
        <f t="shared" si="46"/>
        <v>1590.7850000000001</v>
      </c>
      <c r="AQ318" s="249">
        <f t="shared" si="46"/>
        <v>808.44100000000003</v>
      </c>
      <c r="AR318" s="249">
        <f t="shared" si="46"/>
        <v>782.34400000000005</v>
      </c>
      <c r="AS318" s="196"/>
      <c r="AT318" s="249">
        <f t="shared" si="45"/>
        <v>1590.7850000000001</v>
      </c>
      <c r="AU318" s="247">
        <f>'[1]БДР отч.пер.'!$AA$177+'[1]БДР отч.пер.'!$AG$177+'[1]БДР отч.пер.'!$AA$305+'[1]БДР отч.пер.'!$AG$305</f>
        <v>808.44100000000003</v>
      </c>
      <c r="AV318" s="247">
        <f>'[1]БДР отч.пер.'!$O$305+'[1]БДР отч.пер.'!$O$177-AU318</f>
        <v>782.34400000000005</v>
      </c>
      <c r="AW318" s="196"/>
      <c r="AX318" s="328"/>
      <c r="AY318" s="2"/>
      <c r="AZ318" s="2"/>
    </row>
    <row r="319" spans="1:52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534" t="str">
        <f>AM317 &amp; ".2"</f>
        <v>25.4.2</v>
      </c>
      <c r="AN319" s="511" t="s">
        <v>1191</v>
      </c>
      <c r="AO319" s="446" t="s">
        <v>195</v>
      </c>
      <c r="AP319" s="249">
        <f t="shared" si="46"/>
        <v>27.65</v>
      </c>
      <c r="AQ319" s="249">
        <f t="shared" si="46"/>
        <v>13.83</v>
      </c>
      <c r="AR319" s="249">
        <f t="shared" si="46"/>
        <v>13.82</v>
      </c>
      <c r="AS319" s="196"/>
      <c r="AT319" s="249">
        <f t="shared" si="45"/>
        <v>27.65</v>
      </c>
      <c r="AU319" s="247">
        <v>13.83</v>
      </c>
      <c r="AV319" s="247">
        <v>13.82</v>
      </c>
      <c r="AW319" s="196"/>
      <c r="AX319" s="328"/>
      <c r="AY319" s="2"/>
      <c r="AZ319" s="2"/>
    </row>
    <row r="320" spans="1:52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534" t="str">
        <f>AM317 &amp; ".3"</f>
        <v>25.4.3</v>
      </c>
      <c r="AN320" s="511" t="s">
        <v>1192</v>
      </c>
      <c r="AO320" s="446" t="s">
        <v>195</v>
      </c>
      <c r="AP320" s="249">
        <f t="shared" si="46"/>
        <v>92.38</v>
      </c>
      <c r="AQ320" s="249">
        <f t="shared" si="46"/>
        <v>46.19</v>
      </c>
      <c r="AR320" s="249">
        <f t="shared" si="46"/>
        <v>46.19</v>
      </c>
      <c r="AS320" s="196"/>
      <c r="AT320" s="249">
        <f t="shared" si="45"/>
        <v>92.38</v>
      </c>
      <c r="AU320" s="247">
        <v>46.19</v>
      </c>
      <c r="AV320" s="247">
        <v>46.19</v>
      </c>
      <c r="AW320" s="196"/>
      <c r="AX320" s="328"/>
      <c r="AY320" s="2"/>
      <c r="AZ320" s="2"/>
    </row>
    <row r="321" spans="1:52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534" t="str">
        <f>AM317 &amp; ".4"</f>
        <v>25.4.4</v>
      </c>
      <c r="AN321" s="511" t="s">
        <v>597</v>
      </c>
      <c r="AO321" s="446" t="s">
        <v>195</v>
      </c>
      <c r="AP321" s="249">
        <f t="shared" si="46"/>
        <v>0</v>
      </c>
      <c r="AQ321" s="249">
        <f t="shared" si="46"/>
        <v>0</v>
      </c>
      <c r="AR321" s="249">
        <f t="shared" si="46"/>
        <v>0</v>
      </c>
      <c r="AS321" s="196"/>
      <c r="AT321" s="249">
        <f t="shared" si="45"/>
        <v>0</v>
      </c>
      <c r="AU321" s="247"/>
      <c r="AV321" s="247"/>
      <c r="AW321" s="196"/>
      <c r="AX321" s="328"/>
      <c r="AY321" s="2"/>
      <c r="AZ321" s="2"/>
    </row>
    <row r="322" spans="1:52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534" t="str">
        <f>AM317 &amp; ".5"</f>
        <v>25.4.5</v>
      </c>
      <c r="AN322" s="511" t="s">
        <v>1193</v>
      </c>
      <c r="AO322" s="446" t="s">
        <v>195</v>
      </c>
      <c r="AP322" s="249">
        <f t="shared" si="46"/>
        <v>35.4</v>
      </c>
      <c r="AQ322" s="249">
        <f t="shared" si="46"/>
        <v>0</v>
      </c>
      <c r="AR322" s="249">
        <f t="shared" si="46"/>
        <v>35.4</v>
      </c>
      <c r="AS322" s="196"/>
      <c r="AT322" s="249">
        <f t="shared" si="45"/>
        <v>35.4</v>
      </c>
      <c r="AU322" s="247"/>
      <c r="AV322" s="247">
        <v>35.4</v>
      </c>
      <c r="AW322" s="196"/>
      <c r="AX322" s="328"/>
      <c r="AY322" s="2"/>
      <c r="AZ322" s="2"/>
    </row>
    <row r="323" spans="1:52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514" t="s">
        <v>1029</v>
      </c>
      <c r="AN323" s="523" t="s">
        <v>1194</v>
      </c>
      <c r="AO323" s="446" t="s">
        <v>195</v>
      </c>
      <c r="AP323" s="249">
        <f t="shared" si="46"/>
        <v>32672.579999999998</v>
      </c>
      <c r="AQ323" s="249">
        <f t="shared" si="46"/>
        <v>18758.099999999999</v>
      </c>
      <c r="AR323" s="249">
        <f t="shared" si="46"/>
        <v>13914.48</v>
      </c>
      <c r="AS323" s="196"/>
      <c r="AT323" s="249">
        <f t="shared" si="45"/>
        <v>32672.579999999998</v>
      </c>
      <c r="AU323" s="247">
        <f>18758.1</f>
        <v>18758.099999999999</v>
      </c>
      <c r="AV323" s="247">
        <f>13914.48</f>
        <v>13914.48</v>
      </c>
      <c r="AW323" s="196"/>
      <c r="AX323" s="328"/>
      <c r="AY323" s="2"/>
      <c r="AZ323" s="2"/>
    </row>
    <row r="324" spans="1:52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514" t="s">
        <v>1030</v>
      </c>
      <c r="AN324" s="523" t="s">
        <v>1195</v>
      </c>
      <c r="AO324" s="446" t="s">
        <v>195</v>
      </c>
      <c r="AP324" s="249">
        <f t="shared" si="46"/>
        <v>12064.369999999999</v>
      </c>
      <c r="AQ324" s="249">
        <f t="shared" si="46"/>
        <v>6170.68</v>
      </c>
      <c r="AR324" s="249">
        <f t="shared" si="46"/>
        <v>5893.69</v>
      </c>
      <c r="AS324" s="196"/>
      <c r="AT324" s="249">
        <f t="shared" si="45"/>
        <v>12064.369999999999</v>
      </c>
      <c r="AU324" s="249">
        <f>SUM(AU325:AU326)</f>
        <v>6170.68</v>
      </c>
      <c r="AV324" s="249">
        <f>SUM(AV325:AV326)</f>
        <v>5893.69</v>
      </c>
      <c r="AW324" s="196"/>
      <c r="AX324" s="328"/>
      <c r="AY324" s="2"/>
      <c r="AZ324" s="2"/>
    </row>
    <row r="325" spans="1:52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534" t="str">
        <f>AM324 &amp; ".1"</f>
        <v>27.1</v>
      </c>
      <c r="AN325" s="512" t="s">
        <v>1196</v>
      </c>
      <c r="AO325" s="446" t="s">
        <v>195</v>
      </c>
      <c r="AP325" s="249">
        <f t="shared" si="46"/>
        <v>12064.369999999999</v>
      </c>
      <c r="AQ325" s="249">
        <f t="shared" si="46"/>
        <v>6170.68</v>
      </c>
      <c r="AR325" s="249">
        <f t="shared" si="46"/>
        <v>5893.69</v>
      </c>
      <c r="AS325" s="196"/>
      <c r="AT325" s="249">
        <f t="shared" si="45"/>
        <v>12064.369999999999</v>
      </c>
      <c r="AU325" s="247">
        <v>6170.68</v>
      </c>
      <c r="AV325" s="247">
        <v>5893.69</v>
      </c>
      <c r="AW325" s="196"/>
      <c r="AX325" s="328"/>
      <c r="AY325" s="2"/>
      <c r="AZ325" s="2"/>
    </row>
    <row r="326" spans="1:52" ht="21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534" t="str">
        <f>AM324 &amp; ".2"</f>
        <v>27.2</v>
      </c>
      <c r="AN326" s="512" t="s">
        <v>1197</v>
      </c>
      <c r="AO326" s="446" t="s">
        <v>195</v>
      </c>
      <c r="AP326" s="249">
        <f t="shared" si="46"/>
        <v>0</v>
      </c>
      <c r="AQ326" s="249">
        <f t="shared" si="46"/>
        <v>0</v>
      </c>
      <c r="AR326" s="249">
        <f t="shared" si="46"/>
        <v>0</v>
      </c>
      <c r="AS326" s="196"/>
      <c r="AT326" s="249">
        <f t="shared" si="45"/>
        <v>0</v>
      </c>
      <c r="AU326" s="247"/>
      <c r="AV326" s="247"/>
      <c r="AW326" s="196"/>
      <c r="AX326" s="328"/>
      <c r="AY326" s="2"/>
      <c r="AZ326" s="2"/>
    </row>
    <row r="327" spans="1:52" ht="21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514" t="s">
        <v>1136</v>
      </c>
      <c r="AN327" s="523" t="s">
        <v>1198</v>
      </c>
      <c r="AO327" s="446" t="s">
        <v>195</v>
      </c>
      <c r="AP327" s="249">
        <f t="shared" si="46"/>
        <v>6970.2000000000007</v>
      </c>
      <c r="AQ327" s="249">
        <f t="shared" si="46"/>
        <v>2952.07</v>
      </c>
      <c r="AR327" s="249">
        <f t="shared" si="46"/>
        <v>4018.13</v>
      </c>
      <c r="AS327" s="196"/>
      <c r="AT327" s="249">
        <f t="shared" si="45"/>
        <v>6970.2000000000007</v>
      </c>
      <c r="AU327" s="247">
        <v>2952.07</v>
      </c>
      <c r="AV327" s="247">
        <v>4018.13</v>
      </c>
      <c r="AW327" s="196"/>
      <c r="AX327" s="328"/>
      <c r="AY327" s="2"/>
      <c r="AZ327" s="2"/>
    </row>
    <row r="328" spans="1:52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514" t="s">
        <v>1137</v>
      </c>
      <c r="AN328" s="523" t="s">
        <v>1135</v>
      </c>
      <c r="AO328" s="446" t="s">
        <v>195</v>
      </c>
      <c r="AP328" s="249">
        <f t="shared" si="46"/>
        <v>0</v>
      </c>
      <c r="AQ328" s="249">
        <f t="shared" si="46"/>
        <v>0</v>
      </c>
      <c r="AR328" s="249">
        <f t="shared" si="46"/>
        <v>0</v>
      </c>
      <c r="AS328" s="196"/>
      <c r="AT328" s="249">
        <f t="shared" si="45"/>
        <v>0</v>
      </c>
      <c r="AU328" s="247"/>
      <c r="AV328" s="247"/>
      <c r="AW328" s="196"/>
      <c r="AX328" s="328"/>
      <c r="AY328" s="2"/>
      <c r="AZ328" s="2"/>
    </row>
    <row r="329" spans="1:52" ht="12" thickBot="1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514" t="s">
        <v>628</v>
      </c>
      <c r="AN329" s="523" t="s">
        <v>1016</v>
      </c>
      <c r="AO329" s="446" t="s">
        <v>195</v>
      </c>
      <c r="AP329" s="249">
        <f t="shared" si="46"/>
        <v>9481</v>
      </c>
      <c r="AQ329" s="249">
        <f t="shared" si="46"/>
        <v>9481</v>
      </c>
      <c r="AR329" s="249">
        <f t="shared" si="46"/>
        <v>0</v>
      </c>
      <c r="AS329" s="196"/>
      <c r="AT329" s="249">
        <f t="shared" si="45"/>
        <v>9481</v>
      </c>
      <c r="AU329" s="247">
        <v>9481</v>
      </c>
      <c r="AV329" s="247"/>
      <c r="AW329" s="196"/>
      <c r="AX329" s="328"/>
      <c r="AY329" s="2"/>
      <c r="AZ329" s="2"/>
    </row>
    <row r="330" spans="1:52" ht="0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535"/>
      <c r="AN330" s="536"/>
      <c r="AO330" s="447"/>
      <c r="AP330" s="263"/>
      <c r="AQ330" s="263"/>
      <c r="AR330" s="263"/>
      <c r="AS330" s="196"/>
      <c r="AT330" s="272"/>
      <c r="AU330" s="272"/>
      <c r="AV330" s="272"/>
      <c r="AW330" s="196"/>
      <c r="AX330" s="115"/>
      <c r="AY330" s="2"/>
      <c r="AZ330" s="2"/>
    </row>
    <row r="331" spans="1:52" ht="24" customHeight="1" thickTop="1" thickBot="1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599" t="s">
        <v>2302</v>
      </c>
      <c r="AN331" s="523" t="s">
        <v>545</v>
      </c>
      <c r="AO331" s="164" t="s">
        <v>195</v>
      </c>
      <c r="AP331" s="249">
        <f>SUMIF($AS$9:$AW$9,AP$9,$AS331:$AW331)</f>
        <v>672695.64162385615</v>
      </c>
      <c r="AQ331" s="249">
        <f>SUMIF($AS$9:$AW$9,AQ$9,$AS331:$AW331)</f>
        <v>367957.46632408805</v>
      </c>
      <c r="AR331" s="249">
        <f>SUMIF($AS$9:$AW$9,AR$9,$AS331:$AW331)</f>
        <v>304738.1752997681</v>
      </c>
      <c r="AS331" s="196"/>
      <c r="AT331" s="550">
        <f>AU331+AV331</f>
        <v>672695.64162385615</v>
      </c>
      <c r="AU331" s="550">
        <f>SUM(AU36,AU90,AU216,AU248,AU256,AU259,AU262,AU263,AU265,AU273,AU274,AU279,AU297,AU298,AU299,AU300,AU301,AU304,AU305,AU308,AU309,AU313,AU323,AU324,AU327,AU328,AU329)</f>
        <v>367957.46632408805</v>
      </c>
      <c r="AV331" s="550">
        <f>SUM(AV36,AV90,AV216,AV248,AV256,AV259,AV262,AV263,AV265,AV273,AV274,AV279,AV297,AV298,AV299,AV300,AV301,AV304,AV305,AV308,AV309,AV313,AV323,AV324,AV327,AV328,AV329)</f>
        <v>304738.1752997681</v>
      </c>
      <c r="AW331" s="196"/>
      <c r="AX331" s="328"/>
      <c r="AY331" s="2"/>
      <c r="AZ331" s="2"/>
    </row>
    <row r="332" spans="1:52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37"/>
      <c r="AN332" s="496"/>
      <c r="AO332" s="167"/>
      <c r="AP332" s="263"/>
      <c r="AQ332" s="263"/>
      <c r="AR332" s="263"/>
      <c r="AS332" s="196"/>
      <c r="AT332" s="245"/>
      <c r="AU332" s="245"/>
      <c r="AV332" s="245"/>
      <c r="AW332" s="196"/>
      <c r="AX332" s="115"/>
      <c r="AY332" s="2"/>
      <c r="AZ332" s="2"/>
    </row>
    <row r="333" spans="1:52" ht="24" customHeight="1" thickTop="1" thickBo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99" t="s">
        <v>2301</v>
      </c>
      <c r="AN333" s="523" t="s">
        <v>2300</v>
      </c>
      <c r="AO333" s="164" t="s">
        <v>195</v>
      </c>
      <c r="AP333" s="249">
        <f>SUMIF($AS$9:$AW$9,AP$9,$AS333:$AW333)</f>
        <v>648291.81490572076</v>
      </c>
      <c r="AQ333" s="249">
        <f>SUMIF($AS$9:$AW$9,AQ$9,$AS333:$AW333)</f>
        <v>355470.78849331132</v>
      </c>
      <c r="AR333" s="249">
        <f>SUMIF($AS$9:$AW$9,AR$9,$AS333:$AW333)</f>
        <v>292821.02641240944</v>
      </c>
      <c r="AS333" s="196"/>
      <c r="AT333" s="550">
        <f>AU333+AV333</f>
        <v>648291.81490572076</v>
      </c>
      <c r="AU333" s="550">
        <f>AU331*AU$372</f>
        <v>355470.78849331132</v>
      </c>
      <c r="AV333" s="550">
        <f>AV331*AV$372</f>
        <v>292821.02641240944</v>
      </c>
      <c r="AW333" s="196"/>
      <c r="AX333" s="328"/>
      <c r="AY333" s="2"/>
      <c r="AZ333" s="2"/>
    </row>
    <row r="334" spans="1:52" ht="0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151"/>
      <c r="AM334" s="537"/>
      <c r="AN334" s="496"/>
      <c r="AO334" s="167"/>
      <c r="AP334" s="263"/>
      <c r="AQ334" s="263"/>
      <c r="AR334" s="263"/>
      <c r="AS334" s="196"/>
      <c r="AT334" s="245"/>
      <c r="AU334" s="245"/>
      <c r="AV334" s="245"/>
      <c r="AW334" s="196"/>
      <c r="AX334" s="115"/>
      <c r="AY334" s="2"/>
      <c r="AZ334" s="2"/>
    </row>
    <row r="335" spans="1:52" ht="24" customHeight="1" thickTop="1">
      <c r="A335" s="2"/>
      <c r="B335" s="2"/>
      <c r="C335" s="2"/>
      <c r="D335" s="2"/>
      <c r="E335" s="2"/>
      <c r="F335" s="2"/>
      <c r="G335" s="2"/>
      <c r="H335" s="2"/>
      <c r="I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151"/>
      <c r="AM335" s="542" t="s">
        <v>2297</v>
      </c>
      <c r="AN335" s="542" t="s">
        <v>2309</v>
      </c>
      <c r="AO335" s="446" t="s">
        <v>195</v>
      </c>
      <c r="AP335" s="249">
        <f t="shared" ref="AP335:AR336" si="47">SUMIF($AS$9:$AW$9,AP$9,$AS335:$AW335)</f>
        <v>36498</v>
      </c>
      <c r="AQ335" s="249">
        <f t="shared" si="47"/>
        <v>0</v>
      </c>
      <c r="AR335" s="249">
        <f t="shared" si="47"/>
        <v>36498</v>
      </c>
      <c r="AS335" s="196"/>
      <c r="AT335" s="249">
        <f>AU335+AV335</f>
        <v>36498</v>
      </c>
      <c r="AU335" s="247"/>
      <c r="AV335" s="247">
        <v>36498</v>
      </c>
      <c r="AW335" s="196"/>
      <c r="AX335" s="328"/>
      <c r="AY335" s="2"/>
      <c r="AZ335" s="2"/>
    </row>
    <row r="336" spans="1:52" ht="24" customHeight="1">
      <c r="A336" s="2"/>
      <c r="B336" s="2"/>
      <c r="C336" s="2"/>
      <c r="D336" s="2"/>
      <c r="E336" s="2"/>
      <c r="F336" s="2"/>
      <c r="G336" s="2"/>
      <c r="H336" s="2"/>
      <c r="I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151"/>
      <c r="AM336" s="543" t="s">
        <v>641</v>
      </c>
      <c r="AN336" s="544" t="s">
        <v>598</v>
      </c>
      <c r="AO336" s="446" t="s">
        <v>195</v>
      </c>
      <c r="AP336" s="249">
        <f t="shared" si="47"/>
        <v>344</v>
      </c>
      <c r="AQ336" s="249">
        <f t="shared" si="47"/>
        <v>94.89</v>
      </c>
      <c r="AR336" s="249">
        <f t="shared" si="47"/>
        <v>249.11</v>
      </c>
      <c r="AS336" s="196"/>
      <c r="AT336" s="249">
        <f>AU336+AV336</f>
        <v>344</v>
      </c>
      <c r="AU336" s="249">
        <f>SUM(AU338:AU341)</f>
        <v>94.89</v>
      </c>
      <c r="AV336" s="249">
        <f>SUM(AV338:AV341)</f>
        <v>249.11</v>
      </c>
      <c r="AW336" s="196"/>
      <c r="AX336" s="328"/>
      <c r="AY336" s="2"/>
      <c r="AZ336" s="2"/>
    </row>
    <row r="337" spans="1:52" ht="0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151"/>
      <c r="AM337" s="537"/>
      <c r="AN337" s="496"/>
      <c r="AO337" s="167"/>
      <c r="AP337" s="263"/>
      <c r="AQ337" s="263"/>
      <c r="AR337" s="263"/>
      <c r="AS337" s="196"/>
      <c r="AT337" s="243"/>
      <c r="AU337" s="243"/>
      <c r="AV337" s="243"/>
      <c r="AW337" s="196"/>
      <c r="AX337" s="115"/>
      <c r="AY337" s="2"/>
      <c r="AZ337" s="2"/>
    </row>
    <row r="338" spans="1:52" ht="21">
      <c r="A338" s="2"/>
      <c r="B338" s="2"/>
      <c r="C338" s="2"/>
      <c r="D338" s="2"/>
      <c r="E338" s="2"/>
      <c r="F338" s="2"/>
      <c r="G338" s="2"/>
      <c r="H338" s="2"/>
      <c r="I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151"/>
      <c r="AM338" s="587" t="s">
        <v>2305</v>
      </c>
      <c r="AN338" s="491" t="s">
        <v>547</v>
      </c>
      <c r="AO338" s="448" t="s">
        <v>195</v>
      </c>
      <c r="AP338" s="249">
        <f t="shared" ref="AP338:AR341" si="48">SUMIF($AS$9:$AW$9,AP$9,$AS338:$AW338)</f>
        <v>0</v>
      </c>
      <c r="AQ338" s="249">
        <f t="shared" si="48"/>
        <v>0</v>
      </c>
      <c r="AR338" s="249">
        <f t="shared" si="48"/>
        <v>0</v>
      </c>
      <c r="AS338" s="196"/>
      <c r="AT338" s="249">
        <f>AU338+AV338</f>
        <v>0</v>
      </c>
      <c r="AU338" s="247"/>
      <c r="AV338" s="247"/>
      <c r="AW338" s="196"/>
      <c r="AX338" s="328"/>
      <c r="AY338" s="2"/>
      <c r="AZ338" s="2"/>
    </row>
    <row r="339" spans="1:52">
      <c r="A339" s="2"/>
      <c r="B339" s="2"/>
      <c r="C339" s="2"/>
      <c r="D339" s="2"/>
      <c r="E339" s="2"/>
      <c r="F339" s="2"/>
      <c r="G339" s="2"/>
      <c r="H339" s="2"/>
      <c r="I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151"/>
      <c r="AM339" s="587" t="s">
        <v>2306</v>
      </c>
      <c r="AN339" s="491" t="s">
        <v>548</v>
      </c>
      <c r="AO339" s="448" t="s">
        <v>195</v>
      </c>
      <c r="AP339" s="249">
        <f t="shared" si="48"/>
        <v>344</v>
      </c>
      <c r="AQ339" s="249">
        <f t="shared" si="48"/>
        <v>94.89</v>
      </c>
      <c r="AR339" s="249">
        <f t="shared" si="48"/>
        <v>249.11</v>
      </c>
      <c r="AS339" s="196"/>
      <c r="AT339" s="249">
        <f>AU339+AV339</f>
        <v>344</v>
      </c>
      <c r="AU339" s="247">
        <v>94.89</v>
      </c>
      <c r="AV339" s="247">
        <v>249.11</v>
      </c>
      <c r="AW339" s="196"/>
      <c r="AX339" s="328"/>
      <c r="AY339" s="2"/>
      <c r="AZ339" s="2"/>
    </row>
    <row r="340" spans="1:52">
      <c r="A340" s="2"/>
      <c r="B340" s="2"/>
      <c r="C340" s="2"/>
      <c r="D340" s="2"/>
      <c r="E340" s="2"/>
      <c r="F340" s="2"/>
      <c r="G340" s="2"/>
      <c r="H340" s="2"/>
      <c r="I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151"/>
      <c r="AM340" s="587" t="s">
        <v>2307</v>
      </c>
      <c r="AN340" s="491" t="s">
        <v>549</v>
      </c>
      <c r="AO340" s="448" t="s">
        <v>195</v>
      </c>
      <c r="AP340" s="249">
        <f t="shared" si="48"/>
        <v>0</v>
      </c>
      <c r="AQ340" s="249">
        <f t="shared" si="48"/>
        <v>0</v>
      </c>
      <c r="AR340" s="249">
        <f t="shared" si="48"/>
        <v>0</v>
      </c>
      <c r="AS340" s="196"/>
      <c r="AT340" s="249">
        <f>AU340+AV340</f>
        <v>0</v>
      </c>
      <c r="AU340" s="247"/>
      <c r="AV340" s="247"/>
      <c r="AW340" s="196"/>
      <c r="AX340" s="328"/>
      <c r="AY340" s="2"/>
      <c r="AZ340" s="2"/>
    </row>
    <row r="341" spans="1:52" ht="12" thickBot="1">
      <c r="A341" s="2"/>
      <c r="B341" s="2"/>
      <c r="C341" s="2"/>
      <c r="D341" s="2"/>
      <c r="E341" s="2"/>
      <c r="F341" s="2"/>
      <c r="G341" s="2"/>
      <c r="H341" s="2"/>
      <c r="I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151"/>
      <c r="AM341" s="587" t="s">
        <v>2308</v>
      </c>
      <c r="AN341" s="491" t="s">
        <v>550</v>
      </c>
      <c r="AO341" s="448" t="s">
        <v>195</v>
      </c>
      <c r="AP341" s="249">
        <f t="shared" si="48"/>
        <v>0</v>
      </c>
      <c r="AQ341" s="249">
        <f t="shared" si="48"/>
        <v>0</v>
      </c>
      <c r="AR341" s="249">
        <f t="shared" si="48"/>
        <v>0</v>
      </c>
      <c r="AS341" s="196"/>
      <c r="AT341" s="249">
        <f>AU341+AV341</f>
        <v>0</v>
      </c>
      <c r="AU341" s="247"/>
      <c r="AV341" s="247"/>
      <c r="AW341" s="196"/>
      <c r="AX341" s="328"/>
      <c r="AY341" s="2"/>
      <c r="AZ341" s="2"/>
    </row>
    <row r="342" spans="1:52" ht="0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151"/>
      <c r="AM342" s="540"/>
      <c r="AN342" s="541"/>
      <c r="AO342" s="449"/>
      <c r="AP342" s="263"/>
      <c r="AQ342" s="263"/>
      <c r="AR342" s="263"/>
      <c r="AS342" s="196"/>
      <c r="AT342" s="243"/>
      <c r="AU342" s="243"/>
      <c r="AV342" s="243"/>
      <c r="AW342" s="196"/>
      <c r="AX342" s="115"/>
      <c r="AY342" s="2"/>
      <c r="AZ342" s="2"/>
    </row>
    <row r="343" spans="1:52" ht="0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151"/>
      <c r="AM343" s="540"/>
      <c r="AN343" s="541"/>
      <c r="AO343" s="449"/>
      <c r="AP343" s="263"/>
      <c r="AQ343" s="263"/>
      <c r="AR343" s="263"/>
      <c r="AS343" s="196"/>
      <c r="AT343" s="243"/>
      <c r="AU343" s="243"/>
      <c r="AV343" s="243"/>
      <c r="AW343" s="196"/>
      <c r="AX343" s="115"/>
      <c r="AY343" s="2"/>
      <c r="AZ343" s="2"/>
    </row>
    <row r="344" spans="1:52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151"/>
      <c r="AM344" s="540"/>
      <c r="AN344" s="541"/>
      <c r="AO344" s="449"/>
      <c r="AP344" s="263"/>
      <c r="AQ344" s="263"/>
      <c r="AR344" s="263"/>
      <c r="AS344" s="196"/>
      <c r="AT344" s="243"/>
      <c r="AU344" s="243"/>
      <c r="AV344" s="243"/>
      <c r="AW344" s="196"/>
      <c r="AX344" s="115"/>
      <c r="AY344" s="2"/>
      <c r="AZ344" s="2"/>
    </row>
    <row r="345" spans="1:52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151"/>
      <c r="AM345" s="540"/>
      <c r="AN345" s="541"/>
      <c r="AO345" s="449"/>
      <c r="AP345" s="263"/>
      <c r="AQ345" s="263"/>
      <c r="AR345" s="263"/>
      <c r="AS345" s="196"/>
      <c r="AT345" s="243"/>
      <c r="AU345" s="243"/>
      <c r="AV345" s="243"/>
      <c r="AW345" s="196"/>
      <c r="AX345" s="115"/>
      <c r="AY345" s="2"/>
      <c r="AZ345" s="2"/>
    </row>
    <row r="346" spans="1:52" ht="0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151"/>
      <c r="AM346" s="540"/>
      <c r="AN346" s="541"/>
      <c r="AO346" s="449"/>
      <c r="AP346" s="263"/>
      <c r="AQ346" s="263"/>
      <c r="AR346" s="263"/>
      <c r="AS346" s="196"/>
      <c r="AT346" s="243"/>
      <c r="AU346" s="243"/>
      <c r="AV346" s="243"/>
      <c r="AW346" s="196"/>
      <c r="AX346" s="115"/>
      <c r="AY346" s="2"/>
      <c r="AZ346" s="2"/>
    </row>
    <row r="347" spans="1:52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151"/>
      <c r="AM347" s="540"/>
      <c r="AN347" s="541"/>
      <c r="AO347" s="449"/>
      <c r="AP347" s="263"/>
      <c r="AQ347" s="263"/>
      <c r="AR347" s="263"/>
      <c r="AS347" s="196"/>
      <c r="AT347" s="243"/>
      <c r="AU347" s="243"/>
      <c r="AV347" s="243"/>
      <c r="AW347" s="196"/>
      <c r="AX347" s="115"/>
      <c r="AY347" s="2"/>
      <c r="AZ347" s="2"/>
    </row>
    <row r="348" spans="1:52" ht="0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151"/>
      <c r="AM348" s="540"/>
      <c r="AN348" s="541"/>
      <c r="AO348" s="449"/>
      <c r="AP348" s="263"/>
      <c r="AQ348" s="263"/>
      <c r="AR348" s="263"/>
      <c r="AS348" s="196"/>
      <c r="AT348" s="243"/>
      <c r="AU348" s="243"/>
      <c r="AV348" s="243"/>
      <c r="AW348" s="196"/>
      <c r="AX348" s="115"/>
      <c r="AY348" s="2"/>
      <c r="AZ348" s="2"/>
    </row>
    <row r="349" spans="1:52" ht="0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151"/>
      <c r="AM349" s="540"/>
      <c r="AN349" s="541"/>
      <c r="AO349" s="449"/>
      <c r="AP349" s="263"/>
      <c r="AQ349" s="263"/>
      <c r="AR349" s="263"/>
      <c r="AS349" s="196"/>
      <c r="AT349" s="243"/>
      <c r="AU349" s="243"/>
      <c r="AV349" s="243"/>
      <c r="AW349" s="196"/>
      <c r="AX349" s="115"/>
      <c r="AY349" s="2"/>
      <c r="AZ349" s="2"/>
    </row>
    <row r="350" spans="1:52" ht="24" customHeight="1" thickTop="1" thickBot="1">
      <c r="A350" s="2"/>
      <c r="B350" s="2"/>
      <c r="C350" s="2"/>
      <c r="D350" s="2"/>
      <c r="E350" s="2"/>
      <c r="F350" s="2"/>
      <c r="G350" s="2"/>
      <c r="H350" s="2"/>
      <c r="I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151"/>
      <c r="AM350" s="599" t="s">
        <v>2310</v>
      </c>
      <c r="AN350" s="523" t="s">
        <v>2311</v>
      </c>
      <c r="AO350" s="164" t="s">
        <v>195</v>
      </c>
      <c r="AP350" s="249">
        <f>SUMIF($AS$9:$AW$9,AP$9,$AS350:$AW350)</f>
        <v>673039.64162385615</v>
      </c>
      <c r="AQ350" s="249">
        <f>SUMIF($AS$9:$AW$9,AQ$9,$AS350:$AW350)</f>
        <v>368052.35632408806</v>
      </c>
      <c r="AR350" s="249">
        <f>SUMIF($AS$9:$AW$9,AR$9,$AS350:$AW350)</f>
        <v>304987.28529976809</v>
      </c>
      <c r="AS350" s="196"/>
      <c r="AT350" s="550">
        <f>AU350+AV350</f>
        <v>673039.64162385615</v>
      </c>
      <c r="AU350" s="550">
        <f>AU331+AU336</f>
        <v>368052.35632408806</v>
      </c>
      <c r="AV350" s="550">
        <f>AV331+AV336</f>
        <v>304987.28529976809</v>
      </c>
      <c r="AW350" s="196"/>
      <c r="AX350" s="328"/>
      <c r="AY350" s="2"/>
      <c r="AZ350" s="2"/>
    </row>
    <row r="351" spans="1:52" ht="0.75" hidden="1" customHeight="1">
      <c r="A351" s="2"/>
      <c r="B351" s="2"/>
      <c r="C351" s="2"/>
      <c r="D351" s="2"/>
      <c r="E351" s="2"/>
      <c r="F351" s="2"/>
      <c r="G351" s="2"/>
      <c r="H351" s="2"/>
      <c r="I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151"/>
      <c r="AM351" s="540"/>
      <c r="AN351" s="541"/>
      <c r="AO351" s="449"/>
      <c r="AP351" s="263"/>
      <c r="AQ351" s="263"/>
      <c r="AR351" s="263"/>
      <c r="AS351" s="196"/>
      <c r="AT351" s="243"/>
      <c r="AU351" s="243"/>
      <c r="AV351" s="243"/>
      <c r="AW351" s="196"/>
      <c r="AX351" s="115"/>
      <c r="AY351" s="2"/>
      <c r="AZ351" s="2"/>
    </row>
    <row r="352" spans="1:52" ht="0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151"/>
      <c r="AM352" s="540"/>
      <c r="AN352" s="541"/>
      <c r="AO352" s="449"/>
      <c r="AP352" s="263"/>
      <c r="AQ352" s="263"/>
      <c r="AR352" s="263"/>
      <c r="AS352" s="196"/>
      <c r="AT352" s="243"/>
      <c r="AU352" s="243"/>
      <c r="AV352" s="243"/>
      <c r="AW352" s="196"/>
      <c r="AX352" s="115"/>
      <c r="AY352" s="2"/>
      <c r="AZ352" s="2"/>
    </row>
    <row r="353" spans="1:52" ht="0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151"/>
      <c r="AM353" s="540"/>
      <c r="AN353" s="541"/>
      <c r="AO353" s="449"/>
      <c r="AP353" s="263"/>
      <c r="AQ353" s="263"/>
      <c r="AR353" s="263"/>
      <c r="AS353" s="196"/>
      <c r="AT353" s="243"/>
      <c r="AU353" s="243"/>
      <c r="AV353" s="243"/>
      <c r="AW353" s="196"/>
      <c r="AX353" s="115"/>
      <c r="AY353" s="2"/>
      <c r="AZ353" s="2"/>
    </row>
    <row r="354" spans="1:52" ht="0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151"/>
      <c r="AM354" s="540"/>
      <c r="AN354" s="541"/>
      <c r="AO354" s="449"/>
      <c r="AP354" s="263"/>
      <c r="AQ354" s="263"/>
      <c r="AR354" s="263"/>
      <c r="AS354" s="196"/>
      <c r="AT354" s="243"/>
      <c r="AU354" s="243"/>
      <c r="AV354" s="243"/>
      <c r="AW354" s="196"/>
      <c r="AX354" s="115"/>
      <c r="AY354" s="2"/>
      <c r="AZ354" s="2"/>
    </row>
    <row r="355" spans="1:52" ht="0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151"/>
      <c r="AM355" s="540"/>
      <c r="AN355" s="541"/>
      <c r="AO355" s="449"/>
      <c r="AP355" s="263"/>
      <c r="AQ355" s="263"/>
      <c r="AR355" s="263"/>
      <c r="AS355" s="196"/>
      <c r="AT355" s="243"/>
      <c r="AU355" s="243"/>
      <c r="AV355" s="243"/>
      <c r="AW355" s="196"/>
      <c r="AX355" s="115"/>
      <c r="AY355" s="2"/>
      <c r="AZ355" s="2"/>
    </row>
    <row r="356" spans="1:52" ht="0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151"/>
      <c r="AM356" s="540"/>
      <c r="AN356" s="541"/>
      <c r="AO356" s="449"/>
      <c r="AP356" s="263"/>
      <c r="AQ356" s="263"/>
      <c r="AR356" s="263"/>
      <c r="AS356" s="196"/>
      <c r="AT356" s="243"/>
      <c r="AU356" s="243"/>
      <c r="AV356" s="243"/>
      <c r="AW356" s="196"/>
      <c r="AX356" s="115"/>
      <c r="AY356" s="2"/>
      <c r="AZ356" s="2"/>
    </row>
    <row r="357" spans="1:52" ht="0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151"/>
      <c r="AM357" s="540"/>
      <c r="AN357" s="541"/>
      <c r="AO357" s="449"/>
      <c r="AP357" s="263"/>
      <c r="AQ357" s="263"/>
      <c r="AR357" s="263"/>
      <c r="AS357" s="196"/>
      <c r="AT357" s="243"/>
      <c r="AU357" s="243"/>
      <c r="AV357" s="243"/>
      <c r="AW357" s="196"/>
      <c r="AX357" s="115"/>
      <c r="AY357" s="2"/>
      <c r="AZ357" s="2"/>
    </row>
    <row r="358" spans="1:52" ht="0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151"/>
      <c r="AM358" s="540"/>
      <c r="AN358" s="541"/>
      <c r="AO358" s="449"/>
      <c r="AP358" s="263"/>
      <c r="AQ358" s="263"/>
      <c r="AR358" s="263"/>
      <c r="AS358" s="196"/>
      <c r="AT358" s="243"/>
      <c r="AU358" s="243"/>
      <c r="AV358" s="243"/>
      <c r="AW358" s="196"/>
      <c r="AX358" s="115"/>
      <c r="AY358" s="2"/>
      <c r="AZ358" s="2"/>
    </row>
    <row r="359" spans="1:52" ht="0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151"/>
      <c r="AM359" s="540"/>
      <c r="AN359" s="541"/>
      <c r="AO359" s="449"/>
      <c r="AP359" s="263"/>
      <c r="AQ359" s="263"/>
      <c r="AR359" s="263"/>
      <c r="AS359" s="196"/>
      <c r="AT359" s="243"/>
      <c r="AU359" s="243"/>
      <c r="AV359" s="243"/>
      <c r="AW359" s="196"/>
      <c r="AX359" s="115"/>
      <c r="AY359" s="2"/>
      <c r="AZ359" s="2"/>
    </row>
    <row r="360" spans="1:52" ht="0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151"/>
      <c r="AM360" s="540"/>
      <c r="AN360" s="541"/>
      <c r="AO360" s="449"/>
      <c r="AP360" s="263"/>
      <c r="AQ360" s="263"/>
      <c r="AR360" s="263"/>
      <c r="AS360" s="196"/>
      <c r="AT360" s="243"/>
      <c r="AU360" s="243"/>
      <c r="AV360" s="243"/>
      <c r="AW360" s="196"/>
      <c r="AX360" s="115"/>
      <c r="AY360" s="2"/>
      <c r="AZ360" s="2"/>
    </row>
    <row r="361" spans="1:52" ht="0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151"/>
      <c r="AM361" s="540"/>
      <c r="AN361" s="541"/>
      <c r="AO361" s="449"/>
      <c r="AP361" s="263"/>
      <c r="AQ361" s="263"/>
      <c r="AR361" s="263"/>
      <c r="AS361" s="196"/>
      <c r="AT361" s="243"/>
      <c r="AU361" s="243"/>
      <c r="AV361" s="243"/>
      <c r="AW361" s="196"/>
      <c r="AX361" s="115"/>
      <c r="AY361" s="2"/>
      <c r="AZ361" s="2"/>
    </row>
    <row r="362" spans="1:52" ht="0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151"/>
      <c r="AM362" s="540"/>
      <c r="AN362" s="541"/>
      <c r="AO362" s="449"/>
      <c r="AP362" s="263"/>
      <c r="AQ362" s="263"/>
      <c r="AR362" s="263"/>
      <c r="AS362" s="196"/>
      <c r="AT362" s="243"/>
      <c r="AU362" s="243"/>
      <c r="AV362" s="243"/>
      <c r="AW362" s="196"/>
      <c r="AX362" s="115"/>
      <c r="AY362" s="2"/>
      <c r="AZ362" s="2"/>
    </row>
    <row r="363" spans="1:52" ht="0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151"/>
      <c r="AM363" s="540"/>
      <c r="AN363" s="541"/>
      <c r="AO363" s="449"/>
      <c r="AP363" s="263"/>
      <c r="AQ363" s="263"/>
      <c r="AR363" s="263"/>
      <c r="AS363" s="196"/>
      <c r="AT363" s="243"/>
      <c r="AU363" s="243"/>
      <c r="AV363" s="243"/>
      <c r="AW363" s="196"/>
      <c r="AX363" s="115"/>
      <c r="AY363" s="2"/>
      <c r="AZ363" s="2"/>
    </row>
    <row r="364" spans="1:52" ht="0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151"/>
      <c r="AM364" s="540"/>
      <c r="AN364" s="541"/>
      <c r="AO364" s="449"/>
      <c r="AP364" s="263"/>
      <c r="AQ364" s="263"/>
      <c r="AR364" s="263"/>
      <c r="AS364" s="196"/>
      <c r="AT364" s="243"/>
      <c r="AU364" s="243"/>
      <c r="AV364" s="243"/>
      <c r="AW364" s="196"/>
      <c r="AX364" s="115"/>
      <c r="AY364" s="2"/>
      <c r="AZ364" s="2"/>
    </row>
    <row r="365" spans="1:52" ht="0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151"/>
      <c r="AM365" s="540"/>
      <c r="AN365" s="541"/>
      <c r="AO365" s="449"/>
      <c r="AP365" s="263"/>
      <c r="AQ365" s="263"/>
      <c r="AR365" s="263"/>
      <c r="AS365" s="196"/>
      <c r="AT365" s="243"/>
      <c r="AU365" s="243"/>
      <c r="AV365" s="243"/>
      <c r="AW365" s="196"/>
      <c r="AX365" s="115"/>
      <c r="AY365" s="2"/>
      <c r="AZ365" s="2"/>
    </row>
    <row r="366" spans="1:52" ht="0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151"/>
      <c r="AM366" s="540"/>
      <c r="AN366" s="541"/>
      <c r="AO366" s="449"/>
      <c r="AP366" s="263"/>
      <c r="AQ366" s="263"/>
      <c r="AR366" s="263"/>
      <c r="AS366" s="196"/>
      <c r="AT366" s="243"/>
      <c r="AU366" s="243"/>
      <c r="AV366" s="243"/>
      <c r="AW366" s="196"/>
      <c r="AX366" s="115"/>
      <c r="AY366" s="2"/>
      <c r="AZ366" s="2"/>
    </row>
    <row r="367" spans="1:52" ht="0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151"/>
      <c r="AM367" s="540"/>
      <c r="AN367" s="541"/>
      <c r="AO367" s="449"/>
      <c r="AP367" s="263"/>
      <c r="AQ367" s="263"/>
      <c r="AR367" s="263"/>
      <c r="AS367" s="196"/>
      <c r="AT367" s="243"/>
      <c r="AU367" s="243"/>
      <c r="AV367" s="243"/>
      <c r="AW367" s="196"/>
      <c r="AX367" s="115"/>
      <c r="AY367" s="2"/>
      <c r="AZ367" s="2"/>
    </row>
    <row r="368" spans="1:52" ht="0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151"/>
      <c r="AM368" s="540"/>
      <c r="AN368" s="541"/>
      <c r="AO368" s="449"/>
      <c r="AP368" s="263"/>
      <c r="AQ368" s="263"/>
      <c r="AR368" s="263"/>
      <c r="AS368" s="196"/>
      <c r="AT368" s="243"/>
      <c r="AU368" s="243"/>
      <c r="AV368" s="243"/>
      <c r="AW368" s="196"/>
      <c r="AX368" s="115"/>
      <c r="AY368" s="2"/>
      <c r="AZ368" s="2"/>
    </row>
    <row r="369" spans="1:52" ht="0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151"/>
      <c r="AM369" s="540"/>
      <c r="AN369" s="541"/>
      <c r="AO369" s="449"/>
      <c r="AP369" s="263"/>
      <c r="AQ369" s="263"/>
      <c r="AR369" s="263"/>
      <c r="AS369" s="196"/>
      <c r="AT369" s="243"/>
      <c r="AU369" s="243"/>
      <c r="AV369" s="243"/>
      <c r="AW369" s="196"/>
      <c r="AX369" s="115"/>
      <c r="AY369" s="2"/>
      <c r="AZ369" s="2"/>
    </row>
    <row r="370" spans="1:52" ht="48.75" customHeight="1" thickTop="1">
      <c r="A370" s="2"/>
      <c r="B370" s="2"/>
      <c r="C370" s="2"/>
      <c r="D370" s="2"/>
      <c r="E370" s="2"/>
      <c r="F370" s="2"/>
      <c r="G370" s="2"/>
      <c r="H370" s="2"/>
      <c r="I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151"/>
      <c r="AM370" s="545" t="s">
        <v>1057</v>
      </c>
      <c r="AN370" s="513" t="s">
        <v>2475</v>
      </c>
      <c r="AO370" s="164" t="s">
        <v>149</v>
      </c>
      <c r="AP370" s="249">
        <f t="shared" ref="AP370:AR371" si="49">SUMIF($AS$9:$AW$9,AP$9,$AS370:$AW370)</f>
        <v>295247.72440468677</v>
      </c>
      <c r="AQ370" s="249">
        <f t="shared" si="49"/>
        <v>178831.89958749578</v>
      </c>
      <c r="AR370" s="249">
        <f t="shared" si="49"/>
        <v>116415.82481719101</v>
      </c>
      <c r="AS370" s="196"/>
      <c r="AT370" s="249">
        <f>AU370+AV370</f>
        <v>295247.72440468677</v>
      </c>
      <c r="AU370" s="264">
        <f>SUMIF(БПр!$BA$131:$BA$160,AU$17 &amp; ".0-" &amp; AU$9,БПр!$M$131:$M$160)-SUMIF(БПр!$BA$131:$BA$160,AU$17 &amp; ".0-" &amp; AU$9,БПр!$Q$131:$Q$160)-SUMIF(БПр!$BA$131:$BA$160,AU$17 &amp; ".0-" &amp; AU$9,БПр!$V$131:$V$160)+SUMIF(БПр!$BA$131:$BA$160,AU$17 &amp; ".0-" &amp; AU$9,БПр!$AO$131:$AO$160)+SUMIF(БТр!$BA$131:$BA$160,AU$17 &amp; ".0-" &amp; AU$9,БТр!$M$131:$M$160)</f>
        <v>178831.89958749578</v>
      </c>
      <c r="AV370" s="264">
        <f>SUMIF(БПр!$BA$131:$BA$160,AV$17 &amp; ".0-" &amp; AV$9,БПр!$M$131:$M$160)-SUMIF(БПр!$BA$131:$BA$160,AV$17 &amp; ".0-" &amp; AV$9,БПр!$Q$131:$Q$160)-SUMIF(БПр!$BA$131:$BA$160,AV$17 &amp; ".0-" &amp; AV$9,БПр!$V$131:$V$160)+SUMIF(БПр!$BA$131:$BA$160,AV$17 &amp; ".0-" &amp; AV$9,БПр!$AO$131:$AO$160)+SUMIF(БТр!$BA$131:$BA$160,AV$17 &amp; ".0-" &amp; AV$9,БТр!$M$131:$M$160)</f>
        <v>116415.82481719101</v>
      </c>
      <c r="AW370" s="196"/>
      <c r="AX370" s="328"/>
      <c r="AY370" s="2"/>
      <c r="AZ370" s="2"/>
    </row>
    <row r="371" spans="1:52" ht="48.75" customHeight="1">
      <c r="A371" s="2"/>
      <c r="B371" s="2"/>
      <c r="C371" s="2"/>
      <c r="D371" s="2"/>
      <c r="E371" s="2"/>
      <c r="F371" s="2"/>
      <c r="G371" s="2"/>
      <c r="H371" s="2"/>
      <c r="I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151"/>
      <c r="AM371" s="545" t="s">
        <v>1058</v>
      </c>
      <c r="AN371" s="548" t="s">
        <v>2317</v>
      </c>
      <c r="AO371" s="164" t="s">
        <v>149</v>
      </c>
      <c r="AP371" s="249">
        <f t="shared" si="49"/>
        <v>284626.46453552373</v>
      </c>
      <c r="AQ371" s="249">
        <f t="shared" si="49"/>
        <v>172763.21904590275</v>
      </c>
      <c r="AR371" s="249">
        <f t="shared" si="49"/>
        <v>111863.245489621</v>
      </c>
      <c r="AS371" s="196"/>
      <c r="AT371" s="249">
        <f>AU371+AV371</f>
        <v>284626.46453552373</v>
      </c>
      <c r="AU371" s="264">
        <f>SUMIF(БПр!$BA$131:$BA$160,AU$17 &amp; ".0-" &amp; AU$9,БПр!$R$131:$R$160)+SUMIF(БПр!$BA$131:$BA$160,AU$17 &amp; ".0-" &amp; AU$9,БПр!$S$131:$S$160)+SUMIF(БПр!$BA$131:$BA$160,AU$17 &amp; ".0-" &amp; AU$9,БПр!$T$131:$T$160)+SUMIF(БПр!$BA$131:$BA$160,AU$17 &amp; ".0-" &amp; AU$9,БПр!$U$131:$U$160)+SUMIF(БПр!$BA$131:$BA$160,AU$17 &amp; ".0-" &amp; AU$9,БПр!$AT$131:$AT$160)+SUMIF(БПр!$BA$131:$BA$160,AU$17 &amp; ".0-" &amp; AU$9,БПр!$AU$131:$AU$160)+SUMIF(БТр!$BA$131:$BA$160,AU$17 &amp; ".0-" &amp; AU$9,БТр!$Q$131:$Q$160)+SUMIF(БТр!$BA$131:$BA$160,AU$17 &amp; ".0-" &amp; AU$9,БТр!$R$131:$R$160)+SUMIF(БТр!$BA$131:$BA$160,AU$17 &amp; ".0-" &amp; AU$9,БТр!$S$131:$S$160)+SUMIF(БТр!$BA$131:$BA$160,AU$17 &amp; ".0-" &amp; AU$9,БТр!$T$131:$T$160)</f>
        <v>172763.21904590275</v>
      </c>
      <c r="AV371" s="264">
        <f>SUMIF(БПр!$BA$131:$BA$160,AV$17 &amp; ".0-" &amp; AV$9,БПр!$R$131:$R$160)+SUMIF(БПр!$BA$131:$BA$160,AV$17 &amp; ".0-" &amp; AV$9,БПр!$S$131:$S$160)+SUMIF(БПр!$BA$131:$BA$160,AV$17 &amp; ".0-" &amp; AV$9,БПр!$T$131:$T$160)+SUMIF(БПр!$BA$131:$BA$160,AV$17 &amp; ".0-" &amp; AV$9,БПр!$U$131:$U$160)+SUMIF(БПр!$BA$131:$BA$160,AV$17 &amp; ".0-" &amp; AV$9,БПр!$AT$131:$AT$160)+SUMIF(БПр!$BA$131:$BA$160,AV$17 &amp; ".0-" &amp; AV$9,БПр!$AU$131:$AU$160)+SUMIF(БТр!$BA$131:$BA$160,AV$17 &amp; ".0-" &amp; AV$9,БТр!$Q$131:$Q$160)+SUMIF(БТр!$BA$131:$BA$160,AV$17 &amp; ".0-" &amp; AV$9,БТр!$R$131:$R$160)+SUMIF(БТр!$BA$131:$BA$160,AV$17 &amp; ".0-" &amp; AV$9,БТр!$S$131:$S$160)+SUMIF(БТр!$BA$131:$BA$160,AV$17 &amp; ".0-" &amp; AV$9,БТр!$T$131:$T$160)</f>
        <v>111863.245489621</v>
      </c>
      <c r="AW371" s="196"/>
      <c r="AX371" s="328"/>
      <c r="AY371" s="2"/>
      <c r="AZ371" s="2"/>
    </row>
    <row r="372" spans="1:52">
      <c r="A372" s="2"/>
      <c r="B372" s="2"/>
      <c r="C372" s="2"/>
      <c r="D372" s="2"/>
      <c r="E372" s="2"/>
      <c r="F372" s="2"/>
      <c r="G372" s="2"/>
      <c r="H372" s="2"/>
      <c r="I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151"/>
      <c r="AM372" s="545" t="s">
        <v>1059</v>
      </c>
      <c r="AN372" s="513" t="s">
        <v>312</v>
      </c>
      <c r="AO372" s="164"/>
      <c r="AP372" s="249">
        <f>IF(AP370=0,0,AP371/AP370)</f>
        <v>0.96402593825040017</v>
      </c>
      <c r="AQ372" s="249">
        <f>IF(AQ370=0,0,AQ371/AQ370)</f>
        <v>0.96606488800045509</v>
      </c>
      <c r="AR372" s="249">
        <f>IF(AR370=0,0,AR371/AR370)</f>
        <v>0.96089381031557375</v>
      </c>
      <c r="AS372" s="196"/>
      <c r="AT372" s="249">
        <f>IF(AT370=0,0,AT371/AT370)</f>
        <v>0.96402593825040017</v>
      </c>
      <c r="AU372" s="249">
        <f>IF(AU370=0,0,AU371/AU370)</f>
        <v>0.96606488800045509</v>
      </c>
      <c r="AV372" s="249">
        <f>IF(AV370=0,0,AV371/AV370)</f>
        <v>0.96089381031557375</v>
      </c>
      <c r="AW372" s="196"/>
      <c r="AX372" s="115"/>
      <c r="AY372" s="2"/>
      <c r="AZ372" s="2"/>
    </row>
    <row r="373" spans="1:52" ht="48.75" customHeight="1">
      <c r="A373" s="2"/>
      <c r="B373" s="2"/>
      <c r="C373" s="2"/>
      <c r="D373" s="2"/>
      <c r="E373" s="2"/>
      <c r="F373" s="2"/>
      <c r="G373" s="2"/>
      <c r="H373" s="2"/>
      <c r="I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151"/>
      <c r="AM373" s="545" t="s">
        <v>1060</v>
      </c>
      <c r="AN373" s="623" t="s">
        <v>2316</v>
      </c>
      <c r="AO373" s="164" t="s">
        <v>149</v>
      </c>
      <c r="AP373" s="249">
        <f>SUMIF($AS$9:$AW$9,AP$9,$AS373:$AW373)</f>
        <v>284626.46453552373</v>
      </c>
      <c r="AQ373" s="249">
        <f>SUMIF($AS$9:$AW$9,AQ$9,$AS373:$AW373)</f>
        <v>172763.21904590275</v>
      </c>
      <c r="AR373" s="249">
        <f>SUMIF($AS$9:$AW$9,AR$9,$AS373:$AW373)</f>
        <v>111863.245489621</v>
      </c>
      <c r="AS373" s="196"/>
      <c r="AT373" s="249">
        <f>AU373+AV373</f>
        <v>284626.46453552373</v>
      </c>
      <c r="AU373" s="264">
        <f>SUMIF(БПр!$BA$131:$BA$160,AU$17 &amp; ".0-" &amp; AU$9,БПр!$R$131:$R$160)+SUMIF(БПр!$BA$131:$BA$160,AU$17 &amp; ".0-" &amp; AU$9,БПр!$S$131:$S$160)+SUMIF(БПр!$BA$131:$BA$160,AU$17 &amp; ".0-" &amp; AU$9,БПр!$T$131:$T$160)+SUMIF(БПр!$BA$131:$BA$160,AU$17 &amp; ".0-" &amp; AU$9,БПр!$AU$131:$AU$160)+SUMIF(БТр!$BA$131:$BA$160,AU$17 &amp; ".0-" &amp; AU$9,БТр!$R$131:$R$160)+SUMIF(БТр!$BA$131:$BA$160,AU$17 &amp; ".0-" &amp; AU$9,БТр!$S$131:$S$160)+SUMIF(БТр!$BA$131:$BA$160,AU$17 &amp; ".0-" &amp; AU$9,БТр!$T$131:$T$160)</f>
        <v>172763.21904590275</v>
      </c>
      <c r="AV373" s="264">
        <f>SUMIF(БПр!$BA$131:$BA$160,AV$17 &amp; ".0-" &amp; AV$9,БПр!$R$131:$R$160)+SUMIF(БПр!$BA$131:$BA$160,AV$17 &amp; ".0-" &amp; AV$9,БПр!$S$131:$S$160)+SUMIF(БПр!$BA$131:$BA$160,AV$17 &amp; ".0-" &amp; AV$9,БПр!$T$131:$T$160)+SUMIF(БПр!$BA$131:$BA$160,AV$17 &amp; ".0-" &amp; AV$9,БПр!$AU$131:$AU$160)+SUMIF(БТр!$BA$131:$BA$160,AV$17 &amp; ".0-" &amp; AV$9,БТр!$R$131:$R$160)+SUMIF(БТр!$BA$131:$BA$160,AV$17 &amp; ".0-" &amp; AV$9,БТр!$S$131:$S$160)+SUMIF(БТр!$BA$131:$BA$160,AV$17 &amp; ".0-" &amp; AV$9,БТр!$T$131:$T$160)</f>
        <v>111863.245489621</v>
      </c>
      <c r="AW373" s="196"/>
      <c r="AX373" s="328"/>
      <c r="AY373" s="2"/>
      <c r="AZ373" s="2"/>
    </row>
    <row r="374" spans="1:52" ht="0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151"/>
      <c r="AM374" s="540"/>
      <c r="AN374" s="624"/>
      <c r="AO374" s="449"/>
      <c r="AP374" s="263"/>
      <c r="AQ374" s="263"/>
      <c r="AR374" s="263"/>
      <c r="AS374" s="196"/>
      <c r="AT374" s="243"/>
      <c r="AU374" s="243"/>
      <c r="AV374" s="243"/>
      <c r="AW374" s="196"/>
      <c r="AX374" s="115"/>
      <c r="AY374" s="2"/>
      <c r="AZ374" s="2"/>
    </row>
    <row r="375" spans="1:52">
      <c r="A375" s="2"/>
      <c r="B375" s="2"/>
      <c r="C375" s="2"/>
      <c r="D375" s="2"/>
      <c r="E375" s="2"/>
      <c r="F375" s="2"/>
      <c r="G375" s="2"/>
      <c r="H375" s="2"/>
      <c r="I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151"/>
      <c r="AM375" s="545" t="s">
        <v>1144</v>
      </c>
      <c r="AN375" s="523" t="s">
        <v>629</v>
      </c>
      <c r="AO375" s="164" t="s">
        <v>756</v>
      </c>
      <c r="AP375" s="416">
        <f>IF(AP331=0,0,(AP336-AP335)/AP331*100)</f>
        <v>-5.3744959477849328</v>
      </c>
      <c r="AQ375" s="416">
        <f>IF(AQ331=0,0,(AQ336-AQ335)/AQ331*100)</f>
        <v>2.5788306715978739E-2</v>
      </c>
      <c r="AR375" s="416">
        <f>IF(AR331=0,0,(AR336-AR335)/AR331*100)</f>
        <v>-11.895093210537965</v>
      </c>
      <c r="AS375" s="196"/>
      <c r="AT375" s="416">
        <f>IF(AT331=0,0,(AT336-AT335)/AT331*100)</f>
        <v>-5.3744959477849328</v>
      </c>
      <c r="AU375" s="416">
        <f>IF(AU331=0,0,(AU336-AU335)/AU331*100)</f>
        <v>2.5788306715978739E-2</v>
      </c>
      <c r="AV375" s="416">
        <f>IF(AV331=0,0,(AV336-AV335)/AV331*100)</f>
        <v>-11.895093210537965</v>
      </c>
      <c r="AW375" s="196"/>
      <c r="AX375" s="115"/>
      <c r="AY375" s="2"/>
      <c r="AZ375" s="2"/>
    </row>
    <row r="376" spans="1:52" ht="18" customHeight="1">
      <c r="A376" s="2"/>
      <c r="B376" s="2"/>
      <c r="C376" s="2"/>
      <c r="D376" s="2"/>
      <c r="E376" s="2"/>
      <c r="F376" s="2"/>
      <c r="G376" s="2"/>
      <c r="H376" s="2"/>
      <c r="I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151"/>
      <c r="AM376" s="530"/>
      <c r="AN376" s="662" t="s">
        <v>2474</v>
      </c>
      <c r="AO376" s="661" t="s">
        <v>1307</v>
      </c>
      <c r="AP376" s="263"/>
      <c r="AQ376" s="263"/>
      <c r="AR376" s="263"/>
      <c r="AS376" s="196"/>
      <c r="AT376" s="243"/>
      <c r="AU376" s="243"/>
      <c r="AV376" s="243"/>
      <c r="AW376" s="196"/>
      <c r="AX376" s="115"/>
      <c r="AY376" s="2"/>
      <c r="AZ376" s="2"/>
    </row>
    <row r="377" spans="1:52" ht="24" customHeight="1">
      <c r="A377" s="2"/>
      <c r="B377" s="2"/>
      <c r="C377" s="2"/>
      <c r="D377" s="2"/>
      <c r="E377" s="2"/>
      <c r="F377" s="2"/>
      <c r="G377" s="2"/>
      <c r="H377" s="2"/>
      <c r="I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151"/>
      <c r="AM377" s="530" t="s">
        <v>1145</v>
      </c>
      <c r="AN377" s="523" t="s">
        <v>2303</v>
      </c>
      <c r="AO377" s="164" t="s">
        <v>195</v>
      </c>
      <c r="AP377" s="249">
        <f t="shared" ref="AP377:AR380" si="50">SUMIF($AS$9:$AW$9,AP$9,$AS377:$AW377)</f>
        <v>2.2012312547303736E-4</v>
      </c>
      <c r="AQ377" s="249">
        <f t="shared" si="50"/>
        <v>14462.039323584002</v>
      </c>
      <c r="AR377" s="249">
        <f t="shared" si="50"/>
        <v>-14462.039103460877</v>
      </c>
      <c r="AS377" s="196"/>
      <c r="AT377" s="265">
        <f>AU377+AV377</f>
        <v>2.2012312547303736E-4</v>
      </c>
      <c r="AU377" s="265">
        <f>AU378-(AU333+AU336-AU335)</f>
        <v>14462.039323584002</v>
      </c>
      <c r="AV377" s="265">
        <f>AV378-(AV333+AV336-AV335)</f>
        <v>-14462.039103460877</v>
      </c>
      <c r="AW377" s="196"/>
      <c r="AX377" s="328"/>
      <c r="AY377" s="2"/>
      <c r="AZ377" s="2"/>
    </row>
    <row r="378" spans="1:52" ht="24" customHeight="1">
      <c r="A378" s="2"/>
      <c r="B378" s="2"/>
      <c r="C378" s="2"/>
      <c r="D378" s="2"/>
      <c r="E378" s="2"/>
      <c r="F378" s="2"/>
      <c r="G378" s="2"/>
      <c r="H378" s="2"/>
      <c r="I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151"/>
      <c r="AM378" s="532" t="str">
        <f>AM377 &amp; ".0.1"</f>
        <v>D.0.1</v>
      </c>
      <c r="AN378" s="526" t="s">
        <v>2298</v>
      </c>
      <c r="AO378" s="164" t="s">
        <v>195</v>
      </c>
      <c r="AP378" s="249">
        <f t="shared" si="50"/>
        <v>612137.81512584386</v>
      </c>
      <c r="AQ378" s="249">
        <f t="shared" si="50"/>
        <v>370027.71781689534</v>
      </c>
      <c r="AR378" s="249">
        <f t="shared" si="50"/>
        <v>242110.09730894855</v>
      </c>
      <c r="AS378" s="196"/>
      <c r="AT378" s="249">
        <f>AU378+AV378</f>
        <v>612137.81512584386</v>
      </c>
      <c r="AU378" s="249">
        <f>AU380+AU383+AU386+AU389+AU392+AU393</f>
        <v>370027.71781689534</v>
      </c>
      <c r="AV378" s="249">
        <f>AV380+AV383+AV386+AV389+AV392+AV393</f>
        <v>242110.09730894855</v>
      </c>
      <c r="AW378" s="196"/>
      <c r="AX378" s="328"/>
      <c r="AY378" s="2"/>
      <c r="AZ378" s="2"/>
    </row>
    <row r="379" spans="1:52">
      <c r="A379" s="2"/>
      <c r="B379" s="2"/>
      <c r="C379" s="2"/>
      <c r="D379" s="2"/>
      <c r="E379" s="2"/>
      <c r="F379" s="2"/>
      <c r="G379" s="2"/>
      <c r="H379" s="2"/>
      <c r="I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151"/>
      <c r="AM379" s="532" t="str">
        <f>AM377 &amp; ".0.2"</f>
        <v>D.0.2</v>
      </c>
      <c r="AN379" s="549" t="s">
        <v>44</v>
      </c>
      <c r="AO379" s="164" t="s">
        <v>149</v>
      </c>
      <c r="AP379" s="249">
        <f t="shared" si="50"/>
        <v>284626.46453552373</v>
      </c>
      <c r="AQ379" s="249">
        <f t="shared" si="50"/>
        <v>172763.21904590272</v>
      </c>
      <c r="AR379" s="249">
        <f t="shared" si="50"/>
        <v>111863.245489621</v>
      </c>
      <c r="AS379" s="196"/>
      <c r="AT379" s="249">
        <f>AU379+AV379</f>
        <v>284626.46453552373</v>
      </c>
      <c r="AU379" s="249">
        <f>AU382+AU385+AU388+AU391</f>
        <v>172763.21904590272</v>
      </c>
      <c r="AV379" s="249">
        <f>AV382+AV385+AV388+AV391</f>
        <v>111863.245489621</v>
      </c>
      <c r="AW379" s="196"/>
      <c r="AX379" s="2"/>
      <c r="AY379" s="2"/>
      <c r="AZ379" s="2"/>
    </row>
    <row r="380" spans="1:52" ht="21">
      <c r="A380" s="2"/>
      <c r="B380" s="2"/>
      <c r="C380" s="2"/>
      <c r="D380" s="2"/>
      <c r="E380" s="2"/>
      <c r="F380" s="2"/>
      <c r="G380" s="2"/>
      <c r="H380" s="2"/>
      <c r="I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151"/>
      <c r="AM380" s="532" t="str">
        <f>AM377 &amp; ".1"</f>
        <v>D.1</v>
      </c>
      <c r="AN380" s="526" t="s">
        <v>45</v>
      </c>
      <c r="AO380" s="164" t="s">
        <v>195</v>
      </c>
      <c r="AP380" s="249">
        <f t="shared" si="50"/>
        <v>0</v>
      </c>
      <c r="AQ380" s="249">
        <f t="shared" si="50"/>
        <v>0</v>
      </c>
      <c r="AR380" s="249">
        <f t="shared" si="50"/>
        <v>0</v>
      </c>
      <c r="AS380" s="196"/>
      <c r="AT380" s="249">
        <f>AU380+AV380</f>
        <v>0</v>
      </c>
      <c r="AU380" s="249">
        <f>AU381*AU382/1000</f>
        <v>0</v>
      </c>
      <c r="AV380" s="249">
        <f>AV381*AV382/1000</f>
        <v>0</v>
      </c>
      <c r="AW380" s="196"/>
      <c r="AX380" s="2"/>
      <c r="AY380" s="2"/>
      <c r="AZ380" s="2"/>
    </row>
    <row r="381" spans="1:52">
      <c r="A381" s="2"/>
      <c r="B381" s="2"/>
      <c r="C381" s="2"/>
      <c r="D381" s="2"/>
      <c r="E381" s="2"/>
      <c r="F381" s="2"/>
      <c r="G381" s="2"/>
      <c r="H381" s="2"/>
      <c r="I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151"/>
      <c r="AM381" s="530" t="str">
        <f>AM380 &amp; ".1"</f>
        <v>D.1.1</v>
      </c>
      <c r="AN381" s="625" t="s">
        <v>398</v>
      </c>
      <c r="AO381" s="164" t="s">
        <v>288</v>
      </c>
      <c r="AP381" s="246">
        <f>IF(AP382=0,0,AP380*1000/AP382)</f>
        <v>0</v>
      </c>
      <c r="AQ381" s="246">
        <f>IF(AQ382=0,0,AQ380*1000/AQ382)</f>
        <v>0</v>
      </c>
      <c r="AR381" s="246">
        <f>IF(AR382=0,0,AR380*1000/AR382)</f>
        <v>0</v>
      </c>
      <c r="AS381" s="196"/>
      <c r="AT381" s="246">
        <f>IF(AT382=0,0,AT380*1000/AT382)</f>
        <v>0</v>
      </c>
      <c r="AU381" s="619"/>
      <c r="AV381" s="619"/>
      <c r="AW381" s="196"/>
      <c r="AX381" s="2"/>
      <c r="AY381" s="2"/>
      <c r="AZ381" s="2"/>
    </row>
    <row r="382" spans="1:52">
      <c r="A382" s="2"/>
      <c r="B382" s="2"/>
      <c r="C382" s="2"/>
      <c r="D382" s="2"/>
      <c r="E382" s="2"/>
      <c r="F382" s="2"/>
      <c r="G382" s="2"/>
      <c r="H382" s="2"/>
      <c r="I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151"/>
      <c r="AM382" s="530" t="str">
        <f>AM380 &amp; ".2"</f>
        <v>D.1.2</v>
      </c>
      <c r="AN382" s="625" t="s">
        <v>283</v>
      </c>
      <c r="AO382" s="164" t="s">
        <v>149</v>
      </c>
      <c r="AP382" s="249">
        <f t="shared" ref="AP382:AR383" si="51">SUMIF($AS$9:$AW$9,AP$9,$AS382:$AW382)</f>
        <v>0</v>
      </c>
      <c r="AQ382" s="249">
        <f t="shared" si="51"/>
        <v>0</v>
      </c>
      <c r="AR382" s="249">
        <f t="shared" si="51"/>
        <v>0</v>
      </c>
      <c r="AS382" s="196"/>
      <c r="AT382" s="249">
        <f>AU382+AV382</f>
        <v>0</v>
      </c>
      <c r="AU382" s="264">
        <f>SUMIF(БПр!$BA$131:$BA$160,AU$17 &amp; ".0-" &amp; AU$9,БПр!$U$131:$U$160)+SUMIF(БПр!$BA$131:$BA$160,AU$17 &amp; ".0-" &amp; AU$9,БПр!$AT$131:$AT$160)+IF(AU$16&amp;"::"&amp;VDET="TRANSPORT::руб/Гкал/час в мес::Передача",SUMIF(БТр!$BB$131:$BB$160,AU$17 &amp; ".0.YEAR",БТр!$I$131:$I$160)*AU$6,SUMIF(БТр!$BA$131:$BA$160,AU$17 &amp; ".0-" &amp; AU$9,БТр!$Q$131:$Q$160))</f>
        <v>0</v>
      </c>
      <c r="AV382" s="264">
        <f>SUMIF(БПр!$BA$131:$BA$160,AV$17 &amp; ".0-" &amp; AV$9,БПр!$U$131:$U$160)+SUMIF(БПр!$BA$131:$BA$160,AV$17 &amp; ".0-" &amp; AV$9,БПр!$AT$131:$AT$160)+IF(AV$16&amp;"::"&amp;VDET="TRANSPORT::руб/Гкал/час в мес::Передача",SUMIF(БТр!$BB$131:$BB$160,AV$17 &amp; ".0.YEAR",БТр!$I$131:$I$160)*AV$6,SUMIF(БТр!$BA$131:$BA$160,AV$17 &amp; ".0-" &amp; AV$9,БТр!$Q$131:$Q$160))</f>
        <v>0</v>
      </c>
      <c r="AW382" s="196"/>
      <c r="AX382" s="2"/>
      <c r="AY382" s="2"/>
      <c r="AZ382" s="2"/>
    </row>
    <row r="383" spans="1:52">
      <c r="A383" s="2"/>
      <c r="B383" s="2"/>
      <c r="C383" s="2"/>
      <c r="D383" s="2"/>
      <c r="E383" s="2"/>
      <c r="F383" s="2"/>
      <c r="G383" s="2"/>
      <c r="H383" s="2"/>
      <c r="I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151"/>
      <c r="AM383" s="532" t="str">
        <f>AM377 &amp; ".2"</f>
        <v>D.2</v>
      </c>
      <c r="AN383" s="526" t="s">
        <v>161</v>
      </c>
      <c r="AO383" s="164" t="s">
        <v>195</v>
      </c>
      <c r="AP383" s="249">
        <f t="shared" si="51"/>
        <v>99271.200972545339</v>
      </c>
      <c r="AQ383" s="249">
        <f t="shared" si="51"/>
        <v>60253.698856305353</v>
      </c>
      <c r="AR383" s="249">
        <f t="shared" si="51"/>
        <v>39017.502116239993</v>
      </c>
      <c r="AS383" s="196"/>
      <c r="AT383" s="249">
        <f>AU383+AV383</f>
        <v>99271.200972545339</v>
      </c>
      <c r="AU383" s="249">
        <f>AU384*AU385/1000</f>
        <v>60253.698856305353</v>
      </c>
      <c r="AV383" s="249">
        <f>AV384*AV385/1000</f>
        <v>39017.502116239993</v>
      </c>
      <c r="AW383" s="196"/>
      <c r="AX383" s="2"/>
      <c r="AY383" s="2"/>
      <c r="AZ383" s="2"/>
    </row>
    <row r="384" spans="1:52">
      <c r="A384" s="2"/>
      <c r="B384" s="2"/>
      <c r="C384" s="2"/>
      <c r="D384" s="2"/>
      <c r="E384" s="2"/>
      <c r="F384" s="2"/>
      <c r="G384" s="2"/>
      <c r="H384" s="2"/>
      <c r="I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151"/>
      <c r="AM384" s="530" t="str">
        <f>AM383 &amp; ".1"</f>
        <v>D.2.1</v>
      </c>
      <c r="AN384" s="625" t="s">
        <v>398</v>
      </c>
      <c r="AO384" s="164" t="s">
        <v>288</v>
      </c>
      <c r="AP384" s="246">
        <f>IF(AP385=0,0,AP383*1000/AP385)</f>
        <v>2141.8750233454853</v>
      </c>
      <c r="AQ384" s="246">
        <f>IF(AQ385=0,0,AQ383*1000/AQ385)</f>
        <v>2141.8200000000002</v>
      </c>
      <c r="AR384" s="246">
        <f>IF(AR385=0,0,AR383*1000/AR385)</f>
        <v>2141.96</v>
      </c>
      <c r="AS384" s="196"/>
      <c r="AT384" s="246">
        <f>IF(AT385=0,0,AT383*1000/AT385)</f>
        <v>2141.8750233454853</v>
      </c>
      <c r="AU384" s="619">
        <v>2141.8200000000002</v>
      </c>
      <c r="AV384" s="619">
        <v>2141.96</v>
      </c>
      <c r="AW384" s="196"/>
      <c r="AX384" s="2"/>
      <c r="AY384" s="2"/>
      <c r="AZ384" s="2"/>
    </row>
    <row r="385" spans="1:52">
      <c r="A385" s="2"/>
      <c r="B385" s="2"/>
      <c r="C385" s="2"/>
      <c r="D385" s="2"/>
      <c r="E385" s="2"/>
      <c r="F385" s="2"/>
      <c r="G385" s="2"/>
      <c r="H385" s="2"/>
      <c r="I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151"/>
      <c r="AM385" s="530" t="str">
        <f>AM383 &amp; ".2"</f>
        <v>D.2.2</v>
      </c>
      <c r="AN385" s="625" t="s">
        <v>283</v>
      </c>
      <c r="AO385" s="164" t="s">
        <v>149</v>
      </c>
      <c r="AP385" s="249">
        <f t="shared" ref="AP385:AR386" si="52">SUMIF($AS$9:$AW$9,AP$9,$AS385:$AW385)</f>
        <v>46347.802691816003</v>
      </c>
      <c r="AQ385" s="249">
        <f t="shared" si="52"/>
        <v>28132.008691816001</v>
      </c>
      <c r="AR385" s="249">
        <f t="shared" si="52"/>
        <v>18215.793999999998</v>
      </c>
      <c r="AS385" s="196"/>
      <c r="AT385" s="249">
        <f>AU385+AV385</f>
        <v>46347.802691816003</v>
      </c>
      <c r="AU385" s="264">
        <f>SUMIF(БПр!$BA$131:$BA$160,AU$17 &amp; ".0-" &amp; AU$9,БПр!$R$131:$R$160)+SUMIF(БПр!$BA$131:$BA$160,AU$17 &amp; ".0-" &amp; AU$9,БПр!$AV$131:$AV$160)+IF(AU$16&amp;"::"&amp;VDET="TRANSPORT::руб/Гкал/час в мес::Передача",SUMIF(БТр!$BB$131:$BB$160,AU$17 &amp; ".0.YEAR",БТр!$I$131:$I$160)*AU$6,SUMIF(БТр!$BA$131:$BA$160,AU$17 &amp; ".0-" &amp; AU$9,БТр!$R$131:$R$160))</f>
        <v>28132.008691816001</v>
      </c>
      <c r="AV385" s="264">
        <f>SUMIF(БПр!$BA$131:$BA$160,AV$17 &amp; ".0-" &amp; AV$9,БПр!$R$131:$R$160)+SUMIF(БПр!$BA$131:$BA$160,AV$17 &amp; ".0-" &amp; AV$9,БПр!$AV$131:$AV$160)+IF(AV$16&amp;"::"&amp;VDET="TRANSPORT::руб/Гкал/час в мес::Передача",SUMIF(БТр!$BB$131:$BB$160,AV$17 &amp; ".0.YEAR",БТр!$I$131:$I$160)*AV$6,SUMIF(БТр!$BA$131:$BA$160,AV$17 &amp; ".0-" &amp; AV$9,БТр!$R$131:$R$160))</f>
        <v>18215.793999999998</v>
      </c>
      <c r="AW385" s="196"/>
      <c r="AX385" s="2"/>
      <c r="AY385" s="2"/>
      <c r="AZ385" s="2"/>
    </row>
    <row r="386" spans="1:52">
      <c r="A386" s="2"/>
      <c r="B386" s="2"/>
      <c r="C386" s="2"/>
      <c r="D386" s="2"/>
      <c r="E386" s="2"/>
      <c r="F386" s="2"/>
      <c r="G386" s="2"/>
      <c r="H386" s="2"/>
      <c r="I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151"/>
      <c r="AM386" s="532" t="str">
        <f>AM377 &amp; ".3"</f>
        <v>D.3</v>
      </c>
      <c r="AN386" s="526" t="s">
        <v>162</v>
      </c>
      <c r="AO386" s="164" t="s">
        <v>195</v>
      </c>
      <c r="AP386" s="249">
        <f t="shared" si="52"/>
        <v>490234.8954539657</v>
      </c>
      <c r="AQ386" s="249">
        <f t="shared" si="52"/>
        <v>297112.56630474143</v>
      </c>
      <c r="AR386" s="249">
        <f t="shared" si="52"/>
        <v>193122.32914922427</v>
      </c>
      <c r="AS386" s="196"/>
      <c r="AT386" s="249">
        <f>AU386+AV386</f>
        <v>490234.8954539657</v>
      </c>
      <c r="AU386" s="249">
        <f>AU387*AU388/1000</f>
        <v>297112.56630474143</v>
      </c>
      <c r="AV386" s="249">
        <f>AV387*AV388/1000</f>
        <v>193122.32914922427</v>
      </c>
      <c r="AW386" s="196"/>
      <c r="AX386" s="2"/>
      <c r="AY386" s="2"/>
      <c r="AZ386" s="2"/>
    </row>
    <row r="387" spans="1:52">
      <c r="A387" s="2"/>
      <c r="B387" s="2"/>
      <c r="C387" s="2"/>
      <c r="D387" s="2"/>
      <c r="E387" s="2"/>
      <c r="F387" s="2"/>
      <c r="G387" s="2"/>
      <c r="H387" s="2"/>
      <c r="I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151"/>
      <c r="AM387" s="530" t="str">
        <f>AM386 &amp; ".1"</f>
        <v>D.3.1</v>
      </c>
      <c r="AN387" s="625" t="s">
        <v>398</v>
      </c>
      <c r="AO387" s="164" t="s">
        <v>288</v>
      </c>
      <c r="AP387" s="246">
        <f>IF(AP388=0,0,AP386*1000/AP388)</f>
        <v>2141.8751491852026</v>
      </c>
      <c r="AQ387" s="246">
        <f>IF(AQ388=0,0,AQ386*1000/AQ388)</f>
        <v>2141.8200000000002</v>
      </c>
      <c r="AR387" s="246">
        <f>IF(AR388=0,0,AR386*1000/AR388)</f>
        <v>2141.96</v>
      </c>
      <c r="AS387" s="196"/>
      <c r="AT387" s="246">
        <f>IF(AT388=0,0,AT386*1000/AT388)</f>
        <v>2141.8751491852026</v>
      </c>
      <c r="AU387" s="619">
        <v>2141.8200000000002</v>
      </c>
      <c r="AV387" s="619">
        <v>2141.96</v>
      </c>
      <c r="AW387" s="196"/>
      <c r="AX387" s="2"/>
      <c r="AY387" s="2"/>
      <c r="AZ387" s="2"/>
    </row>
    <row r="388" spans="1:52">
      <c r="A388" s="2"/>
      <c r="B388" s="2"/>
      <c r="C388" s="2"/>
      <c r="D388" s="2"/>
      <c r="E388" s="2"/>
      <c r="F388" s="2"/>
      <c r="G388" s="2"/>
      <c r="H388" s="2"/>
      <c r="I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151"/>
      <c r="AM388" s="530" t="str">
        <f>AM386 &amp; ".2"</f>
        <v>D.3.2</v>
      </c>
      <c r="AN388" s="625" t="s">
        <v>283</v>
      </c>
      <c r="AO388" s="164" t="s">
        <v>149</v>
      </c>
      <c r="AP388" s="249">
        <f t="shared" ref="AP388:AR389" si="53">SUMIF($AS$9:$AW$9,AP$9,$AS388:$AW388)</f>
        <v>228881.172481252</v>
      </c>
      <c r="AQ388" s="249">
        <f t="shared" si="53"/>
        <v>138719.67126310401</v>
      </c>
      <c r="AR388" s="249">
        <f t="shared" si="53"/>
        <v>90161.501218147998</v>
      </c>
      <c r="AS388" s="196"/>
      <c r="AT388" s="249">
        <f>AU388+AV388</f>
        <v>228881.172481252</v>
      </c>
      <c r="AU388" s="264">
        <f>SUMIF(БПр!$BA$131:$BA$160,AU$17 &amp; ".0-" &amp; AU$9,БПр!$S$131:$S$160)+SUMIF(БПр!$BA$131:$BA$160,AU$17 &amp; ".0-" &amp; AU$9,БПр!$AW$131:$AW$160)+IF(AU$16&amp;"::"&amp;VDET="TRANSPORT::руб/Гкал/час в мес::Передача",SUMIF(БТр!$BB$131:$BB$160,AU$17 &amp; ".0.YEAR",БТр!$I$131:$I$160)*AU$6,SUMIF(БТр!$BA$131:$BA$160,AU$17 &amp; ".0-" &amp; AU$9,БТр!$S$131:$S$160))</f>
        <v>138719.67126310401</v>
      </c>
      <c r="AV388" s="264">
        <f>SUMIF(БПр!$BA$131:$BA$160,AV$17 &amp; ".0-" &amp; AV$9,БПр!$S$131:$S$160)+SUMIF(БПр!$BA$131:$BA$160,AV$17 &amp; ".0-" &amp; AV$9,БПр!$AW$131:$AW$160)+IF(AV$16&amp;"::"&amp;VDET="TRANSPORT::руб/Гкал/час в мес::Передача",SUMIF(БТр!$BB$131:$BB$160,AV$17 &amp; ".0.YEAR",БТр!$I$131:$I$160)*AV$6,SUMIF(БТр!$BA$131:$BA$160,AV$17 &amp; ".0-" &amp; AV$9,БТр!$S$131:$S$160))</f>
        <v>90161.501218147998</v>
      </c>
      <c r="AW388" s="196"/>
      <c r="AX388" s="2"/>
      <c r="AY388" s="2"/>
      <c r="AZ388" s="2"/>
    </row>
    <row r="389" spans="1:52">
      <c r="A389" s="2"/>
      <c r="B389" s="2"/>
      <c r="C389" s="2"/>
      <c r="D389" s="2"/>
      <c r="E389" s="2"/>
      <c r="F389" s="2"/>
      <c r="G389" s="2"/>
      <c r="H389" s="2"/>
      <c r="I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151"/>
      <c r="AM389" s="532" t="str">
        <f>AM377 &amp; ".4"</f>
        <v>D.4</v>
      </c>
      <c r="AN389" s="526" t="s">
        <v>169</v>
      </c>
      <c r="AO389" s="164" t="s">
        <v>195</v>
      </c>
      <c r="AP389" s="249">
        <f t="shared" si="53"/>
        <v>20128.218699332872</v>
      </c>
      <c r="AQ389" s="249">
        <f t="shared" si="53"/>
        <v>12661.452655848567</v>
      </c>
      <c r="AR389" s="249">
        <f t="shared" si="53"/>
        <v>7466.7660434843074</v>
      </c>
      <c r="AS389" s="196"/>
      <c r="AT389" s="249">
        <f>AU389+AV389</f>
        <v>20128.218699332872</v>
      </c>
      <c r="AU389" s="249">
        <f>AU390*AU391/1000</f>
        <v>12661.452655848567</v>
      </c>
      <c r="AV389" s="249">
        <f>AV390*AV391/1000</f>
        <v>7466.7660434843074</v>
      </c>
      <c r="AW389" s="196"/>
      <c r="AX389" s="2"/>
      <c r="AY389" s="2"/>
      <c r="AZ389" s="2"/>
    </row>
    <row r="390" spans="1:52">
      <c r="A390" s="2"/>
      <c r="B390" s="2"/>
      <c r="C390" s="2"/>
      <c r="D390" s="2"/>
      <c r="E390" s="2"/>
      <c r="F390" s="2"/>
      <c r="G390" s="2"/>
      <c r="H390" s="2"/>
      <c r="I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151"/>
      <c r="AM390" s="530" t="str">
        <f>AM389 &amp; ".1"</f>
        <v>D.4.1</v>
      </c>
      <c r="AN390" s="625" t="s">
        <v>398</v>
      </c>
      <c r="AO390" s="164" t="s">
        <v>288</v>
      </c>
      <c r="AP390" s="246">
        <f>IF(AP391=0,0,AP389*1000/AP391)</f>
        <v>2141.8719322788443</v>
      </c>
      <c r="AQ390" s="246">
        <f>IF(AQ391=0,0,AQ389*1000/AQ391)</f>
        <v>2141.8200000000002</v>
      </c>
      <c r="AR390" s="246">
        <f>IF(AR391=0,0,AR389*1000/AR391)</f>
        <v>2141.96</v>
      </c>
      <c r="AS390" s="196"/>
      <c r="AT390" s="246">
        <f>IF(AT391=0,0,AT389*1000/AT391)</f>
        <v>2141.8719322788443</v>
      </c>
      <c r="AU390" s="619">
        <v>2141.8200000000002</v>
      </c>
      <c r="AV390" s="619">
        <v>2141.96</v>
      </c>
      <c r="AW390" s="196"/>
      <c r="AX390" s="2"/>
      <c r="AY390" s="2"/>
      <c r="AZ390" s="2"/>
    </row>
    <row r="391" spans="1:52">
      <c r="A391" s="2"/>
      <c r="B391" s="2"/>
      <c r="C391" s="2"/>
      <c r="D391" s="2"/>
      <c r="E391" s="2"/>
      <c r="F391" s="2"/>
      <c r="G391" s="2"/>
      <c r="H391" s="2"/>
      <c r="I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151"/>
      <c r="AM391" s="530" t="str">
        <f>AM389 &amp; ".2"</f>
        <v>D.4.2</v>
      </c>
      <c r="AN391" s="625" t="s">
        <v>283</v>
      </c>
      <c r="AO391" s="164" t="s">
        <v>149</v>
      </c>
      <c r="AP391" s="249">
        <f t="shared" ref="AP391:AR393" si="54">SUMIF($AS$9:$AW$9,AP$9,$AS391:$AW391)</f>
        <v>9397.4893624556989</v>
      </c>
      <c r="AQ391" s="249">
        <f t="shared" si="54"/>
        <v>5911.5390909826992</v>
      </c>
      <c r="AR391" s="249">
        <f t="shared" si="54"/>
        <v>3485.9502714730002</v>
      </c>
      <c r="AS391" s="196"/>
      <c r="AT391" s="249">
        <f>AU391+AV391</f>
        <v>9397.4893624556989</v>
      </c>
      <c r="AU391" s="264">
        <f>SUMIF(БПр!$BA$131:$BA$160,AU$17 &amp; ".0-" &amp; AU$9,БПр!$T$131:$T$160)+SUMIF(БПр!$BA$131:$BA$160,AU$17 &amp; ".0-" &amp; AU$9,БПр!$AX$131:$AX$160)+IF(AU$16&amp;"::"&amp;VDET="TRANSPORT::руб/Гкал/час в мес::Передача",SUMIF(БТр!$BB$131:$BB$160,AU$17 &amp; ".0.YEAR",БТр!$I$131:$I$160)*AU$6,SUMIF(БТр!$BA$131:$BA$160,AU$17 &amp; ".0-" &amp; AU$9,БТр!$T$131:$T$160))</f>
        <v>5911.5390909826992</v>
      </c>
      <c r="AV391" s="264">
        <f>SUMIF(БПр!$BA$131:$BA$160,AV$17 &amp; ".0-" &amp; AV$9,БПр!$T$131:$T$160)+SUMIF(БПр!$BA$131:$BA$160,AV$17 &amp; ".0-" &amp; AV$9,БПр!$AX$131:$AX$160)+IF(AV$16&amp;"::"&amp;VDET="TRANSPORT::руб/Гкал/час в мес::Передача",SUMIF(БТр!$BB$131:$BB$160,AV$17 &amp; ".0.YEAR",БТр!$I$131:$I$160)*AV$6,SUMIF(БТр!$BA$131:$BA$160,AV$17 &amp; ".0-" &amp; AV$9,БТр!$T$131:$T$160))</f>
        <v>3485.9502714730002</v>
      </c>
      <c r="AW391" s="196"/>
      <c r="AX391" s="2"/>
      <c r="AY391" s="2"/>
      <c r="AZ391" s="2"/>
    </row>
    <row r="392" spans="1:52">
      <c r="A392" s="2"/>
      <c r="B392" s="2"/>
      <c r="C392" s="2"/>
      <c r="D392" s="2"/>
      <c r="E392" s="2"/>
      <c r="F392" s="2"/>
      <c r="G392" s="2"/>
      <c r="H392" s="2"/>
      <c r="I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151"/>
      <c r="AM392" s="649" t="str">
        <f>AM377 &amp; ".5"</f>
        <v>D.5</v>
      </c>
      <c r="AN392" s="650" t="s">
        <v>2299</v>
      </c>
      <c r="AO392" s="645" t="s">
        <v>195</v>
      </c>
      <c r="AP392" s="255">
        <f t="shared" si="54"/>
        <v>0</v>
      </c>
      <c r="AQ392" s="255">
        <f t="shared" si="54"/>
        <v>0</v>
      </c>
      <c r="AR392" s="255">
        <f t="shared" si="54"/>
        <v>0</v>
      </c>
      <c r="AS392" s="196"/>
      <c r="AT392" s="249">
        <f>AU392+AV392</f>
        <v>0</v>
      </c>
      <c r="AU392" s="247"/>
      <c r="AV392" s="247"/>
      <c r="AW392" s="196"/>
      <c r="AX392" s="2"/>
      <c r="AY392" s="2"/>
      <c r="AZ392" s="2"/>
    </row>
    <row r="393" spans="1:52" ht="21">
      <c r="A393" s="2"/>
      <c r="B393" s="2"/>
      <c r="C393" s="2"/>
      <c r="D393" s="2"/>
      <c r="E393" s="2"/>
      <c r="F393" s="2"/>
      <c r="G393" s="2"/>
      <c r="H393" s="2"/>
      <c r="I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151"/>
      <c r="AM393" s="532" t="str">
        <f>AM377 &amp; ".6"</f>
        <v>D.6</v>
      </c>
      <c r="AN393" s="657" t="s">
        <v>2353</v>
      </c>
      <c r="AO393" s="164" t="s">
        <v>195</v>
      </c>
      <c r="AP393" s="249">
        <f t="shared" si="54"/>
        <v>2503.5</v>
      </c>
      <c r="AQ393" s="249">
        <f t="shared" si="54"/>
        <v>0</v>
      </c>
      <c r="AR393" s="249">
        <f t="shared" si="54"/>
        <v>2503.5</v>
      </c>
      <c r="AS393" s="225"/>
      <c r="AT393" s="249">
        <f>AU393+AV393</f>
        <v>2503.5</v>
      </c>
      <c r="AU393" s="247"/>
      <c r="AV393" s="247">
        <v>2503.5</v>
      </c>
      <c r="AW393" s="196"/>
      <c r="AX393" s="2"/>
      <c r="AY393" s="2"/>
      <c r="AZ393" s="2"/>
    </row>
    <row r="394" spans="1:52" ht="0.75" hidden="1" customHeight="1">
      <c r="A394" s="2"/>
      <c r="B394" s="2"/>
      <c r="C394" s="2"/>
      <c r="D394" s="2"/>
      <c r="E394" s="2"/>
      <c r="F394" s="2"/>
      <c r="G394" s="2"/>
      <c r="H394" s="2"/>
      <c r="I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151"/>
      <c r="AM394" s="529"/>
      <c r="AN394" s="651"/>
      <c r="AO394" s="167"/>
      <c r="AP394" s="244"/>
      <c r="AQ394" s="244"/>
      <c r="AR394" s="244"/>
      <c r="AS394" s="225"/>
      <c r="AT394" s="243"/>
      <c r="AU394" s="243"/>
      <c r="AV394" s="243"/>
      <c r="AW394" s="196"/>
      <c r="AX394" s="2"/>
      <c r="AY394" s="2"/>
      <c r="AZ394" s="2"/>
    </row>
    <row r="395" spans="1:52" ht="0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151"/>
      <c r="AM395" s="529"/>
      <c r="AN395" s="651"/>
      <c r="AO395" s="167"/>
      <c r="AP395" s="244"/>
      <c r="AQ395" s="244"/>
      <c r="AR395" s="244"/>
      <c r="AS395" s="225"/>
      <c r="AT395" s="243"/>
      <c r="AU395" s="243"/>
      <c r="AV395" s="243"/>
      <c r="AW395" s="196"/>
      <c r="AX395" s="2"/>
      <c r="AY395" s="2"/>
      <c r="AZ395" s="2"/>
    </row>
    <row r="396" spans="1:52" ht="0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151"/>
      <c r="AM396" s="529"/>
      <c r="AN396" s="651"/>
      <c r="AO396" s="167"/>
      <c r="AP396" s="244"/>
      <c r="AQ396" s="244"/>
      <c r="AR396" s="244"/>
      <c r="AS396" s="225"/>
      <c r="AT396" s="243"/>
      <c r="AU396" s="243"/>
      <c r="AV396" s="243"/>
      <c r="AW396" s="196"/>
      <c r="AX396" s="2"/>
      <c r="AY396" s="2"/>
      <c r="AZ396" s="2"/>
    </row>
    <row r="397" spans="1:52" ht="0.75" hidden="1" customHeight="1">
      <c r="A397" s="2"/>
      <c r="B397" s="2"/>
      <c r="C397" s="2"/>
      <c r="D397" s="2"/>
      <c r="E397" s="2"/>
      <c r="F397" s="2"/>
      <c r="G397" s="2"/>
      <c r="H397" s="2"/>
      <c r="I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151"/>
      <c r="AM397" s="529"/>
      <c r="AN397" s="651"/>
      <c r="AO397" s="167"/>
      <c r="AP397" s="244"/>
      <c r="AQ397" s="244"/>
      <c r="AR397" s="244"/>
      <c r="AS397" s="225"/>
      <c r="AT397" s="243"/>
      <c r="AU397" s="243"/>
      <c r="AV397" s="243"/>
      <c r="AW397" s="196"/>
      <c r="AX397" s="2"/>
      <c r="AY397" s="2"/>
      <c r="AZ397" s="2"/>
    </row>
    <row r="398" spans="1:52" ht="0.75" hidden="1" customHeight="1">
      <c r="A398" s="2"/>
      <c r="B398" s="2"/>
      <c r="C398" s="2"/>
      <c r="D398" s="2"/>
      <c r="E398" s="2"/>
      <c r="F398" s="2"/>
      <c r="G398" s="2"/>
      <c r="H398" s="2"/>
      <c r="I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151"/>
      <c r="AM398" s="529"/>
      <c r="AN398" s="651"/>
      <c r="AO398" s="167"/>
      <c r="AP398" s="244"/>
      <c r="AQ398" s="244"/>
      <c r="AR398" s="244"/>
      <c r="AS398" s="225"/>
      <c r="AT398" s="243"/>
      <c r="AU398" s="243"/>
      <c r="AV398" s="243"/>
      <c r="AW398" s="196"/>
      <c r="AX398" s="2"/>
      <c r="AY398" s="2"/>
      <c r="AZ398" s="2"/>
    </row>
    <row r="399" spans="1:52" ht="0.75" hidden="1" customHeight="1">
      <c r="A399" s="2"/>
      <c r="B399" s="2"/>
      <c r="C399" s="2"/>
      <c r="D399" s="2"/>
      <c r="E399" s="2"/>
      <c r="F399" s="2"/>
      <c r="G399" s="2"/>
      <c r="H399" s="2"/>
      <c r="I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151"/>
      <c r="AM399" s="529"/>
      <c r="AN399" s="651"/>
      <c r="AO399" s="167"/>
      <c r="AP399" s="244"/>
      <c r="AQ399" s="244"/>
      <c r="AR399" s="244"/>
      <c r="AS399" s="225"/>
      <c r="AT399" s="243"/>
      <c r="AU399" s="243"/>
      <c r="AV399" s="243"/>
      <c r="AW399" s="196"/>
      <c r="AX399" s="2"/>
      <c r="AY399" s="2"/>
      <c r="AZ399" s="2"/>
    </row>
    <row r="400" spans="1:52">
      <c r="A400" s="2"/>
      <c r="B400" s="2"/>
      <c r="C400" s="2"/>
      <c r="D400" s="2"/>
      <c r="E400" s="2"/>
      <c r="F400" s="2"/>
      <c r="G400" s="2"/>
      <c r="H400" s="2"/>
      <c r="I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151"/>
      <c r="AM400" s="652"/>
      <c r="AN400" s="656" t="s">
        <v>2440</v>
      </c>
      <c r="AO400" s="167"/>
      <c r="AP400" s="263"/>
      <c r="AQ400" s="263"/>
      <c r="AR400" s="263"/>
      <c r="AS400" s="225"/>
      <c r="AT400" s="243"/>
      <c r="AU400" s="243"/>
      <c r="AV400" s="243"/>
      <c r="AW400" s="196"/>
      <c r="AX400" s="2"/>
      <c r="AY400" s="2"/>
      <c r="AZ400" s="2"/>
    </row>
    <row r="401" spans="1:52">
      <c r="A401" s="2"/>
      <c r="B401" s="2"/>
      <c r="C401" s="2"/>
      <c r="D401" s="2"/>
      <c r="E401" s="2"/>
      <c r="F401" s="2"/>
      <c r="G401" s="2"/>
      <c r="H401" s="2"/>
      <c r="I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151"/>
      <c r="AM401" s="652"/>
      <c r="AN401" s="656" t="s">
        <v>788</v>
      </c>
      <c r="AO401" s="167"/>
      <c r="AP401" s="263"/>
      <c r="AQ401" s="263"/>
      <c r="AR401" s="263"/>
      <c r="AS401" s="225"/>
      <c r="AT401" s="243"/>
      <c r="AU401" s="243"/>
      <c r="AV401" s="243"/>
      <c r="AW401" s="196"/>
      <c r="AX401" s="2"/>
      <c r="AY401" s="2"/>
      <c r="AZ401" s="2"/>
    </row>
    <row r="402" spans="1:52" ht="21">
      <c r="A402" s="2"/>
      <c r="B402" s="2"/>
      <c r="C402" s="2"/>
      <c r="D402" s="2"/>
      <c r="E402" s="2"/>
      <c r="F402" s="2"/>
      <c r="G402" s="2"/>
      <c r="H402" s="2"/>
      <c r="I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151"/>
      <c r="AM402" s="653"/>
      <c r="AN402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ТЭ</v>
      </c>
      <c r="AO402" s="164" t="s">
        <v>195</v>
      </c>
      <c r="AP402" s="247">
        <v>172709.46</v>
      </c>
      <c r="AQ402" s="263"/>
      <c r="AR402" s="263"/>
      <c r="AS402" s="225"/>
      <c r="AT402" s="243"/>
      <c r="AU402" s="243"/>
      <c r="AV402" s="243"/>
      <c r="AW402" s="196"/>
      <c r="AX402" s="2"/>
      <c r="AY402" s="2"/>
      <c r="AZ402" s="2"/>
    </row>
    <row r="403" spans="1:52">
      <c r="A403" s="2"/>
      <c r="B403" s="2"/>
      <c r="C403" s="2"/>
      <c r="D403" s="2"/>
      <c r="E403" s="2"/>
      <c r="F403" s="2"/>
      <c r="G403" s="2"/>
      <c r="H403" s="2"/>
      <c r="I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151"/>
      <c r="AM403" s="653"/>
      <c r="AN403" s="532" t="s">
        <v>2441</v>
      </c>
      <c r="AO403" s="164" t="s">
        <v>756</v>
      </c>
      <c r="AP403" s="247">
        <v>63.36</v>
      </c>
      <c r="AQ403" s="263"/>
      <c r="AR403" s="263"/>
      <c r="AS403" s="225"/>
      <c r="AT403" s="243"/>
      <c r="AU403" s="243"/>
      <c r="AV403" s="243"/>
      <c r="AW403" s="196"/>
      <c r="AX403" s="2"/>
      <c r="AY403" s="2"/>
      <c r="AZ403" s="2"/>
    </row>
    <row r="404" spans="1:52">
      <c r="A404" s="2"/>
      <c r="B404" s="2"/>
      <c r="C404" s="2"/>
      <c r="D404" s="2"/>
      <c r="E404" s="2"/>
      <c r="F404" s="2"/>
      <c r="G404" s="2"/>
      <c r="H404" s="2"/>
      <c r="I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151"/>
      <c r="AM404" s="652"/>
      <c r="AN404" s="656" t="s">
        <v>130</v>
      </c>
      <c r="AO404" s="167"/>
      <c r="AP404" s="263"/>
      <c r="AQ404" s="263"/>
      <c r="AR404" s="263"/>
      <c r="AS404" s="225"/>
      <c r="AT404" s="243"/>
      <c r="AU404" s="243"/>
      <c r="AV404" s="243"/>
      <c r="AW404" s="196"/>
      <c r="AX404" s="2"/>
      <c r="AY404" s="2"/>
      <c r="AZ404" s="2"/>
    </row>
    <row r="405" spans="1:52">
      <c r="A405" s="2"/>
      <c r="B405" s="2"/>
      <c r="C405" s="2"/>
      <c r="D405" s="2"/>
      <c r="E405" s="2"/>
      <c r="F405" s="2"/>
      <c r="G405" s="2"/>
      <c r="H405" s="2"/>
      <c r="I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151"/>
      <c r="AM405" s="653"/>
      <c r="AN405" s="532" t="str">
        <f>"Стоимость основных средств, относимых на передачу " &amp; RESOURCE_IDENTIFIER</f>
        <v>Стоимость основных средств, относимых на передачу ТЭ</v>
      </c>
      <c r="AO405" s="164" t="s">
        <v>195</v>
      </c>
      <c r="AP405" s="247">
        <v>52936.74</v>
      </c>
      <c r="AQ405" s="263"/>
      <c r="AR405" s="263"/>
      <c r="AS405" s="225"/>
      <c r="AT405" s="243"/>
      <c r="AU405" s="243"/>
      <c r="AV405" s="243"/>
      <c r="AW405" s="196"/>
      <c r="AX405" s="2"/>
      <c r="AY405" s="2"/>
      <c r="AZ405" s="2"/>
    </row>
    <row r="406" spans="1:52">
      <c r="A406" s="2"/>
      <c r="B406" s="2"/>
      <c r="C406" s="2"/>
      <c r="D406" s="2"/>
      <c r="E406" s="2"/>
      <c r="F406" s="2"/>
      <c r="G406" s="2"/>
      <c r="H406" s="2"/>
      <c r="I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151"/>
      <c r="AM406" s="653"/>
      <c r="AN406" s="532" t="s">
        <v>2456</v>
      </c>
      <c r="AO406" s="164" t="s">
        <v>2446</v>
      </c>
      <c r="AP406" s="247">
        <v>111.545</v>
      </c>
      <c r="AQ406" s="263"/>
      <c r="AR406" s="263"/>
      <c r="AS406" s="225"/>
      <c r="AT406" s="243"/>
      <c r="AU406" s="243"/>
      <c r="AV406" s="243"/>
      <c r="AW406" s="196"/>
      <c r="AX406" s="2"/>
      <c r="AY406" s="2"/>
      <c r="AZ406" s="2"/>
    </row>
    <row r="407" spans="1:52">
      <c r="A407" s="2"/>
      <c r="B407" s="2"/>
      <c r="C407" s="2"/>
      <c r="D407" s="2"/>
      <c r="E407" s="2"/>
      <c r="F407" s="2"/>
      <c r="G407" s="2"/>
      <c r="H407" s="2"/>
      <c r="I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151"/>
      <c r="AM407" s="653"/>
      <c r="AN407" s="532" t="s">
        <v>2447</v>
      </c>
      <c r="AO407" s="164" t="s">
        <v>2446</v>
      </c>
      <c r="AP407" s="247">
        <v>105.798</v>
      </c>
      <c r="AQ407" s="263"/>
      <c r="AR407" s="263"/>
      <c r="AS407" s="225"/>
      <c r="AT407" s="243"/>
      <c r="AU407" s="243"/>
      <c r="AV407" s="243"/>
      <c r="AW407" s="196"/>
      <c r="AX407" s="2"/>
      <c r="AY407" s="2"/>
      <c r="AZ407" s="2"/>
    </row>
    <row r="408" spans="1:52">
      <c r="A408" s="2"/>
      <c r="B408" s="2"/>
      <c r="C408" s="2"/>
      <c r="D408" s="2"/>
      <c r="E408" s="2"/>
      <c r="F408" s="2"/>
      <c r="G408" s="2"/>
      <c r="H408" s="2"/>
      <c r="I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151"/>
      <c r="AM408" s="652"/>
      <c r="AN408" s="656" t="s">
        <v>789</v>
      </c>
      <c r="AO408" s="167"/>
      <c r="AP408" s="263"/>
      <c r="AQ408" s="263"/>
      <c r="AR408" s="263"/>
      <c r="AS408" s="225"/>
      <c r="AT408" s="243"/>
      <c r="AU408" s="243"/>
      <c r="AV408" s="243"/>
      <c r="AW408" s="196"/>
      <c r="AX408" s="2"/>
      <c r="AY408" s="2"/>
      <c r="AZ408" s="2"/>
    </row>
    <row r="409" spans="1:52" ht="21">
      <c r="A409" s="2"/>
      <c r="B409" s="2"/>
      <c r="C409" s="2"/>
      <c r="D409" s="2"/>
      <c r="E409" s="2"/>
      <c r="F409" s="2"/>
      <c r="G409" s="2"/>
      <c r="H409" s="2"/>
      <c r="I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151"/>
      <c r="AM409" s="653"/>
      <c r="AN409" s="532" t="s">
        <v>2453</v>
      </c>
      <c r="AO409" s="164" t="s">
        <v>149</v>
      </c>
      <c r="AP409" s="247">
        <v>5020.09</v>
      </c>
      <c r="AQ409" s="263"/>
      <c r="AR409" s="263"/>
      <c r="AS409" s="225"/>
      <c r="AT409" s="243"/>
      <c r="AU409" s="243"/>
      <c r="AV409" s="243"/>
      <c r="AW409" s="196"/>
      <c r="AX409" s="2"/>
      <c r="AY409" s="2"/>
      <c r="AZ409" s="2"/>
    </row>
    <row r="410" spans="1:52">
      <c r="A410" s="2"/>
      <c r="B410" s="2"/>
      <c r="C410" s="2"/>
      <c r="D410" s="2"/>
      <c r="E410" s="2"/>
      <c r="F410" s="2"/>
      <c r="G410" s="2"/>
      <c r="H410" s="2"/>
      <c r="I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151"/>
      <c r="AM410" s="653"/>
      <c r="AN410" s="532" t="s">
        <v>2449</v>
      </c>
      <c r="AO410" s="164" t="s">
        <v>2450</v>
      </c>
      <c r="AP410" s="654">
        <v>47095</v>
      </c>
      <c r="AQ410" s="263"/>
      <c r="AR410" s="263"/>
      <c r="AS410" s="225"/>
      <c r="AT410" s="243"/>
      <c r="AU410" s="243"/>
      <c r="AV410" s="243"/>
      <c r="AW410" s="196"/>
      <c r="AX410" s="2"/>
      <c r="AY410" s="2"/>
      <c r="AZ410" s="2"/>
    </row>
    <row r="411" spans="1:52">
      <c r="A411" s="2"/>
      <c r="B411" s="2"/>
      <c r="C411" s="2"/>
      <c r="D411" s="2"/>
      <c r="E411" s="2"/>
      <c r="F411" s="2"/>
      <c r="G411" s="2"/>
      <c r="H411" s="2"/>
      <c r="I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151"/>
      <c r="AM411" s="653"/>
      <c r="AN411" s="532" t="s">
        <v>2451</v>
      </c>
      <c r="AO411" s="164" t="s">
        <v>2452</v>
      </c>
      <c r="AP411" s="654">
        <v>24.667999999999999</v>
      </c>
      <c r="AQ411" s="263"/>
      <c r="AR411" s="263"/>
      <c r="AS411" s="225"/>
      <c r="AT411" s="243"/>
      <c r="AU411" s="243"/>
      <c r="AV411" s="243"/>
      <c r="AW411" s="196"/>
      <c r="AX411" s="2"/>
      <c r="AY411" s="2"/>
      <c r="AZ411" s="2"/>
    </row>
    <row r="412" spans="1:52" ht="0.75" hidden="1" customHeight="1">
      <c r="A412" s="2"/>
      <c r="B412" s="2"/>
      <c r="C412" s="2"/>
      <c r="D412" s="2"/>
      <c r="E412" s="2"/>
      <c r="F412" s="2"/>
      <c r="G412" s="2"/>
      <c r="H412" s="2"/>
      <c r="I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151"/>
      <c r="AM412" s="529"/>
      <c r="AN412" s="651"/>
      <c r="AO412" s="167"/>
      <c r="AP412" s="244"/>
      <c r="AQ412" s="244"/>
      <c r="AR412" s="244"/>
      <c r="AS412" s="225"/>
      <c r="AT412" s="243"/>
      <c r="AU412" s="243"/>
      <c r="AV412" s="243"/>
      <c r="AW412" s="196"/>
      <c r="AX412" s="2"/>
      <c r="AY412" s="2"/>
      <c r="AZ412" s="2"/>
    </row>
    <row r="413" spans="1:52" ht="0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151"/>
      <c r="AM413" s="529"/>
      <c r="AN413" s="651"/>
      <c r="AO413" s="167"/>
      <c r="AP413" s="244"/>
      <c r="AQ413" s="244"/>
      <c r="AR413" s="244"/>
      <c r="AS413" s="225"/>
      <c r="AT413" s="243"/>
      <c r="AU413" s="243"/>
      <c r="AV413" s="243"/>
      <c r="AW413" s="196"/>
      <c r="AX413" s="2"/>
      <c r="AY413" s="2"/>
      <c r="AZ413" s="2"/>
    </row>
    <row r="414" spans="1:52" ht="0.75" hidden="1" customHeight="1">
      <c r="A414" s="2"/>
      <c r="B414" s="2"/>
      <c r="C414" s="2"/>
      <c r="D414" s="2"/>
      <c r="E414" s="2"/>
      <c r="F414" s="2"/>
      <c r="G414" s="2"/>
      <c r="H414" s="2"/>
      <c r="I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151"/>
      <c r="AM414" s="529"/>
      <c r="AN414" s="651"/>
      <c r="AO414" s="167"/>
      <c r="AP414" s="244"/>
      <c r="AQ414" s="244"/>
      <c r="AR414" s="244"/>
      <c r="AS414" s="225"/>
      <c r="AT414" s="243"/>
      <c r="AU414" s="243"/>
      <c r="AV414" s="243"/>
      <c r="AW414" s="196"/>
      <c r="AX414" s="2"/>
      <c r="AY414" s="2"/>
      <c r="AZ414" s="2"/>
    </row>
    <row r="415" spans="1:52" ht="0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151"/>
      <c r="AM415" s="529"/>
      <c r="AN415" s="651"/>
      <c r="AO415" s="167"/>
      <c r="AP415" s="244"/>
      <c r="AQ415" s="244"/>
      <c r="AR415" s="244"/>
      <c r="AS415" s="225"/>
      <c r="AT415" s="243"/>
      <c r="AU415" s="243"/>
      <c r="AV415" s="243"/>
      <c r="AW415" s="196"/>
      <c r="AX415" s="2"/>
      <c r="AY415" s="2"/>
      <c r="AZ415" s="2"/>
    </row>
    <row r="416" spans="1:52" ht="0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151"/>
      <c r="AM416" s="529"/>
      <c r="AN416" s="651"/>
      <c r="AO416" s="167"/>
      <c r="AP416" s="244"/>
      <c r="AQ416" s="244"/>
      <c r="AR416" s="244"/>
      <c r="AS416" s="225"/>
      <c r="AT416" s="243"/>
      <c r="AU416" s="243"/>
      <c r="AV416" s="243"/>
      <c r="AW416" s="196"/>
      <c r="AX416" s="2"/>
      <c r="AY416" s="2"/>
      <c r="AZ416" s="2"/>
    </row>
    <row r="417" spans="1:52" ht="0.75" hidden="1" customHeight="1">
      <c r="A417" s="2"/>
      <c r="B417" s="2"/>
      <c r="C417" s="2"/>
      <c r="D417" s="2"/>
      <c r="E417" s="2"/>
      <c r="F417" s="2"/>
      <c r="G417" s="2"/>
      <c r="H417" s="2"/>
      <c r="I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151"/>
      <c r="AM417" s="529"/>
      <c r="AN417" s="651"/>
      <c r="AO417" s="167"/>
      <c r="AP417" s="244"/>
      <c r="AQ417" s="244"/>
      <c r="AR417" s="244"/>
      <c r="AS417" s="225"/>
      <c r="AT417" s="243"/>
      <c r="AU417" s="243"/>
      <c r="AV417" s="243"/>
      <c r="AW417" s="196"/>
      <c r="AX417" s="2"/>
      <c r="AY417" s="2"/>
      <c r="AZ417" s="2"/>
    </row>
    <row r="418" spans="1:52" ht="0.75" hidden="1" customHeight="1">
      <c r="A418" s="2"/>
      <c r="B418" s="2"/>
      <c r="C418" s="2"/>
      <c r="D418" s="2"/>
      <c r="E418" s="2"/>
      <c r="F418" s="2"/>
      <c r="G418" s="2"/>
      <c r="H418" s="2"/>
      <c r="I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151"/>
      <c r="AM418" s="529"/>
      <c r="AN418" s="651"/>
      <c r="AO418" s="167"/>
      <c r="AP418" s="244"/>
      <c r="AQ418" s="244"/>
      <c r="AR418" s="244"/>
      <c r="AS418" s="225"/>
      <c r="AT418" s="243"/>
      <c r="AU418" s="243"/>
      <c r="AV418" s="243"/>
      <c r="AW418" s="196"/>
      <c r="AX418" s="2"/>
      <c r="AY418" s="2"/>
      <c r="AZ418" s="2"/>
    </row>
    <row r="419" spans="1:52" ht="0.75" hidden="1" customHeight="1">
      <c r="A419" s="2"/>
      <c r="B419" s="2"/>
      <c r="C419" s="2"/>
      <c r="D419" s="2"/>
      <c r="E419" s="2"/>
      <c r="F419" s="2"/>
      <c r="G419" s="2"/>
      <c r="H419" s="2"/>
      <c r="I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151"/>
      <c r="AM419" s="529"/>
      <c r="AN419" s="651"/>
      <c r="AO419" s="167"/>
      <c r="AP419" s="244"/>
      <c r="AQ419" s="244"/>
      <c r="AR419" s="244"/>
      <c r="AS419" s="225"/>
      <c r="AT419" s="243"/>
      <c r="AU419" s="243"/>
      <c r="AV419" s="243"/>
      <c r="AW419" s="196"/>
      <c r="AX419" s="2"/>
      <c r="AY419" s="2"/>
      <c r="AZ419" s="2"/>
    </row>
    <row r="420" spans="1:52" ht="0.75" hidden="1" customHeight="1">
      <c r="A420" s="2"/>
      <c r="B420" s="2"/>
      <c r="C420" s="2"/>
      <c r="D420" s="2"/>
      <c r="E420" s="2"/>
      <c r="F420" s="2"/>
      <c r="G420" s="2"/>
      <c r="H420" s="2"/>
      <c r="I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151"/>
      <c r="AM420" s="529"/>
      <c r="AN420" s="651"/>
      <c r="AO420" s="167"/>
      <c r="AP420" s="244"/>
      <c r="AQ420" s="244"/>
      <c r="AR420" s="244"/>
      <c r="AS420" s="225"/>
      <c r="AT420" s="243"/>
      <c r="AU420" s="243"/>
      <c r="AV420" s="243"/>
      <c r="AW420" s="196"/>
      <c r="AX420" s="2"/>
      <c r="AY420" s="2"/>
      <c r="AZ420" s="2"/>
    </row>
    <row r="421" spans="1:52">
      <c r="A421" s="2"/>
      <c r="B421" s="2"/>
      <c r="C421" s="2"/>
      <c r="D421" s="2"/>
      <c r="E421" s="2"/>
      <c r="F421" s="2"/>
      <c r="G421" s="2"/>
      <c r="H421" s="2"/>
      <c r="I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0"/>
      <c r="AM421" s="26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spans="1:52">
      <c r="A422" s="2"/>
      <c r="B422" s="2"/>
      <c r="C422" s="2"/>
      <c r="D422" s="2"/>
      <c r="E422" s="2"/>
      <c r="F422" s="2"/>
      <c r="G422" s="2"/>
      <c r="H422" s="2"/>
      <c r="I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0"/>
      <c r="AM422" s="26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spans="1:52">
      <c r="A423" s="2"/>
      <c r="B423" s="2"/>
      <c r="C423" s="2"/>
      <c r="D423" s="2"/>
      <c r="E423" s="2"/>
      <c r="F423" s="2"/>
      <c r="G423" s="2"/>
      <c r="H423" s="2"/>
      <c r="I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0"/>
      <c r="AM423" s="26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spans="1:52">
      <c r="A424" s="2"/>
      <c r="B424" s="2"/>
      <c r="C424" s="2"/>
      <c r="D424" s="2"/>
      <c r="E424" s="2"/>
      <c r="F424" s="2"/>
      <c r="G424" s="2"/>
      <c r="H424" s="2"/>
      <c r="I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0"/>
      <c r="AM424" s="26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spans="1:52">
      <c r="A425" s="2"/>
      <c r="B425" s="2"/>
      <c r="C425" s="2"/>
      <c r="D425" s="2"/>
      <c r="E425" s="2"/>
      <c r="F425" s="2"/>
      <c r="G425" s="2"/>
      <c r="H425" s="2"/>
      <c r="I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0"/>
      <c r="AM425" s="26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</sheetData>
  <sheetProtection algorithmName="SHA-512" hashValue="bJ9UOkUgGnbOtDpP8HwSng9NRQGC3Xw1ObyuPWT6/ZU37iEE5eG4y334VYbJorm+Zc/1srjEq30HOegxNX3uMA==" saltValue="mpck8PpFFtrAa/+WnMf5Vw==" spinCount="100000" sheet="1" objects="1" scenarios="1" formatColumns="0" formatRows="0"/>
  <mergeCells count="12">
    <mergeCell ref="AT22:AV22"/>
    <mergeCell ref="AM13:AN14"/>
    <mergeCell ref="AP14:AR14"/>
    <mergeCell ref="AM19:AM20"/>
    <mergeCell ref="AN19:AN20"/>
    <mergeCell ref="AO19:AO20"/>
    <mergeCell ref="AP19:AR20"/>
    <mergeCell ref="AT14:AV14"/>
    <mergeCell ref="AT18:AV18"/>
    <mergeCell ref="AT19:AV19"/>
    <mergeCell ref="AT20:AV20"/>
    <mergeCell ref="AT21:AV21"/>
  </mergeCells>
  <dataValidations disablePrompts="1" count="1">
    <dataValidation type="textLength" operator="lessThanOrEqual" allowBlank="1" showInputMessage="1" showErrorMessage="1" errorTitle="Ошибка" error="Допускается ввод не более 900 символов!" sqref="AN302:AN303">
      <formula1>900</formula1>
    </dataValidation>
  </dataValidation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EAT_FUEL">
    <tabColor rgb="FFFFFF00"/>
    <outlinePr summaryBelow="0"/>
  </sheetPr>
  <dimension ref="A1:AX962"/>
  <sheetViews>
    <sheetView showGridLines="0" zoomScale="90" zoomScaleNormal="90" workbookViewId="0">
      <pane xSplit="44" ySplit="35" topLeftCell="AT360" activePane="bottomRight" state="frozen"/>
      <selection activeCell="AK9" sqref="AK9"/>
      <selection pane="topRight" activeCell="AS9" sqref="AS9"/>
      <selection pane="bottomLeft" activeCell="AK36" sqref="AK36"/>
      <selection pane="bottomRight" activeCell="AU366" sqref="AU366"/>
    </sheetView>
  </sheetViews>
  <sheetFormatPr defaultRowHeight="11.25"/>
  <cols>
    <col min="1" max="31" width="2.7109375" hidden="1" customWidth="1"/>
    <col min="32" max="32" width="12.7109375" hidden="1" customWidth="1"/>
    <col min="33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1" width="12.7109375" style="188" customWidth="1"/>
    <col min="42" max="44" width="12.7109375" customWidth="1"/>
    <col min="45" max="45" width="0.140625" hidden="1" customWidth="1"/>
    <col min="46" max="48" width="12.7109375" customWidth="1"/>
    <col min="49" max="49" width="0.140625" hidden="1" customWidth="1"/>
    <col min="50" max="52" width="2.5703125" customWidth="1"/>
  </cols>
  <sheetData>
    <row r="1" spans="1:50" s="2" customFormat="1" ht="12" hidden="1" customHeight="1">
      <c r="J1"/>
      <c r="AL1" s="20"/>
      <c r="AM1" s="26"/>
    </row>
    <row r="2" spans="1:50" s="2" customFormat="1" ht="12" hidden="1" customHeight="1">
      <c r="J2"/>
      <c r="AL2" s="20"/>
      <c r="AM2" s="26"/>
    </row>
    <row r="3" spans="1:50" s="2" customFormat="1" ht="12" hidden="1" customHeight="1">
      <c r="J3"/>
      <c r="AL3" s="20"/>
      <c r="AM3" s="26"/>
      <c r="AT3"/>
      <c r="AU3"/>
      <c r="AV3"/>
    </row>
    <row r="4" spans="1:50" s="2" customFormat="1" ht="12" hidden="1" customHeight="1">
      <c r="J4"/>
      <c r="AL4" s="20"/>
      <c r="AM4" s="26"/>
      <c r="AT4"/>
      <c r="AU4"/>
      <c r="AV4"/>
    </row>
    <row r="5" spans="1:50" s="2" customFormat="1" ht="12" hidden="1" customHeight="1">
      <c r="J5"/>
      <c r="AL5" s="20"/>
      <c r="AM5" s="26"/>
      <c r="AT5" s="158"/>
      <c r="AU5" s="158"/>
      <c r="AV5" s="158"/>
    </row>
    <row r="6" spans="1:50" s="2" customFormat="1" ht="12" hidden="1" customHeight="1">
      <c r="J6"/>
      <c r="AL6" s="20"/>
      <c r="AM6" s="26"/>
      <c r="AP6" s="158">
        <v>12</v>
      </c>
      <c r="AQ6" s="158">
        <v>6</v>
      </c>
      <c r="AR6" s="158">
        <v>6</v>
      </c>
      <c r="AT6" s="158">
        <v>12</v>
      </c>
      <c r="AU6" s="158">
        <v>6</v>
      </c>
      <c r="AV6" s="158">
        <v>6</v>
      </c>
    </row>
    <row r="7" spans="1:50" s="2" customFormat="1" ht="12" hidden="1" customHeight="1">
      <c r="J7"/>
      <c r="AL7" s="20"/>
      <c r="AM7" s="26"/>
      <c r="AP7" s="158"/>
      <c r="AQ7" s="158"/>
      <c r="AR7" s="158"/>
      <c r="AT7" s="148"/>
      <c r="AU7" s="148"/>
      <c r="AV7" s="148"/>
    </row>
    <row r="8" spans="1:50" s="115" customFormat="1" ht="12" hidden="1" customHeight="1">
      <c r="J8" s="170"/>
      <c r="AL8" s="171"/>
      <c r="AM8" s="172"/>
      <c r="AP8" s="173"/>
      <c r="AQ8" s="173"/>
      <c r="AR8" s="173"/>
      <c r="AT8" s="173"/>
      <c r="AU8" s="173"/>
      <c r="AV8" s="173"/>
    </row>
    <row r="9" spans="1:50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  <c r="AT9" s="144" t="s">
        <v>275</v>
      </c>
      <c r="AU9" s="144" t="s">
        <v>194</v>
      </c>
      <c r="AV9" s="144" t="s">
        <v>609</v>
      </c>
    </row>
    <row r="10" spans="1:50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</row>
    <row r="11" spans="1:50" s="145" customFormat="1" ht="12" customHeight="1">
      <c r="J11" s="156"/>
      <c r="AL11" s="149"/>
      <c r="AM11" s="157"/>
      <c r="AP11" s="144" t="s">
        <v>275</v>
      </c>
      <c r="AQ11" s="144" t="s">
        <v>194</v>
      </c>
      <c r="AR11" s="144" t="s">
        <v>609</v>
      </c>
      <c r="AT11" s="144" t="s">
        <v>275</v>
      </c>
      <c r="AU11" s="144" t="s">
        <v>194</v>
      </c>
      <c r="AV11" s="144" t="s">
        <v>609</v>
      </c>
    </row>
    <row r="12" spans="1:50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  <c r="AT12" s="148"/>
      <c r="AU12" s="148"/>
      <c r="AV12" s="148"/>
    </row>
    <row r="13" spans="1:50" s="2" customFormat="1" ht="27" customHeight="1">
      <c r="A13" s="2" t="s">
        <v>589</v>
      </c>
      <c r="J13"/>
      <c r="AL13" s="20"/>
      <c r="AM13" s="915" t="s">
        <v>2312</v>
      </c>
      <c r="AN13" s="91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</row>
    <row r="14" spans="1:50" s="2" customFormat="1" ht="27" hidden="1" customHeight="1">
      <c r="J14"/>
      <c r="AL14" s="20"/>
      <c r="AM14" s="915"/>
      <c r="AN14" s="916"/>
      <c r="AO14" s="165"/>
      <c r="AP14" s="917"/>
      <c r="AQ14" s="901"/>
      <c r="AR14" s="901"/>
      <c r="AS14" s="169"/>
      <c r="AT14" s="830"/>
      <c r="AU14" s="831"/>
      <c r="AV14" s="831"/>
      <c r="AW14" s="169"/>
      <c r="AX14" s="9"/>
    </row>
    <row r="15" spans="1:50" s="2" customFormat="1" ht="12" hidden="1" customHeight="1">
      <c r="J15"/>
      <c r="AL15" s="20"/>
      <c r="AM15" s="26"/>
      <c r="AP15" s="168"/>
      <c r="AQ15" s="168"/>
      <c r="AR15" s="168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</row>
    <row r="16" spans="1:50" s="68" customFormat="1" ht="12" hidden="1" customHeight="1">
      <c r="J16" s="67"/>
      <c r="AL16" s="77"/>
      <c r="AS16" s="66"/>
      <c r="AT16" s="159"/>
      <c r="AU16" s="159"/>
      <c r="AV16" s="159"/>
      <c r="AW16" s="66"/>
      <c r="AX16" s="66"/>
    </row>
    <row r="17" spans="10:50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</row>
    <row r="18" spans="10:50" s="2" customFormat="1" ht="12" hidden="1" customHeight="1">
      <c r="J18"/>
      <c r="AL18" s="44"/>
      <c r="AM18" s="147"/>
      <c r="AN18" s="69"/>
      <c r="AO18" s="69"/>
      <c r="AT18" s="924" t="s">
        <v>134</v>
      </c>
      <c r="AU18" s="841"/>
      <c r="AV18" s="841"/>
      <c r="AW18" s="2" t="s">
        <v>135</v>
      </c>
    </row>
    <row r="19" spans="10:50" s="2" customFormat="1" ht="12" customHeight="1">
      <c r="J19"/>
      <c r="AK19" s="27"/>
      <c r="AL19" s="48"/>
      <c r="AM19" s="833" t="s">
        <v>104</v>
      </c>
      <c r="AN19" s="918" t="s">
        <v>196</v>
      </c>
      <c r="AO19" s="846" t="s">
        <v>683</v>
      </c>
      <c r="AP19" s="920" t="s">
        <v>2296</v>
      </c>
      <c r="AQ19" s="921"/>
      <c r="AR19" s="921"/>
      <c r="AS19" s="174">
        <v>0</v>
      </c>
      <c r="AT19" s="834">
        <v>1</v>
      </c>
      <c r="AU19" s="834"/>
      <c r="AV19" s="834"/>
      <c r="AW19" s="162"/>
      <c r="AX19" s="62"/>
    </row>
    <row r="20" spans="10:50" s="2" customFormat="1" ht="24" customHeight="1">
      <c r="J20"/>
      <c r="AK20" s="27"/>
      <c r="AL20" s="48"/>
      <c r="AM20" s="833"/>
      <c r="AN20" s="919"/>
      <c r="AO20" s="846"/>
      <c r="AP20" s="920"/>
      <c r="AQ20" s="921"/>
      <c r="AR20" s="921"/>
      <c r="AS20" s="175"/>
      <c r="AT20" s="828" t="str">
        <f>IF('Список территорий'!$I$16="","Не определено",'Список территорий'!$G$16 &amp; " / " &amp; 'Список территорий'!$H$16 &amp; " / " &amp; 'Список территорий'!$I$16)</f>
        <v>Город-курорт Кисловодск / Город-курорт Кисловодск / 07715000</v>
      </c>
      <c r="AU20" s="829"/>
      <c r="AV20" s="829"/>
      <c r="AW20" s="162"/>
      <c r="AX20" s="62"/>
    </row>
    <row r="21" spans="10:50" s="2" customFormat="1" ht="11.25" customHeight="1">
      <c r="J21"/>
      <c r="AK21" s="27"/>
      <c r="AL21" s="48"/>
      <c r="AM21" s="629"/>
      <c r="AN21" s="177" t="s">
        <v>197</v>
      </c>
      <c r="AO21" s="178"/>
      <c r="AP21" s="179"/>
      <c r="AQ21" s="180"/>
      <c r="AR21" s="180"/>
      <c r="AS21" s="175"/>
      <c r="AT21" s="828" t="str">
        <f>IF('Список территорий'!$M$16="","Не определено",'Список территорий'!$M$16)</f>
        <v>да</v>
      </c>
      <c r="AU21" s="829"/>
      <c r="AV21" s="829"/>
      <c r="AW21" s="162"/>
      <c r="AX21" s="62"/>
    </row>
    <row r="22" spans="10:50" s="2" customFormat="1" ht="24" customHeight="1">
      <c r="J22"/>
      <c r="AK22" s="27"/>
      <c r="AL22" s="48"/>
      <c r="AM22" s="176"/>
      <c r="AN22" s="177" t="s">
        <v>2262</v>
      </c>
      <c r="AO22" s="194"/>
      <c r="AP22" s="182"/>
      <c r="AQ22" s="183"/>
      <c r="AR22" s="183"/>
      <c r="AS22" s="175"/>
      <c r="AT22" s="852" t="s">
        <v>5509</v>
      </c>
      <c r="AU22" s="853"/>
      <c r="AV22" s="853"/>
      <c r="AW22" s="162"/>
      <c r="AX22" s="62"/>
    </row>
    <row r="23" spans="10:50" s="46" customFormat="1" ht="0.2" hidden="1" customHeight="1">
      <c r="AL23" s="125"/>
      <c r="AM23" s="127"/>
      <c r="AN23" s="127"/>
      <c r="AO23" s="195"/>
      <c r="AP23" s="129"/>
      <c r="AQ23" s="187"/>
      <c r="AR23" s="187"/>
      <c r="AS23" s="175"/>
      <c r="AT23" s="116"/>
      <c r="AU23" s="116"/>
      <c r="AV23" s="116"/>
      <c r="AW23" s="162"/>
      <c r="AX23" s="45"/>
    </row>
    <row r="24" spans="10:50" s="46" customFormat="1" ht="0.2" hidden="1" customHeight="1">
      <c r="AL24" s="125"/>
      <c r="AM24" s="127"/>
      <c r="AN24" s="127"/>
      <c r="AO24" s="195"/>
      <c r="AP24" s="129"/>
      <c r="AQ24" s="187"/>
      <c r="AR24" s="187"/>
      <c r="AS24" s="175"/>
      <c r="AT24" s="116"/>
      <c r="AU24" s="116"/>
      <c r="AV24" s="116"/>
      <c r="AW24" s="162"/>
      <c r="AX24" s="45"/>
    </row>
    <row r="25" spans="10:50" s="46" customFormat="1" ht="0.2" hidden="1" customHeight="1">
      <c r="AL25" s="125"/>
      <c r="AM25" s="127"/>
      <c r="AN25" s="127"/>
      <c r="AO25" s="195"/>
      <c r="AP25" s="129"/>
      <c r="AQ25" s="187"/>
      <c r="AR25" s="187"/>
      <c r="AS25" s="175"/>
      <c r="AT25" s="116"/>
      <c r="AU25" s="116"/>
      <c r="AV25" s="116"/>
      <c r="AW25" s="162"/>
      <c r="AX25" s="45"/>
    </row>
    <row r="26" spans="10:50" s="46" customFormat="1" ht="0.2" hidden="1" customHeight="1">
      <c r="AL26" s="125"/>
      <c r="AM26" s="127"/>
      <c r="AN26" s="127"/>
      <c r="AO26" s="195"/>
      <c r="AP26" s="129"/>
      <c r="AQ26" s="187"/>
      <c r="AR26" s="187"/>
      <c r="AS26" s="175"/>
      <c r="AT26" s="116"/>
      <c r="AU26" s="116"/>
      <c r="AV26" s="116"/>
      <c r="AW26" s="162"/>
      <c r="AX26" s="45"/>
    </row>
    <row r="27" spans="10:50" s="46" customFormat="1" ht="0.2" hidden="1" customHeight="1">
      <c r="AL27" s="125"/>
      <c r="AM27" s="127"/>
      <c r="AN27" s="127"/>
      <c r="AO27" s="195"/>
      <c r="AP27" s="129"/>
      <c r="AQ27" s="187"/>
      <c r="AR27" s="187"/>
      <c r="AS27" s="175"/>
      <c r="AT27" s="116"/>
      <c r="AU27" s="116"/>
      <c r="AV27" s="116"/>
      <c r="AW27" s="162"/>
      <c r="AX27" s="45"/>
    </row>
    <row r="28" spans="10:50" s="46" customFormat="1" ht="0.2" hidden="1" customHeight="1">
      <c r="AL28" s="125"/>
      <c r="AM28" s="127"/>
      <c r="AN28" s="127"/>
      <c r="AO28" s="195"/>
      <c r="AP28" s="129"/>
      <c r="AQ28" s="187"/>
      <c r="AR28" s="187"/>
      <c r="AS28" s="175"/>
      <c r="AT28" s="116"/>
      <c r="AU28" s="116"/>
      <c r="AV28" s="116"/>
      <c r="AW28" s="162"/>
      <c r="AX28" s="45"/>
    </row>
    <row r="29" spans="10:50" s="46" customFormat="1" ht="0.2" hidden="1" customHeight="1">
      <c r="AL29" s="125"/>
      <c r="AM29" s="127"/>
      <c r="AN29" s="127"/>
      <c r="AO29" s="195"/>
      <c r="AP29" s="129"/>
      <c r="AQ29" s="187"/>
      <c r="AR29" s="187"/>
      <c r="AS29" s="175"/>
      <c r="AT29" s="116"/>
      <c r="AU29" s="116"/>
      <c r="AV29" s="116"/>
      <c r="AW29" s="162"/>
      <c r="AX29" s="45"/>
    </row>
    <row r="30" spans="10:50" s="46" customFormat="1" ht="0.2" hidden="1" customHeight="1">
      <c r="AL30" s="125"/>
      <c r="AM30" s="127"/>
      <c r="AN30" s="127"/>
      <c r="AO30" s="195"/>
      <c r="AP30" s="129"/>
      <c r="AQ30" s="187"/>
      <c r="AR30" s="187"/>
      <c r="AS30" s="175"/>
      <c r="AT30" s="116"/>
      <c r="AU30" s="116"/>
      <c r="AV30" s="116"/>
      <c r="AW30" s="162"/>
      <c r="AX30" s="45"/>
    </row>
    <row r="31" spans="10:50" s="46" customFormat="1" ht="0.2" hidden="1" customHeight="1">
      <c r="AL31" s="125"/>
      <c r="AM31" s="127"/>
      <c r="AN31" s="127"/>
      <c r="AO31" s="195"/>
      <c r="AP31" s="129"/>
      <c r="AQ31" s="187"/>
      <c r="AR31" s="187"/>
      <c r="AS31" s="175"/>
      <c r="AT31" s="116"/>
      <c r="AU31" s="116"/>
      <c r="AV31" s="116"/>
      <c r="AW31" s="162"/>
      <c r="AX31" s="45"/>
    </row>
    <row r="32" spans="10:50" s="46" customFormat="1" ht="0.2" hidden="1" customHeight="1">
      <c r="AL32" s="125"/>
      <c r="AM32" s="127"/>
      <c r="AN32" s="127"/>
      <c r="AO32" s="195"/>
      <c r="AP32" s="129"/>
      <c r="AQ32" s="187"/>
      <c r="AR32" s="187"/>
      <c r="AS32" s="175"/>
      <c r="AT32" s="116"/>
      <c r="AU32" s="116"/>
      <c r="AV32" s="116"/>
      <c r="AW32" s="162"/>
      <c r="AX32" s="45"/>
    </row>
    <row r="33" spans="32:50" s="46" customFormat="1" ht="0.2" hidden="1" customHeight="1">
      <c r="AL33" s="125"/>
      <c r="AM33" s="127"/>
      <c r="AN33" s="127"/>
      <c r="AO33" s="195"/>
      <c r="AP33" s="129"/>
      <c r="AQ33" s="187"/>
      <c r="AR33" s="187"/>
      <c r="AS33" s="175"/>
      <c r="AT33" s="116"/>
      <c r="AU33" s="116"/>
      <c r="AV33" s="116"/>
      <c r="AW33" s="162"/>
      <c r="AX33" s="45"/>
    </row>
    <row r="34" spans="32:50" s="46" customFormat="1" ht="0.2" hidden="1" customHeight="1">
      <c r="AL34" s="125"/>
      <c r="AM34" s="127"/>
      <c r="AN34" s="127"/>
      <c r="AO34" s="195"/>
      <c r="AP34" s="129"/>
      <c r="AQ34" s="187"/>
      <c r="AR34" s="187"/>
      <c r="AS34" s="175"/>
      <c r="AT34" s="116"/>
      <c r="AU34" s="116"/>
      <c r="AV34" s="116"/>
      <c r="AW34" s="162"/>
      <c r="AX34" s="45"/>
    </row>
    <row r="35" spans="32:50" s="46" customFormat="1" ht="17.25" hidden="1" customHeight="1">
      <c r="AL35" s="125"/>
      <c r="AM35" s="127"/>
      <c r="AN35" s="127"/>
      <c r="AO35" s="193"/>
      <c r="AP35" s="129"/>
      <c r="AQ35" s="187"/>
      <c r="AR35" s="187"/>
      <c r="AS35" s="175"/>
      <c r="AT35" s="116"/>
      <c r="AU35" s="116"/>
      <c r="AV35" s="116"/>
      <c r="AW35" s="162"/>
      <c r="AX35" s="45"/>
    </row>
    <row r="36" spans="32:50" ht="36" customHeight="1">
      <c r="AF36" s="116"/>
      <c r="AL36" s="36"/>
      <c r="AM36" s="514" t="s">
        <v>166</v>
      </c>
      <c r="AN36" s="487" t="s">
        <v>748</v>
      </c>
      <c r="AO36" s="191" t="s">
        <v>195</v>
      </c>
      <c r="AP36" s="249">
        <f t="shared" ref="AP36:AR55" si="0">SUMIF($AS$9:$AW$9,AP$9,$AS36:$AW36)</f>
        <v>249569.44569636293</v>
      </c>
      <c r="AQ36" s="249">
        <f t="shared" si="0"/>
        <v>142810.30689004296</v>
      </c>
      <c r="AR36" s="249">
        <f t="shared" si="0"/>
        <v>106759.13880631998</v>
      </c>
      <c r="AS36" s="192"/>
      <c r="AT36" s="265">
        <f>SUM(AT37,AT41:AT46,AT47,AT52,AT59,AT60,AT70:AT79)</f>
        <v>249569.44569636293</v>
      </c>
      <c r="AU36" s="265">
        <f>SUM(AU37,AU41:AU46,AU47,AU52,AU59,AU60,AU70:AU79)</f>
        <v>142810.30689004296</v>
      </c>
      <c r="AV36" s="265">
        <f>SUM(AV37,AV41:AV46,AV47,AV52,AV59,AV60,AV70:AV79)</f>
        <v>106759.13880631998</v>
      </c>
      <c r="AW36" s="196"/>
      <c r="AX36" s="170"/>
    </row>
    <row r="37" spans="32:50" ht="11.25" customHeight="1">
      <c r="AF37" s="415" t="s">
        <v>1336</v>
      </c>
      <c r="AL37" s="36"/>
      <c r="AM37" s="515" t="s">
        <v>1392</v>
      </c>
      <c r="AN37" s="459" t="s">
        <v>1311</v>
      </c>
      <c r="AO37" s="191" t="s">
        <v>195</v>
      </c>
      <c r="AP37" s="249">
        <f t="shared" si="0"/>
        <v>249569.44569636293</v>
      </c>
      <c r="AQ37" s="249">
        <f t="shared" si="0"/>
        <v>142810.30689004296</v>
      </c>
      <c r="AR37" s="249">
        <f t="shared" si="0"/>
        <v>106759.13880631998</v>
      </c>
      <c r="AS37" s="192"/>
      <c r="AT37" s="184">
        <f>SUM(AT38:AT40)</f>
        <v>249569.44569636293</v>
      </c>
      <c r="AU37" s="184">
        <f>SUM(AU38:AU40)</f>
        <v>142810.30689004296</v>
      </c>
      <c r="AV37" s="184">
        <f>SUM(AV38:AV40)</f>
        <v>106759.13880631998</v>
      </c>
      <c r="AW37" s="196"/>
      <c r="AX37" s="170"/>
    </row>
    <row r="38" spans="32:50" ht="11.25" customHeight="1">
      <c r="AF38" s="415" t="s">
        <v>1337</v>
      </c>
      <c r="AL38" s="36"/>
      <c r="AM38" s="515" t="s">
        <v>1393</v>
      </c>
      <c r="AN38" s="463" t="s">
        <v>713</v>
      </c>
      <c r="AO38" s="191" t="s">
        <v>195</v>
      </c>
      <c r="AP38" s="249">
        <f t="shared" si="0"/>
        <v>249569.44569636293</v>
      </c>
      <c r="AQ38" s="249">
        <f t="shared" si="0"/>
        <v>142810.30689004296</v>
      </c>
      <c r="AR38" s="249">
        <f t="shared" si="0"/>
        <v>106759.13880631998</v>
      </c>
      <c r="AS38" s="192"/>
      <c r="AT38" s="242">
        <f>AT410+AT471+AT479+AT487</f>
        <v>249569.44569636293</v>
      </c>
      <c r="AU38" s="242">
        <f>AU410+AU471+AU479+AU487</f>
        <v>142810.30689004296</v>
      </c>
      <c r="AV38" s="242">
        <f>AV410+AV471+AV479+AV487</f>
        <v>106759.13880631998</v>
      </c>
      <c r="AW38" s="196"/>
      <c r="AX38" s="170"/>
    </row>
    <row r="39" spans="32:50" ht="11.25" customHeight="1">
      <c r="AF39" s="415" t="s">
        <v>1338</v>
      </c>
      <c r="AL39" s="36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2"/>
      <c r="AT39" s="268"/>
      <c r="AU39" s="486"/>
      <c r="AV39" s="486"/>
      <c r="AW39" s="196"/>
      <c r="AX39" s="170"/>
    </row>
    <row r="40" spans="32:50" ht="11.25" customHeight="1">
      <c r="AF40" s="415" t="s">
        <v>1339</v>
      </c>
      <c r="AL40" s="36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2"/>
      <c r="AT40" s="268"/>
      <c r="AU40" s="486"/>
      <c r="AV40" s="486"/>
      <c r="AW40" s="196"/>
      <c r="AX40" s="170"/>
    </row>
    <row r="41" spans="32:50" ht="11.25" customHeight="1">
      <c r="AF41" s="415" t="s">
        <v>1348</v>
      </c>
      <c r="AL41" s="36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2"/>
      <c r="AT41" s="268"/>
      <c r="AU41" s="486"/>
      <c r="AV41" s="486"/>
      <c r="AW41" s="196"/>
      <c r="AX41" s="170"/>
    </row>
    <row r="42" spans="32:50" ht="11.25" customHeight="1">
      <c r="AF42" s="415" t="s">
        <v>1349</v>
      </c>
      <c r="AL42" s="36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2"/>
      <c r="AT42" s="268"/>
      <c r="AU42" s="486"/>
      <c r="AV42" s="486"/>
      <c r="AW42" s="196"/>
      <c r="AX42" s="170"/>
    </row>
    <row r="43" spans="32:50" ht="11.25" customHeight="1">
      <c r="AF43" s="415" t="s">
        <v>1350</v>
      </c>
      <c r="AL43" s="36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2"/>
      <c r="AT43" s="268"/>
      <c r="AU43" s="486"/>
      <c r="AV43" s="486"/>
      <c r="AW43" s="196"/>
      <c r="AX43" s="170"/>
    </row>
    <row r="44" spans="32:50" ht="11.25" customHeight="1">
      <c r="AF44" s="415" t="s">
        <v>1347</v>
      </c>
      <c r="AL44" s="36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2"/>
      <c r="AT44" s="268"/>
      <c r="AU44" s="486"/>
      <c r="AV44" s="486"/>
      <c r="AW44" s="196"/>
      <c r="AX44" s="170"/>
    </row>
    <row r="45" spans="32:50" ht="11.25" customHeight="1">
      <c r="AF45" s="415" t="s">
        <v>1340</v>
      </c>
      <c r="AL45" s="36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2"/>
      <c r="AT45" s="268"/>
      <c r="AU45" s="486"/>
      <c r="AV45" s="486"/>
      <c r="AW45" s="196"/>
      <c r="AX45" s="170"/>
    </row>
    <row r="46" spans="32:50" ht="11.25" customHeight="1">
      <c r="AF46" s="415" t="s">
        <v>1341</v>
      </c>
      <c r="AL46" s="36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2"/>
      <c r="AT46" s="268"/>
      <c r="AU46" s="486"/>
      <c r="AV46" s="486"/>
      <c r="AW46" s="196"/>
      <c r="AX46" s="170"/>
    </row>
    <row r="47" spans="32:50" ht="11.25" customHeight="1">
      <c r="AF47" s="415" t="s">
        <v>1342</v>
      </c>
      <c r="AL47" s="36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2"/>
      <c r="AT47" s="268"/>
      <c r="AU47" s="486"/>
      <c r="AV47" s="486"/>
      <c r="AW47" s="196"/>
      <c r="AX47" s="170"/>
    </row>
    <row r="48" spans="32:50" ht="11.25" customHeight="1">
      <c r="AF48" s="415" t="s">
        <v>1343</v>
      </c>
      <c r="AL48" s="36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2"/>
      <c r="AT48" s="268"/>
      <c r="AU48" s="486"/>
      <c r="AV48" s="486"/>
      <c r="AW48" s="196"/>
      <c r="AX48" s="170"/>
    </row>
    <row r="49" spans="32:50" ht="11.25" customHeight="1">
      <c r="AF49" s="415" t="s">
        <v>1344</v>
      </c>
      <c r="AL49" s="36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2"/>
      <c r="AT49" s="268"/>
      <c r="AU49" s="486"/>
      <c r="AV49" s="486"/>
      <c r="AW49" s="196"/>
      <c r="AX49" s="170"/>
    </row>
    <row r="50" spans="32:50" ht="11.25" customHeight="1">
      <c r="AF50" s="415" t="s">
        <v>1345</v>
      </c>
      <c r="AL50" s="36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2"/>
      <c r="AT50" s="268"/>
      <c r="AU50" s="486"/>
      <c r="AV50" s="486"/>
      <c r="AW50" s="196"/>
      <c r="AX50" s="170"/>
    </row>
    <row r="51" spans="32:50" ht="11.25" customHeight="1">
      <c r="AF51" s="415" t="s">
        <v>1346</v>
      </c>
      <c r="AL51" s="36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2"/>
      <c r="AT51" s="268"/>
      <c r="AU51" s="486"/>
      <c r="AV51" s="486"/>
      <c r="AW51" s="196"/>
      <c r="AX51" s="170"/>
    </row>
    <row r="52" spans="32:50" ht="11.25" customHeight="1">
      <c r="AF52" s="415" t="s">
        <v>1351</v>
      </c>
      <c r="AL52" s="36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2"/>
      <c r="AT52" s="268"/>
      <c r="AU52" s="486"/>
      <c r="AV52" s="486"/>
      <c r="AW52" s="196"/>
      <c r="AX52" s="170"/>
    </row>
    <row r="53" spans="32:50" ht="11.25" customHeight="1">
      <c r="AF53" s="415" t="s">
        <v>2044</v>
      </c>
      <c r="AL53" s="36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2"/>
      <c r="AT53" s="268"/>
      <c r="AU53" s="486"/>
      <c r="AV53" s="486"/>
      <c r="AW53" s="196"/>
      <c r="AX53" s="170"/>
    </row>
    <row r="54" spans="32:50" ht="11.25" customHeight="1">
      <c r="AF54" s="415" t="s">
        <v>2025</v>
      </c>
      <c r="AL54" s="36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2"/>
      <c r="AT54" s="268"/>
      <c r="AU54" s="486"/>
      <c r="AV54" s="486"/>
      <c r="AW54" s="196"/>
      <c r="AX54" s="170"/>
    </row>
    <row r="55" spans="32:50" ht="11.25" customHeight="1">
      <c r="AF55" s="415" t="s">
        <v>2005</v>
      </c>
      <c r="AL55" s="36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2"/>
      <c r="AT55" s="268"/>
      <c r="AU55" s="486"/>
      <c r="AV55" s="486"/>
      <c r="AW55" s="196"/>
      <c r="AX55" s="170"/>
    </row>
    <row r="56" spans="32:50" ht="11.25" customHeight="1">
      <c r="AF56" s="415" t="s">
        <v>1352</v>
      </c>
      <c r="AL56" s="36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SUMIF($AS$9:$AW$9,AP$9,$AS56:$AW56)</f>
        <v>0</v>
      </c>
      <c r="AQ56" s="249">
        <f t="shared" si="1"/>
        <v>0</v>
      </c>
      <c r="AR56" s="249">
        <f t="shared" si="1"/>
        <v>0</v>
      </c>
      <c r="AS56" s="192"/>
      <c r="AT56" s="268"/>
      <c r="AU56" s="486"/>
      <c r="AV56" s="486"/>
      <c r="AW56" s="196"/>
      <c r="AX56" s="170"/>
    </row>
    <row r="57" spans="32:50" ht="11.25" customHeight="1">
      <c r="AF57" s="415" t="s">
        <v>1353</v>
      </c>
      <c r="AL57" s="36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2"/>
      <c r="AT57" s="268"/>
      <c r="AU57" s="486"/>
      <c r="AV57" s="486"/>
      <c r="AW57" s="196"/>
      <c r="AX57" s="170"/>
    </row>
    <row r="58" spans="32:50" ht="11.25" customHeight="1">
      <c r="AF58" s="415" t="s">
        <v>1354</v>
      </c>
      <c r="AL58" s="36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2"/>
      <c r="AT58" s="268"/>
      <c r="AU58" s="486"/>
      <c r="AV58" s="486"/>
      <c r="AW58" s="196"/>
      <c r="AX58" s="170"/>
    </row>
    <row r="59" spans="32:50" ht="11.25" customHeight="1">
      <c r="AF59" s="415" t="s">
        <v>1355</v>
      </c>
      <c r="AL59" s="36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2"/>
      <c r="AT59" s="268"/>
      <c r="AU59" s="486"/>
      <c r="AV59" s="486"/>
      <c r="AW59" s="196"/>
      <c r="AX59" s="170"/>
    </row>
    <row r="60" spans="32:50" ht="11.25" customHeight="1">
      <c r="AF60" s="415" t="s">
        <v>1356</v>
      </c>
      <c r="AL60" s="36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2"/>
      <c r="AT60" s="268"/>
      <c r="AU60" s="486"/>
      <c r="AV60" s="486"/>
      <c r="AW60" s="196"/>
      <c r="AX60" s="170"/>
    </row>
    <row r="61" spans="32:50" ht="11.25" customHeight="1">
      <c r="AF61" s="415" t="s">
        <v>1357</v>
      </c>
      <c r="AL61" s="36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2"/>
      <c r="AT61" s="268"/>
      <c r="AU61" s="486"/>
      <c r="AV61" s="486"/>
      <c r="AW61" s="196"/>
      <c r="AX61" s="170"/>
    </row>
    <row r="62" spans="32:50" ht="11.25" customHeight="1">
      <c r="AF62" s="415" t="s">
        <v>1358</v>
      </c>
      <c r="AL62" s="36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2"/>
      <c r="AT62" s="268"/>
      <c r="AU62" s="486"/>
      <c r="AV62" s="486"/>
      <c r="AW62" s="196"/>
      <c r="AX62" s="170"/>
    </row>
    <row r="63" spans="32:50" ht="11.25" customHeight="1">
      <c r="AF63" s="415" t="s">
        <v>1359</v>
      </c>
      <c r="AL63" s="36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2"/>
      <c r="AT63" s="268"/>
      <c r="AU63" s="486"/>
      <c r="AV63" s="486"/>
      <c r="AW63" s="196"/>
      <c r="AX63" s="170"/>
    </row>
    <row r="64" spans="32:50" ht="11.25" customHeight="1">
      <c r="AF64" s="415" t="s">
        <v>1371</v>
      </c>
      <c r="AL64" s="36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2"/>
      <c r="AT64" s="268"/>
      <c r="AU64" s="486"/>
      <c r="AV64" s="486"/>
      <c r="AW64" s="196"/>
      <c r="AX64" s="170"/>
    </row>
    <row r="65" spans="32:50" ht="11.25" customHeight="1">
      <c r="AF65" s="415" t="s">
        <v>1370</v>
      </c>
      <c r="AL65" s="36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2"/>
      <c r="AT65" s="268"/>
      <c r="AU65" s="486"/>
      <c r="AV65" s="486"/>
      <c r="AW65" s="196"/>
      <c r="AX65" s="170"/>
    </row>
    <row r="66" spans="32:50" ht="11.25" customHeight="1">
      <c r="AF66" s="415" t="s">
        <v>1369</v>
      </c>
      <c r="AL66" s="36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2"/>
      <c r="AT66" s="268"/>
      <c r="AU66" s="486"/>
      <c r="AV66" s="486"/>
      <c r="AW66" s="196"/>
      <c r="AX66" s="170"/>
    </row>
    <row r="67" spans="32:50" ht="11.25" customHeight="1">
      <c r="AF67" s="415" t="s">
        <v>1368</v>
      </c>
      <c r="AL67" s="36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2"/>
      <c r="AT67" s="268"/>
      <c r="AU67" s="486"/>
      <c r="AV67" s="486"/>
      <c r="AW67" s="196"/>
      <c r="AX67" s="170"/>
    </row>
    <row r="68" spans="32:50" ht="11.25" customHeight="1">
      <c r="AF68" s="415" t="s">
        <v>1367</v>
      </c>
      <c r="AL68" s="36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2"/>
      <c r="AT68" s="268"/>
      <c r="AU68" s="486"/>
      <c r="AV68" s="486"/>
      <c r="AW68" s="196"/>
      <c r="AX68" s="170"/>
    </row>
    <row r="69" spans="32:50" ht="11.25" customHeight="1">
      <c r="AF69" s="415" t="s">
        <v>1372</v>
      </c>
      <c r="AL69" s="36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2"/>
      <c r="AT69" s="268"/>
      <c r="AU69" s="486"/>
      <c r="AV69" s="486"/>
      <c r="AW69" s="196"/>
      <c r="AX69" s="170"/>
    </row>
    <row r="70" spans="32:50" ht="11.25" customHeight="1">
      <c r="AF70" s="415" t="s">
        <v>1382</v>
      </c>
      <c r="AL70" s="36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2"/>
      <c r="AT70" s="268"/>
      <c r="AU70" s="486"/>
      <c r="AV70" s="486"/>
      <c r="AW70" s="196"/>
      <c r="AX70" s="170"/>
    </row>
    <row r="71" spans="32:50" ht="11.25" customHeight="1">
      <c r="AF71" s="415" t="s">
        <v>1383</v>
      </c>
      <c r="AL71" s="36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2"/>
      <c r="AT71" s="268"/>
      <c r="AU71" s="486"/>
      <c r="AV71" s="486"/>
      <c r="AW71" s="196"/>
      <c r="AX71" s="170"/>
    </row>
    <row r="72" spans="32:50" ht="11.25" customHeight="1">
      <c r="AF72" s="415" t="s">
        <v>1373</v>
      </c>
      <c r="AL72" s="36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2"/>
      <c r="AT72" s="268"/>
      <c r="AU72" s="486"/>
      <c r="AV72" s="486"/>
      <c r="AW72" s="196"/>
      <c r="AX72" s="170"/>
    </row>
    <row r="73" spans="32:50" ht="11.25" customHeight="1">
      <c r="AF73" s="415" t="s">
        <v>1360</v>
      </c>
      <c r="AL73" s="36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2"/>
      <c r="AT73" s="268"/>
      <c r="AU73" s="486"/>
      <c r="AV73" s="486"/>
      <c r="AW73" s="196"/>
      <c r="AX73" s="170"/>
    </row>
    <row r="74" spans="32:50" ht="11.25" customHeight="1">
      <c r="AF74" s="415" t="s">
        <v>1361</v>
      </c>
      <c r="AL74" s="36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2"/>
      <c r="AT74" s="268"/>
      <c r="AU74" s="486"/>
      <c r="AV74" s="486"/>
      <c r="AW74" s="196"/>
      <c r="AX74" s="170"/>
    </row>
    <row r="75" spans="32:50" ht="11.25" customHeight="1">
      <c r="AF75" s="415" t="s">
        <v>1362</v>
      </c>
      <c r="AL75" s="36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2"/>
      <c r="AT75" s="268"/>
      <c r="AU75" s="486"/>
      <c r="AV75" s="486"/>
      <c r="AW75" s="196"/>
      <c r="AX75" s="170"/>
    </row>
    <row r="76" spans="32:50" ht="11.25" customHeight="1">
      <c r="AF76" s="415" t="s">
        <v>1364</v>
      </c>
      <c r="AL76" s="36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2"/>
      <c r="AT76" s="268"/>
      <c r="AU76" s="486"/>
      <c r="AV76" s="486"/>
      <c r="AW76" s="196"/>
      <c r="AX76" s="170"/>
    </row>
    <row r="77" spans="32:50" ht="11.25" customHeight="1">
      <c r="AF77" s="415" t="s">
        <v>1363</v>
      </c>
      <c r="AL77" s="36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2"/>
      <c r="AT77" s="268"/>
      <c r="AU77" s="486"/>
      <c r="AV77" s="486"/>
      <c r="AW77" s="196"/>
      <c r="AX77" s="170"/>
    </row>
    <row r="78" spans="32:50" ht="11.25" customHeight="1">
      <c r="AF78" s="415" t="s">
        <v>1365</v>
      </c>
      <c r="AL78" s="36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2"/>
      <c r="AT78" s="268"/>
      <c r="AU78" s="486"/>
      <c r="AV78" s="486"/>
      <c r="AW78" s="196"/>
      <c r="AX78" s="170"/>
    </row>
    <row r="79" spans="32:50" ht="11.25" customHeight="1">
      <c r="AF79" s="415" t="s">
        <v>1366</v>
      </c>
      <c r="AL79" s="36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2"/>
      <c r="AT79" s="268"/>
      <c r="AU79" s="486"/>
      <c r="AV79" s="486"/>
      <c r="AW79" s="196"/>
      <c r="AX79" s="170"/>
    </row>
    <row r="80" spans="32:50" ht="24" customHeight="1">
      <c r="AF80" s="116"/>
      <c r="AL80" s="36"/>
      <c r="AM80" s="514" t="s">
        <v>1374</v>
      </c>
      <c r="AN80" s="487" t="s">
        <v>750</v>
      </c>
      <c r="AO80" s="191" t="s">
        <v>1308</v>
      </c>
      <c r="AP80" s="184">
        <f t="shared" ref="AP80:AR99" si="2">IF(AP168=0,0,AP36/AP168)</f>
        <v>4.9799828899582153</v>
      </c>
      <c r="AQ80" s="184">
        <f t="shared" si="2"/>
        <v>4.9434465212094256</v>
      </c>
      <c r="AR80" s="184">
        <f t="shared" si="2"/>
        <v>5.0297099719315064</v>
      </c>
      <c r="AS80" s="192"/>
      <c r="AT80" s="184">
        <f>IF(AT168=0,0,AT36/AT168)</f>
        <v>4.9799828899582153</v>
      </c>
      <c r="AU80" s="184">
        <f>IF(AU168=0,0,AU36/AU168)</f>
        <v>4.9434465212094256</v>
      </c>
      <c r="AV80" s="184">
        <f>IF(AV168=0,0,AV36/AV168)</f>
        <v>5.0297099719315064</v>
      </c>
      <c r="AW80" s="196"/>
      <c r="AX80" s="170"/>
    </row>
    <row r="81" spans="32:50" ht="11.25" customHeight="1">
      <c r="AF81" s="415" t="s">
        <v>1336</v>
      </c>
      <c r="AL81" s="36"/>
      <c r="AM81" s="515" t="s">
        <v>1432</v>
      </c>
      <c r="AN81" s="459" t="s">
        <v>1311</v>
      </c>
      <c r="AO81" s="191" t="s">
        <v>1308</v>
      </c>
      <c r="AP81" s="184">
        <f t="shared" si="2"/>
        <v>4.9799828899582153</v>
      </c>
      <c r="AQ81" s="184">
        <f t="shared" si="2"/>
        <v>4.9434465212094256</v>
      </c>
      <c r="AR81" s="184">
        <f t="shared" si="2"/>
        <v>5.0297099719315064</v>
      </c>
      <c r="AS81" s="192"/>
      <c r="AT81" s="184">
        <f t="shared" ref="AT81:AV82" si="3">IF(AT169=0,0,AT37/AT169)</f>
        <v>4.9799828899582153</v>
      </c>
      <c r="AU81" s="184">
        <f t="shared" si="3"/>
        <v>4.9434465212094256</v>
      </c>
      <c r="AV81" s="184">
        <f t="shared" si="3"/>
        <v>5.0297099719315064</v>
      </c>
      <c r="AW81" s="196"/>
      <c r="AX81" s="170"/>
    </row>
    <row r="82" spans="32:50" ht="11.25" customHeight="1">
      <c r="AF82" s="415" t="s">
        <v>1337</v>
      </c>
      <c r="AL82" s="36"/>
      <c r="AM82" s="515" t="s">
        <v>1433</v>
      </c>
      <c r="AN82" s="463" t="s">
        <v>713</v>
      </c>
      <c r="AO82" s="191" t="s">
        <v>1308</v>
      </c>
      <c r="AP82" s="184">
        <f t="shared" si="2"/>
        <v>4.9799828899582153</v>
      </c>
      <c r="AQ82" s="184">
        <f t="shared" si="2"/>
        <v>4.9434465212094256</v>
      </c>
      <c r="AR82" s="184">
        <f t="shared" si="2"/>
        <v>5.0297099719315064</v>
      </c>
      <c r="AS82" s="192"/>
      <c r="AT82" s="184">
        <f t="shared" si="3"/>
        <v>4.9799828899582153</v>
      </c>
      <c r="AU82" s="184">
        <f t="shared" si="3"/>
        <v>4.9434465212094256</v>
      </c>
      <c r="AV82" s="184">
        <f t="shared" si="3"/>
        <v>5.0297099719315064</v>
      </c>
      <c r="AW82" s="196"/>
      <c r="AX82" s="170"/>
    </row>
    <row r="83" spans="32:50" ht="11.25" customHeight="1">
      <c r="AF83" s="415" t="s">
        <v>1338</v>
      </c>
      <c r="AL83" s="36"/>
      <c r="AM83" s="515" t="s">
        <v>1434</v>
      </c>
      <c r="AN83" s="463" t="s">
        <v>715</v>
      </c>
      <c r="AO83" s="191" t="s">
        <v>1308</v>
      </c>
      <c r="AP83" s="184">
        <f t="shared" si="2"/>
        <v>0</v>
      </c>
      <c r="AQ83" s="184">
        <f t="shared" si="2"/>
        <v>0</v>
      </c>
      <c r="AR83" s="184">
        <f t="shared" si="2"/>
        <v>0</v>
      </c>
      <c r="AS83" s="192"/>
      <c r="AT83" s="268"/>
      <c r="AU83" s="486"/>
      <c r="AV83" s="486"/>
      <c r="AW83" s="196"/>
      <c r="AX83" s="170"/>
    </row>
    <row r="84" spans="32:50" ht="11.25" customHeight="1">
      <c r="AF84" s="415" t="s">
        <v>1339</v>
      </c>
      <c r="AL84" s="36"/>
      <c r="AM84" s="515" t="s">
        <v>1435</v>
      </c>
      <c r="AN84" s="463" t="s">
        <v>716</v>
      </c>
      <c r="AO84" s="191" t="s">
        <v>1308</v>
      </c>
      <c r="AP84" s="184">
        <f t="shared" si="2"/>
        <v>0</v>
      </c>
      <c r="AQ84" s="184">
        <f t="shared" si="2"/>
        <v>0</v>
      </c>
      <c r="AR84" s="184">
        <f t="shared" si="2"/>
        <v>0</v>
      </c>
      <c r="AS84" s="192"/>
      <c r="AT84" s="268"/>
      <c r="AU84" s="486"/>
      <c r="AV84" s="486"/>
      <c r="AW84" s="196"/>
      <c r="AX84" s="170"/>
    </row>
    <row r="85" spans="32:50" ht="11.25" customHeight="1">
      <c r="AF85" s="415" t="s">
        <v>1348</v>
      </c>
      <c r="AL85" s="36"/>
      <c r="AM85" s="515" t="s">
        <v>1436</v>
      </c>
      <c r="AN85" s="464" t="s">
        <v>1312</v>
      </c>
      <c r="AO85" s="191" t="s">
        <v>1308</v>
      </c>
      <c r="AP85" s="184">
        <f t="shared" si="2"/>
        <v>0</v>
      </c>
      <c r="AQ85" s="184">
        <f t="shared" si="2"/>
        <v>0</v>
      </c>
      <c r="AR85" s="184">
        <f t="shared" si="2"/>
        <v>0</v>
      </c>
      <c r="AS85" s="192"/>
      <c r="AT85" s="268"/>
      <c r="AU85" s="486"/>
      <c r="AV85" s="486"/>
      <c r="AW85" s="196"/>
      <c r="AX85" s="170"/>
    </row>
    <row r="86" spans="32:50" ht="11.25" customHeight="1">
      <c r="AF86" s="415" t="s">
        <v>1349</v>
      </c>
      <c r="AL86" s="36"/>
      <c r="AM86" s="515" t="s">
        <v>1437</v>
      </c>
      <c r="AN86" s="464" t="s">
        <v>1313</v>
      </c>
      <c r="AO86" s="191" t="s">
        <v>1308</v>
      </c>
      <c r="AP86" s="184">
        <f t="shared" si="2"/>
        <v>0</v>
      </c>
      <c r="AQ86" s="184">
        <f t="shared" si="2"/>
        <v>0</v>
      </c>
      <c r="AR86" s="184">
        <f t="shared" si="2"/>
        <v>0</v>
      </c>
      <c r="AS86" s="192"/>
      <c r="AT86" s="268"/>
      <c r="AU86" s="486"/>
      <c r="AV86" s="486"/>
      <c r="AW86" s="196"/>
      <c r="AX86" s="170"/>
    </row>
    <row r="87" spans="32:50" ht="11.25" customHeight="1">
      <c r="AF87" s="415" t="s">
        <v>1350</v>
      </c>
      <c r="AL87" s="36"/>
      <c r="AM87" s="515" t="s">
        <v>1438</v>
      </c>
      <c r="AN87" s="464" t="s">
        <v>1314</v>
      </c>
      <c r="AO87" s="191" t="s">
        <v>1308</v>
      </c>
      <c r="AP87" s="184">
        <f t="shared" si="2"/>
        <v>0</v>
      </c>
      <c r="AQ87" s="184">
        <f t="shared" si="2"/>
        <v>0</v>
      </c>
      <c r="AR87" s="184">
        <f t="shared" si="2"/>
        <v>0</v>
      </c>
      <c r="AS87" s="192"/>
      <c r="AT87" s="268"/>
      <c r="AU87" s="486"/>
      <c r="AV87" s="486"/>
      <c r="AW87" s="196"/>
      <c r="AX87" s="170"/>
    </row>
    <row r="88" spans="32:50" ht="11.25" customHeight="1">
      <c r="AF88" s="415" t="s">
        <v>1347</v>
      </c>
      <c r="AL88" s="36"/>
      <c r="AM88" s="515" t="s">
        <v>1439</v>
      </c>
      <c r="AN88" s="464" t="s">
        <v>1315</v>
      </c>
      <c r="AO88" s="191" t="s">
        <v>1308</v>
      </c>
      <c r="AP88" s="184">
        <f t="shared" si="2"/>
        <v>0</v>
      </c>
      <c r="AQ88" s="184">
        <f t="shared" si="2"/>
        <v>0</v>
      </c>
      <c r="AR88" s="184">
        <f t="shared" si="2"/>
        <v>0</v>
      </c>
      <c r="AS88" s="192"/>
      <c r="AT88" s="268"/>
      <c r="AU88" s="486"/>
      <c r="AV88" s="486"/>
      <c r="AW88" s="196"/>
      <c r="AX88" s="170"/>
    </row>
    <row r="89" spans="32:50" ht="11.25" customHeight="1">
      <c r="AF89" s="415" t="s">
        <v>1340</v>
      </c>
      <c r="AL89" s="36"/>
      <c r="AM89" s="515" t="s">
        <v>1440</v>
      </c>
      <c r="AN89" s="465" t="s">
        <v>684</v>
      </c>
      <c r="AO89" s="191" t="s">
        <v>1308</v>
      </c>
      <c r="AP89" s="184">
        <f t="shared" si="2"/>
        <v>0</v>
      </c>
      <c r="AQ89" s="184">
        <f t="shared" si="2"/>
        <v>0</v>
      </c>
      <c r="AR89" s="184">
        <f t="shared" si="2"/>
        <v>0</v>
      </c>
      <c r="AS89" s="192"/>
      <c r="AT89" s="268"/>
      <c r="AU89" s="486"/>
      <c r="AV89" s="486"/>
      <c r="AW89" s="196"/>
      <c r="AX89" s="170"/>
    </row>
    <row r="90" spans="32:50" ht="11.25" customHeight="1">
      <c r="AF90" s="415" t="s">
        <v>1341</v>
      </c>
      <c r="AL90" s="36"/>
      <c r="AM90" s="515" t="s">
        <v>1441</v>
      </c>
      <c r="AN90" s="466" t="s">
        <v>718</v>
      </c>
      <c r="AO90" s="191" t="s">
        <v>1308</v>
      </c>
      <c r="AP90" s="184">
        <f t="shared" si="2"/>
        <v>0</v>
      </c>
      <c r="AQ90" s="184">
        <f t="shared" si="2"/>
        <v>0</v>
      </c>
      <c r="AR90" s="184">
        <f t="shared" si="2"/>
        <v>0</v>
      </c>
      <c r="AS90" s="192"/>
      <c r="AT90" s="268"/>
      <c r="AU90" s="486"/>
      <c r="AV90" s="486"/>
      <c r="AW90" s="196"/>
      <c r="AX90" s="170"/>
    </row>
    <row r="91" spans="32:50" ht="11.25" customHeight="1">
      <c r="AF91" s="415" t="s">
        <v>1342</v>
      </c>
      <c r="AL91" s="36"/>
      <c r="AM91" s="515" t="s">
        <v>1442</v>
      </c>
      <c r="AN91" s="460" t="s">
        <v>722</v>
      </c>
      <c r="AO91" s="191" t="s">
        <v>1308</v>
      </c>
      <c r="AP91" s="184">
        <f t="shared" si="2"/>
        <v>0</v>
      </c>
      <c r="AQ91" s="184">
        <f t="shared" si="2"/>
        <v>0</v>
      </c>
      <c r="AR91" s="184">
        <f t="shared" si="2"/>
        <v>0</v>
      </c>
      <c r="AS91" s="192"/>
      <c r="AT91" s="268"/>
      <c r="AU91" s="486"/>
      <c r="AV91" s="486"/>
      <c r="AW91" s="196"/>
      <c r="AX91" s="170"/>
    </row>
    <row r="92" spans="32:50" ht="11.25" customHeight="1">
      <c r="AF92" s="415" t="s">
        <v>1343</v>
      </c>
      <c r="AL92" s="36"/>
      <c r="AM92" s="515" t="s">
        <v>1443</v>
      </c>
      <c r="AN92" s="467" t="s">
        <v>1316</v>
      </c>
      <c r="AO92" s="191" t="s">
        <v>1308</v>
      </c>
      <c r="AP92" s="184">
        <f t="shared" si="2"/>
        <v>0</v>
      </c>
      <c r="AQ92" s="184">
        <f t="shared" si="2"/>
        <v>0</v>
      </c>
      <c r="AR92" s="184">
        <f t="shared" si="2"/>
        <v>0</v>
      </c>
      <c r="AS92" s="192"/>
      <c r="AT92" s="268"/>
      <c r="AU92" s="486"/>
      <c r="AV92" s="486"/>
      <c r="AW92" s="196"/>
      <c r="AX92" s="170"/>
    </row>
    <row r="93" spans="32:50" ht="11.25" customHeight="1">
      <c r="AF93" s="415" t="s">
        <v>1344</v>
      </c>
      <c r="AL93" s="36"/>
      <c r="AM93" s="515" t="s">
        <v>1444</v>
      </c>
      <c r="AN93" s="467" t="s">
        <v>1317</v>
      </c>
      <c r="AO93" s="191" t="s">
        <v>1308</v>
      </c>
      <c r="AP93" s="184">
        <f t="shared" si="2"/>
        <v>0</v>
      </c>
      <c r="AQ93" s="184">
        <f t="shared" si="2"/>
        <v>0</v>
      </c>
      <c r="AR93" s="184">
        <f t="shared" si="2"/>
        <v>0</v>
      </c>
      <c r="AS93" s="192"/>
      <c r="AT93" s="268"/>
      <c r="AU93" s="486"/>
      <c r="AV93" s="486"/>
      <c r="AW93" s="196"/>
      <c r="AX93" s="170"/>
    </row>
    <row r="94" spans="32:50" ht="11.25" customHeight="1">
      <c r="AF94" s="415" t="s">
        <v>1345</v>
      </c>
      <c r="AL94" s="36"/>
      <c r="AM94" s="515" t="s">
        <v>1445</v>
      </c>
      <c r="AN94" s="467" t="s">
        <v>1318</v>
      </c>
      <c r="AO94" s="191" t="s">
        <v>1308</v>
      </c>
      <c r="AP94" s="184">
        <f t="shared" si="2"/>
        <v>0</v>
      </c>
      <c r="AQ94" s="184">
        <f t="shared" si="2"/>
        <v>0</v>
      </c>
      <c r="AR94" s="184">
        <f t="shared" si="2"/>
        <v>0</v>
      </c>
      <c r="AS94" s="192"/>
      <c r="AT94" s="268"/>
      <c r="AU94" s="486"/>
      <c r="AV94" s="486"/>
      <c r="AW94" s="196"/>
      <c r="AX94" s="170"/>
    </row>
    <row r="95" spans="32:50" ht="11.25" customHeight="1">
      <c r="AF95" s="415" t="s">
        <v>1346</v>
      </c>
      <c r="AL95" s="36"/>
      <c r="AM95" s="515" t="s">
        <v>1446</v>
      </c>
      <c r="AN95" s="467" t="s">
        <v>1319</v>
      </c>
      <c r="AO95" s="191" t="s">
        <v>1308</v>
      </c>
      <c r="AP95" s="184">
        <f t="shared" si="2"/>
        <v>0</v>
      </c>
      <c r="AQ95" s="184">
        <f t="shared" si="2"/>
        <v>0</v>
      </c>
      <c r="AR95" s="184">
        <f t="shared" si="2"/>
        <v>0</v>
      </c>
      <c r="AS95" s="192"/>
      <c r="AT95" s="268"/>
      <c r="AU95" s="486"/>
      <c r="AV95" s="486"/>
      <c r="AW95" s="196"/>
      <c r="AX95" s="170"/>
    </row>
    <row r="96" spans="32:50" ht="11.25" customHeight="1">
      <c r="AF96" s="415" t="s">
        <v>1351</v>
      </c>
      <c r="AL96" s="36"/>
      <c r="AM96" s="515" t="s">
        <v>1447</v>
      </c>
      <c r="AN96" s="461" t="s">
        <v>720</v>
      </c>
      <c r="AO96" s="191" t="s">
        <v>1308</v>
      </c>
      <c r="AP96" s="184">
        <f t="shared" si="2"/>
        <v>0</v>
      </c>
      <c r="AQ96" s="184">
        <f t="shared" si="2"/>
        <v>0</v>
      </c>
      <c r="AR96" s="184">
        <f t="shared" si="2"/>
        <v>0</v>
      </c>
      <c r="AS96" s="192"/>
      <c r="AT96" s="268"/>
      <c r="AU96" s="486"/>
      <c r="AV96" s="486"/>
      <c r="AW96" s="196"/>
      <c r="AX96" s="170"/>
    </row>
    <row r="97" spans="32:50" ht="11.25" customHeight="1">
      <c r="AF97" s="415" t="s">
        <v>2044</v>
      </c>
      <c r="AL97" s="36"/>
      <c r="AM97" s="515" t="s">
        <v>2045</v>
      </c>
      <c r="AN97" s="468" t="s">
        <v>1320</v>
      </c>
      <c r="AO97" s="191" t="s">
        <v>1308</v>
      </c>
      <c r="AP97" s="184">
        <f t="shared" si="2"/>
        <v>0</v>
      </c>
      <c r="AQ97" s="184">
        <f t="shared" si="2"/>
        <v>0</v>
      </c>
      <c r="AR97" s="184">
        <f t="shared" si="2"/>
        <v>0</v>
      </c>
      <c r="AS97" s="192"/>
      <c r="AT97" s="268"/>
      <c r="AU97" s="486"/>
      <c r="AV97" s="486"/>
      <c r="AW97" s="196"/>
      <c r="AX97" s="170"/>
    </row>
    <row r="98" spans="32:50" ht="11.25" customHeight="1">
      <c r="AF98" s="415" t="s">
        <v>2025</v>
      </c>
      <c r="AL98" s="36"/>
      <c r="AM98" s="515" t="s">
        <v>2026</v>
      </c>
      <c r="AN98" s="468" t="s">
        <v>1321</v>
      </c>
      <c r="AO98" s="191" t="s">
        <v>1308</v>
      </c>
      <c r="AP98" s="184">
        <f t="shared" si="2"/>
        <v>0</v>
      </c>
      <c r="AQ98" s="184">
        <f t="shared" si="2"/>
        <v>0</v>
      </c>
      <c r="AR98" s="184">
        <f t="shared" si="2"/>
        <v>0</v>
      </c>
      <c r="AS98" s="192"/>
      <c r="AT98" s="268"/>
      <c r="AU98" s="486"/>
      <c r="AV98" s="486"/>
      <c r="AW98" s="196"/>
      <c r="AX98" s="170"/>
    </row>
    <row r="99" spans="32:50" ht="11.25" customHeight="1">
      <c r="AF99" s="415" t="s">
        <v>2005</v>
      </c>
      <c r="AL99" s="36"/>
      <c r="AM99" s="515" t="s">
        <v>2007</v>
      </c>
      <c r="AN99" s="468" t="s">
        <v>1322</v>
      </c>
      <c r="AO99" s="191" t="s">
        <v>1308</v>
      </c>
      <c r="AP99" s="184">
        <f t="shared" si="2"/>
        <v>0</v>
      </c>
      <c r="AQ99" s="184">
        <f t="shared" si="2"/>
        <v>0</v>
      </c>
      <c r="AR99" s="184">
        <f t="shared" si="2"/>
        <v>0</v>
      </c>
      <c r="AS99" s="192"/>
      <c r="AT99" s="268"/>
      <c r="AU99" s="486"/>
      <c r="AV99" s="486"/>
      <c r="AW99" s="196"/>
      <c r="AX99" s="170"/>
    </row>
    <row r="100" spans="32:50" ht="11.25" customHeight="1">
      <c r="AF100" s="415" t="s">
        <v>1352</v>
      </c>
      <c r="AL100" s="36"/>
      <c r="AM100" s="515" t="s">
        <v>1448</v>
      </c>
      <c r="AN100" s="468" t="s">
        <v>1323</v>
      </c>
      <c r="AO100" s="191" t="s">
        <v>1308</v>
      </c>
      <c r="AP100" s="184">
        <f t="shared" ref="AP100:AR104" si="4">IF(AP188=0,0,AP56/AP188)</f>
        <v>0</v>
      </c>
      <c r="AQ100" s="184">
        <f t="shared" si="4"/>
        <v>0</v>
      </c>
      <c r="AR100" s="184">
        <f t="shared" si="4"/>
        <v>0</v>
      </c>
      <c r="AS100" s="192"/>
      <c r="AT100" s="268"/>
      <c r="AU100" s="486"/>
      <c r="AV100" s="486"/>
      <c r="AW100" s="196"/>
      <c r="AX100" s="170"/>
    </row>
    <row r="101" spans="32:50" ht="11.25" customHeight="1">
      <c r="AF101" s="415" t="s">
        <v>1353</v>
      </c>
      <c r="AL101" s="36"/>
      <c r="AM101" s="515" t="s">
        <v>1449</v>
      </c>
      <c r="AN101" s="468" t="s">
        <v>1324</v>
      </c>
      <c r="AO101" s="191" t="s">
        <v>1308</v>
      </c>
      <c r="AP101" s="184">
        <f t="shared" si="4"/>
        <v>0</v>
      </c>
      <c r="AQ101" s="184">
        <f t="shared" si="4"/>
        <v>0</v>
      </c>
      <c r="AR101" s="184">
        <f t="shared" si="4"/>
        <v>0</v>
      </c>
      <c r="AS101" s="192"/>
      <c r="AT101" s="268"/>
      <c r="AU101" s="486"/>
      <c r="AV101" s="486"/>
      <c r="AW101" s="196"/>
      <c r="AX101" s="170"/>
    </row>
    <row r="102" spans="32:50" ht="11.25" customHeight="1">
      <c r="AF102" s="415" t="s">
        <v>1354</v>
      </c>
      <c r="AL102" s="36"/>
      <c r="AM102" s="515" t="s">
        <v>1450</v>
      </c>
      <c r="AN102" s="468" t="s">
        <v>1325</v>
      </c>
      <c r="AO102" s="191" t="s">
        <v>1308</v>
      </c>
      <c r="AP102" s="184">
        <f t="shared" si="4"/>
        <v>0</v>
      </c>
      <c r="AQ102" s="184">
        <f t="shared" si="4"/>
        <v>0</v>
      </c>
      <c r="AR102" s="184">
        <f t="shared" si="4"/>
        <v>0</v>
      </c>
      <c r="AS102" s="192"/>
      <c r="AT102" s="268"/>
      <c r="AU102" s="486"/>
      <c r="AV102" s="486"/>
      <c r="AW102" s="196"/>
      <c r="AX102" s="170"/>
    </row>
    <row r="103" spans="32:50" ht="11.25" customHeight="1">
      <c r="AF103" s="415" t="s">
        <v>1355</v>
      </c>
      <c r="AL103" s="36"/>
      <c r="AM103" s="515" t="s">
        <v>1451</v>
      </c>
      <c r="AN103" s="469" t="s">
        <v>721</v>
      </c>
      <c r="AO103" s="191" t="s">
        <v>1308</v>
      </c>
      <c r="AP103" s="184">
        <f t="shared" si="4"/>
        <v>0</v>
      </c>
      <c r="AQ103" s="184">
        <f t="shared" si="4"/>
        <v>0</v>
      </c>
      <c r="AR103" s="184">
        <f t="shared" si="4"/>
        <v>0</v>
      </c>
      <c r="AS103" s="192"/>
      <c r="AT103" s="268"/>
      <c r="AU103" s="486"/>
      <c r="AV103" s="486"/>
      <c r="AW103" s="196"/>
      <c r="AX103" s="170"/>
    </row>
    <row r="104" spans="32:50" ht="11.25" customHeight="1">
      <c r="AF104" s="415" t="s">
        <v>1356</v>
      </c>
      <c r="AL104" s="36"/>
      <c r="AM104" s="515" t="s">
        <v>1452</v>
      </c>
      <c r="AN104" s="462" t="s">
        <v>712</v>
      </c>
      <c r="AO104" s="191" t="s">
        <v>1308</v>
      </c>
      <c r="AP104" s="184">
        <f t="shared" si="4"/>
        <v>0</v>
      </c>
      <c r="AQ104" s="184">
        <f t="shared" si="4"/>
        <v>0</v>
      </c>
      <c r="AR104" s="184">
        <f t="shared" si="4"/>
        <v>0</v>
      </c>
      <c r="AS104" s="192"/>
      <c r="AT104" s="268"/>
      <c r="AU104" s="486"/>
      <c r="AV104" s="486"/>
      <c r="AW104" s="196"/>
      <c r="AX104" s="170"/>
    </row>
    <row r="105" spans="32:50" ht="11.25" customHeight="1">
      <c r="AF105" s="415" t="s">
        <v>1357</v>
      </c>
      <c r="AL105" s="36"/>
      <c r="AM105" s="515" t="s">
        <v>1453</v>
      </c>
      <c r="AN105" s="470" t="s">
        <v>1326</v>
      </c>
      <c r="AO105" s="191" t="s">
        <v>1308</v>
      </c>
      <c r="AP105" s="184">
        <f t="shared" ref="AP105:AR113" si="5">IF(AP193=0,0,AP61/AP193)</f>
        <v>0</v>
      </c>
      <c r="AQ105" s="184">
        <f t="shared" si="5"/>
        <v>0</v>
      </c>
      <c r="AR105" s="184">
        <f t="shared" si="5"/>
        <v>0</v>
      </c>
      <c r="AS105" s="192"/>
      <c r="AT105" s="268"/>
      <c r="AU105" s="486"/>
      <c r="AV105" s="486"/>
      <c r="AW105" s="196"/>
      <c r="AX105" s="170"/>
    </row>
    <row r="106" spans="32:50" ht="11.25" customHeight="1">
      <c r="AF106" s="415" t="s">
        <v>1358</v>
      </c>
      <c r="AL106" s="36"/>
      <c r="AM106" s="515" t="s">
        <v>1454</v>
      </c>
      <c r="AN106" s="470" t="s">
        <v>1327</v>
      </c>
      <c r="AO106" s="191" t="s">
        <v>1308</v>
      </c>
      <c r="AP106" s="184">
        <f t="shared" si="5"/>
        <v>0</v>
      </c>
      <c r="AQ106" s="184">
        <f t="shared" si="5"/>
        <v>0</v>
      </c>
      <c r="AR106" s="184">
        <f t="shared" si="5"/>
        <v>0</v>
      </c>
      <c r="AS106" s="192"/>
      <c r="AT106" s="268"/>
      <c r="AU106" s="486"/>
      <c r="AV106" s="486"/>
      <c r="AW106" s="196"/>
      <c r="AX106" s="170"/>
    </row>
    <row r="107" spans="32:50" ht="11.25" customHeight="1">
      <c r="AF107" s="415" t="s">
        <v>1359</v>
      </c>
      <c r="AL107" s="36"/>
      <c r="AM107" s="515" t="s">
        <v>1455</v>
      </c>
      <c r="AN107" s="470" t="s">
        <v>1328</v>
      </c>
      <c r="AO107" s="191" t="s">
        <v>1308</v>
      </c>
      <c r="AP107" s="184">
        <f t="shared" si="5"/>
        <v>0</v>
      </c>
      <c r="AQ107" s="184">
        <f t="shared" si="5"/>
        <v>0</v>
      </c>
      <c r="AR107" s="184">
        <f t="shared" si="5"/>
        <v>0</v>
      </c>
      <c r="AS107" s="192"/>
      <c r="AT107" s="268"/>
      <c r="AU107" s="486"/>
      <c r="AV107" s="486"/>
      <c r="AW107" s="196"/>
      <c r="AX107" s="170"/>
    </row>
    <row r="108" spans="32:50" ht="11.25" customHeight="1">
      <c r="AF108" s="415" t="s">
        <v>1371</v>
      </c>
      <c r="AL108" s="36"/>
      <c r="AM108" s="515" t="s">
        <v>1456</v>
      </c>
      <c r="AN108" s="470" t="s">
        <v>1329</v>
      </c>
      <c r="AO108" s="191" t="s">
        <v>1308</v>
      </c>
      <c r="AP108" s="184">
        <f t="shared" si="5"/>
        <v>0</v>
      </c>
      <c r="AQ108" s="184">
        <f t="shared" si="5"/>
        <v>0</v>
      </c>
      <c r="AR108" s="184">
        <f t="shared" si="5"/>
        <v>0</v>
      </c>
      <c r="AS108" s="192"/>
      <c r="AT108" s="268"/>
      <c r="AU108" s="486"/>
      <c r="AV108" s="486"/>
      <c r="AW108" s="196"/>
      <c r="AX108" s="170"/>
    </row>
    <row r="109" spans="32:50" ht="11.25" customHeight="1">
      <c r="AF109" s="415" t="s">
        <v>1370</v>
      </c>
      <c r="AL109" s="36"/>
      <c r="AM109" s="515" t="s">
        <v>1457</v>
      </c>
      <c r="AN109" s="470" t="s">
        <v>1330</v>
      </c>
      <c r="AO109" s="191" t="s">
        <v>1308</v>
      </c>
      <c r="AP109" s="184">
        <f t="shared" si="5"/>
        <v>0</v>
      </c>
      <c r="AQ109" s="184">
        <f t="shared" si="5"/>
        <v>0</v>
      </c>
      <c r="AR109" s="184">
        <f t="shared" si="5"/>
        <v>0</v>
      </c>
      <c r="AS109" s="192"/>
      <c r="AT109" s="268"/>
      <c r="AU109" s="486"/>
      <c r="AV109" s="486"/>
      <c r="AW109" s="196"/>
      <c r="AX109" s="170"/>
    </row>
    <row r="110" spans="32:50" ht="11.25" customHeight="1">
      <c r="AF110" s="415" t="s">
        <v>1369</v>
      </c>
      <c r="AL110" s="36"/>
      <c r="AM110" s="515" t="s">
        <v>1458</v>
      </c>
      <c r="AN110" s="470" t="s">
        <v>1331</v>
      </c>
      <c r="AO110" s="191" t="s">
        <v>1308</v>
      </c>
      <c r="AP110" s="184">
        <f t="shared" si="5"/>
        <v>0</v>
      </c>
      <c r="AQ110" s="184">
        <f t="shared" si="5"/>
        <v>0</v>
      </c>
      <c r="AR110" s="184">
        <f t="shared" si="5"/>
        <v>0</v>
      </c>
      <c r="AS110" s="192"/>
      <c r="AT110" s="268"/>
      <c r="AU110" s="486"/>
      <c r="AV110" s="486"/>
      <c r="AW110" s="196"/>
      <c r="AX110" s="170"/>
    </row>
    <row r="111" spans="32:50" ht="11.25" customHeight="1">
      <c r="AF111" s="415" t="s">
        <v>1368</v>
      </c>
      <c r="AL111" s="36"/>
      <c r="AM111" s="515" t="s">
        <v>1459</v>
      </c>
      <c r="AN111" s="470" t="s">
        <v>1332</v>
      </c>
      <c r="AO111" s="191" t="s">
        <v>1308</v>
      </c>
      <c r="AP111" s="184">
        <f t="shared" si="5"/>
        <v>0</v>
      </c>
      <c r="AQ111" s="184">
        <f t="shared" si="5"/>
        <v>0</v>
      </c>
      <c r="AR111" s="184">
        <f t="shared" si="5"/>
        <v>0</v>
      </c>
      <c r="AS111" s="192"/>
      <c r="AT111" s="268"/>
      <c r="AU111" s="486"/>
      <c r="AV111" s="486"/>
      <c r="AW111" s="196"/>
      <c r="AX111" s="170"/>
    </row>
    <row r="112" spans="32:50" ht="11.25" customHeight="1">
      <c r="AF112" s="415" t="s">
        <v>1367</v>
      </c>
      <c r="AL112" s="36"/>
      <c r="AM112" s="515" t="s">
        <v>1460</v>
      </c>
      <c r="AN112" s="470" t="s">
        <v>1333</v>
      </c>
      <c r="AO112" s="191" t="s">
        <v>1308</v>
      </c>
      <c r="AP112" s="184">
        <f t="shared" si="5"/>
        <v>0</v>
      </c>
      <c r="AQ112" s="184">
        <f t="shared" si="5"/>
        <v>0</v>
      </c>
      <c r="AR112" s="184">
        <f t="shared" si="5"/>
        <v>0</v>
      </c>
      <c r="AS112" s="192"/>
      <c r="AT112" s="268"/>
      <c r="AU112" s="486"/>
      <c r="AV112" s="486"/>
      <c r="AW112" s="196"/>
      <c r="AX112" s="170"/>
    </row>
    <row r="113" spans="32:50" ht="11.25" customHeight="1">
      <c r="AF113" s="415" t="s">
        <v>1372</v>
      </c>
      <c r="AL113" s="36"/>
      <c r="AM113" s="515" t="s">
        <v>1461</v>
      </c>
      <c r="AN113" s="470" t="s">
        <v>1334</v>
      </c>
      <c r="AO113" s="191" t="s">
        <v>1308</v>
      </c>
      <c r="AP113" s="184">
        <f t="shared" si="5"/>
        <v>0</v>
      </c>
      <c r="AQ113" s="184">
        <f t="shared" si="5"/>
        <v>0</v>
      </c>
      <c r="AR113" s="184">
        <f t="shared" si="5"/>
        <v>0</v>
      </c>
      <c r="AS113" s="192"/>
      <c r="AT113" s="268"/>
      <c r="AU113" s="486"/>
      <c r="AV113" s="486"/>
      <c r="AW113" s="196"/>
      <c r="AX113" s="170"/>
    </row>
    <row r="114" spans="32:50" ht="0.75" hidden="1" customHeight="1">
      <c r="AF114" s="415"/>
      <c r="AL114" s="36"/>
      <c r="AM114" s="516"/>
      <c r="AN114" s="484"/>
      <c r="AO114" s="485"/>
      <c r="AP114" s="486"/>
      <c r="AQ114" s="486"/>
      <c r="AR114" s="486"/>
      <c r="AS114" s="192"/>
      <c r="AT114" s="268"/>
      <c r="AU114" s="486"/>
      <c r="AV114" s="486"/>
      <c r="AW114" s="196"/>
      <c r="AX114" s="170"/>
    </row>
    <row r="115" spans="32:50" ht="0.75" hidden="1" customHeight="1">
      <c r="AF115" s="415"/>
      <c r="AL115" s="36"/>
      <c r="AM115" s="516"/>
      <c r="AN115" s="484"/>
      <c r="AO115" s="485"/>
      <c r="AP115" s="486"/>
      <c r="AQ115" s="486"/>
      <c r="AR115" s="486"/>
      <c r="AS115" s="192"/>
      <c r="AT115" s="268"/>
      <c r="AU115" s="486"/>
      <c r="AV115" s="486"/>
      <c r="AW115" s="196"/>
      <c r="AX115" s="170"/>
    </row>
    <row r="116" spans="32:50" ht="11.25" customHeight="1">
      <c r="AF116" s="415" t="s">
        <v>1373</v>
      </c>
      <c r="AL116" s="36"/>
      <c r="AM116" s="515" t="s">
        <v>1462</v>
      </c>
      <c r="AN116" s="471" t="s">
        <v>1335</v>
      </c>
      <c r="AO116" s="191" t="s">
        <v>1308</v>
      </c>
      <c r="AP116" s="184">
        <f t="shared" ref="AP116:AR122" si="6">IF(AP204=0,0,AP72/AP204)</f>
        <v>0</v>
      </c>
      <c r="AQ116" s="184">
        <f t="shared" si="6"/>
        <v>0</v>
      </c>
      <c r="AR116" s="184">
        <f t="shared" si="6"/>
        <v>0</v>
      </c>
      <c r="AS116" s="192"/>
      <c r="AT116" s="268"/>
      <c r="AU116" s="486"/>
      <c r="AV116" s="486"/>
      <c r="AW116" s="196"/>
      <c r="AX116" s="170"/>
    </row>
    <row r="117" spans="32:50" ht="11.25" customHeight="1">
      <c r="AF117" s="415" t="s">
        <v>1360</v>
      </c>
      <c r="AL117" s="36"/>
      <c r="AM117" s="515" t="s">
        <v>1463</v>
      </c>
      <c r="AN117" s="472" t="s">
        <v>723</v>
      </c>
      <c r="AO117" s="191" t="s">
        <v>1308</v>
      </c>
      <c r="AP117" s="184">
        <f t="shared" si="6"/>
        <v>0</v>
      </c>
      <c r="AQ117" s="184">
        <f t="shared" si="6"/>
        <v>0</v>
      </c>
      <c r="AR117" s="184">
        <f t="shared" si="6"/>
        <v>0</v>
      </c>
      <c r="AS117" s="192"/>
      <c r="AT117" s="268"/>
      <c r="AU117" s="486"/>
      <c r="AV117" s="486"/>
      <c r="AW117" s="196"/>
      <c r="AX117" s="170"/>
    </row>
    <row r="118" spans="32:50" ht="11.25" customHeight="1">
      <c r="AF118" s="415" t="s">
        <v>1361</v>
      </c>
      <c r="AL118" s="36"/>
      <c r="AM118" s="515" t="s">
        <v>1464</v>
      </c>
      <c r="AN118" s="473" t="s">
        <v>749</v>
      </c>
      <c r="AO118" s="191" t="s">
        <v>1308</v>
      </c>
      <c r="AP118" s="184">
        <f t="shared" si="6"/>
        <v>0</v>
      </c>
      <c r="AQ118" s="184">
        <f t="shared" si="6"/>
        <v>0</v>
      </c>
      <c r="AR118" s="184">
        <f t="shared" si="6"/>
        <v>0</v>
      </c>
      <c r="AS118" s="192"/>
      <c r="AT118" s="268"/>
      <c r="AU118" s="486"/>
      <c r="AV118" s="486"/>
      <c r="AW118" s="196"/>
      <c r="AX118" s="170"/>
    </row>
    <row r="119" spans="32:50" ht="11.25" customHeight="1">
      <c r="AF119" s="415" t="s">
        <v>1362</v>
      </c>
      <c r="AL119" s="36"/>
      <c r="AM119" s="515" t="s">
        <v>1465</v>
      </c>
      <c r="AN119" s="474" t="s">
        <v>315</v>
      </c>
      <c r="AO119" s="191" t="s">
        <v>1308</v>
      </c>
      <c r="AP119" s="184">
        <f t="shared" si="6"/>
        <v>0</v>
      </c>
      <c r="AQ119" s="184">
        <f t="shared" si="6"/>
        <v>0</v>
      </c>
      <c r="AR119" s="184">
        <f t="shared" si="6"/>
        <v>0</v>
      </c>
      <c r="AS119" s="192"/>
      <c r="AT119" s="268"/>
      <c r="AU119" s="486"/>
      <c r="AV119" s="486"/>
      <c r="AW119" s="196"/>
      <c r="AX119" s="170"/>
    </row>
    <row r="120" spans="32:50" ht="11.25" customHeight="1">
      <c r="AF120" s="415" t="s">
        <v>1364</v>
      </c>
      <c r="AL120" s="36"/>
      <c r="AM120" s="515" t="s">
        <v>1466</v>
      </c>
      <c r="AN120" s="475" t="s">
        <v>316</v>
      </c>
      <c r="AO120" s="191" t="s">
        <v>1308</v>
      </c>
      <c r="AP120" s="184">
        <f t="shared" si="6"/>
        <v>0</v>
      </c>
      <c r="AQ120" s="184">
        <f t="shared" si="6"/>
        <v>0</v>
      </c>
      <c r="AR120" s="184">
        <f t="shared" si="6"/>
        <v>0</v>
      </c>
      <c r="AS120" s="192"/>
      <c r="AT120" s="268"/>
      <c r="AU120" s="486"/>
      <c r="AV120" s="486"/>
      <c r="AW120" s="196"/>
      <c r="AX120" s="170"/>
    </row>
    <row r="121" spans="32:50" ht="11.25" customHeight="1">
      <c r="AF121" s="415" t="s">
        <v>1363</v>
      </c>
      <c r="AL121" s="36"/>
      <c r="AM121" s="515" t="s">
        <v>1467</v>
      </c>
      <c r="AN121" s="476" t="s">
        <v>317</v>
      </c>
      <c r="AO121" s="191" t="s">
        <v>1308</v>
      </c>
      <c r="AP121" s="184">
        <f t="shared" si="6"/>
        <v>0</v>
      </c>
      <c r="AQ121" s="184">
        <f t="shared" si="6"/>
        <v>0</v>
      </c>
      <c r="AR121" s="184">
        <f t="shared" si="6"/>
        <v>0</v>
      </c>
      <c r="AS121" s="192"/>
      <c r="AT121" s="268"/>
      <c r="AU121" s="486"/>
      <c r="AV121" s="486"/>
      <c r="AW121" s="196"/>
      <c r="AX121" s="170"/>
    </row>
    <row r="122" spans="32:50" ht="11.25" customHeight="1">
      <c r="AF122" s="415" t="s">
        <v>1365</v>
      </c>
      <c r="AL122" s="36"/>
      <c r="AM122" s="515" t="s">
        <v>1468</v>
      </c>
      <c r="AN122" s="465" t="s">
        <v>318</v>
      </c>
      <c r="AO122" s="191" t="s">
        <v>1308</v>
      </c>
      <c r="AP122" s="184">
        <f t="shared" si="6"/>
        <v>0</v>
      </c>
      <c r="AQ122" s="184">
        <f t="shared" si="6"/>
        <v>0</v>
      </c>
      <c r="AR122" s="184">
        <f t="shared" si="6"/>
        <v>0</v>
      </c>
      <c r="AS122" s="192"/>
      <c r="AT122" s="268"/>
      <c r="AU122" s="486"/>
      <c r="AV122" s="486"/>
      <c r="AW122" s="196"/>
      <c r="AX122" s="170"/>
    </row>
    <row r="123" spans="32:50" ht="0.75" hidden="1" customHeight="1">
      <c r="AF123" s="415"/>
      <c r="AL123" s="36"/>
      <c r="AM123" s="516"/>
      <c r="AN123" s="484"/>
      <c r="AO123" s="485"/>
      <c r="AP123" s="486"/>
      <c r="AQ123" s="486"/>
      <c r="AR123" s="486"/>
      <c r="AS123" s="192"/>
      <c r="AT123" s="268"/>
      <c r="AU123" s="486"/>
      <c r="AV123" s="486"/>
      <c r="AW123" s="196"/>
      <c r="AX123" s="170"/>
    </row>
    <row r="124" spans="32:50" ht="24" customHeight="1">
      <c r="AF124" s="116"/>
      <c r="AL124" s="36"/>
      <c r="AM124" s="514" t="s">
        <v>1375</v>
      </c>
      <c r="AN124" s="487" t="s">
        <v>751</v>
      </c>
      <c r="AO124" s="191"/>
      <c r="AP124" s="197"/>
      <c r="AQ124" s="197"/>
      <c r="AR124" s="197"/>
      <c r="AS124" s="192"/>
      <c r="AT124" s="243"/>
      <c r="AU124" s="243"/>
      <c r="AV124" s="243"/>
      <c r="AW124" s="196"/>
      <c r="AX124" s="170"/>
    </row>
    <row r="125" spans="32:50" ht="12" customHeight="1">
      <c r="AF125" s="415" t="s">
        <v>1336</v>
      </c>
      <c r="AL125" s="36"/>
      <c r="AM125" s="515" t="s">
        <v>1469</v>
      </c>
      <c r="AN125" s="459" t="s">
        <v>1311</v>
      </c>
      <c r="AO125" s="191" t="s">
        <v>506</v>
      </c>
      <c r="AP125" s="184">
        <f t="shared" ref="AP125:AR144" si="7">IF(AP301=0,0,AP37/AP301*1000)</f>
        <v>5978.4110704494433</v>
      </c>
      <c r="AQ125" s="184">
        <f t="shared" si="7"/>
        <v>5934.5495881455117</v>
      </c>
      <c r="AR125" s="184">
        <f t="shared" si="7"/>
        <v>6038.1078493218629</v>
      </c>
      <c r="AS125" s="192"/>
      <c r="AT125" s="184">
        <f t="shared" ref="AT125:AV126" si="8">IF(AT301=0,0,AT37/AT301*1000)</f>
        <v>5978.4110704494433</v>
      </c>
      <c r="AU125" s="184">
        <f t="shared" si="8"/>
        <v>5934.5495881455117</v>
      </c>
      <c r="AV125" s="184">
        <f t="shared" si="8"/>
        <v>6038.1078493218629</v>
      </c>
      <c r="AW125" s="196"/>
      <c r="AX125" s="170"/>
    </row>
    <row r="126" spans="32:50" ht="12" customHeight="1">
      <c r="AF126" s="415" t="s">
        <v>1337</v>
      </c>
      <c r="AL126" s="36"/>
      <c r="AM126" s="515" t="s">
        <v>1470</v>
      </c>
      <c r="AN126" s="463" t="s">
        <v>713</v>
      </c>
      <c r="AO126" s="191" t="s">
        <v>506</v>
      </c>
      <c r="AP126" s="184">
        <f t="shared" si="7"/>
        <v>5978.4110704494433</v>
      </c>
      <c r="AQ126" s="184">
        <f t="shared" si="7"/>
        <v>5934.5495881455117</v>
      </c>
      <c r="AR126" s="184">
        <f t="shared" si="7"/>
        <v>6038.1078493218629</v>
      </c>
      <c r="AS126" s="192"/>
      <c r="AT126" s="184">
        <f t="shared" si="8"/>
        <v>5978.4110704494433</v>
      </c>
      <c r="AU126" s="184">
        <f t="shared" si="8"/>
        <v>5934.5495881455117</v>
      </c>
      <c r="AV126" s="184">
        <f t="shared" si="8"/>
        <v>6038.1078493218629</v>
      </c>
      <c r="AW126" s="196"/>
      <c r="AX126" s="170"/>
    </row>
    <row r="127" spans="32:50" ht="12" customHeight="1">
      <c r="AF127" s="415" t="s">
        <v>1338</v>
      </c>
      <c r="AL127" s="36"/>
      <c r="AM127" s="515" t="s">
        <v>1471</v>
      </c>
      <c r="AN127" s="463" t="s">
        <v>715</v>
      </c>
      <c r="AO127" s="191" t="s">
        <v>506</v>
      </c>
      <c r="AP127" s="184">
        <f t="shared" si="7"/>
        <v>0</v>
      </c>
      <c r="AQ127" s="184">
        <f t="shared" si="7"/>
        <v>0</v>
      </c>
      <c r="AR127" s="184">
        <f t="shared" si="7"/>
        <v>0</v>
      </c>
      <c r="AS127" s="192"/>
      <c r="AT127" s="268"/>
      <c r="AU127" s="486"/>
      <c r="AV127" s="486"/>
      <c r="AW127" s="196"/>
      <c r="AX127" s="170"/>
    </row>
    <row r="128" spans="32:50" ht="12" customHeight="1">
      <c r="AF128" s="415" t="s">
        <v>1339</v>
      </c>
      <c r="AL128" s="36"/>
      <c r="AM128" s="515" t="s">
        <v>1472</v>
      </c>
      <c r="AN128" s="463" t="s">
        <v>716</v>
      </c>
      <c r="AO128" s="191" t="s">
        <v>506</v>
      </c>
      <c r="AP128" s="184">
        <f t="shared" si="7"/>
        <v>0</v>
      </c>
      <c r="AQ128" s="184">
        <f t="shared" si="7"/>
        <v>0</v>
      </c>
      <c r="AR128" s="184">
        <f t="shared" si="7"/>
        <v>0</v>
      </c>
      <c r="AS128" s="192"/>
      <c r="AT128" s="268"/>
      <c r="AU128" s="486"/>
      <c r="AV128" s="486"/>
      <c r="AW128" s="196"/>
      <c r="AX128" s="170"/>
    </row>
    <row r="129" spans="32:50" ht="12" customHeight="1">
      <c r="AF129" s="415" t="s">
        <v>1348</v>
      </c>
      <c r="AL129" s="36"/>
      <c r="AM129" s="515" t="s">
        <v>1473</v>
      </c>
      <c r="AN129" s="464" t="s">
        <v>1312</v>
      </c>
      <c r="AO129" s="191" t="s">
        <v>752</v>
      </c>
      <c r="AP129" s="184">
        <f t="shared" si="7"/>
        <v>0</v>
      </c>
      <c r="AQ129" s="184">
        <f t="shared" si="7"/>
        <v>0</v>
      </c>
      <c r="AR129" s="184">
        <f t="shared" si="7"/>
        <v>0</v>
      </c>
      <c r="AS129" s="192"/>
      <c r="AT129" s="268"/>
      <c r="AU129" s="486"/>
      <c r="AV129" s="486"/>
      <c r="AW129" s="196"/>
      <c r="AX129" s="170"/>
    </row>
    <row r="130" spans="32:50" ht="12" customHeight="1">
      <c r="AF130" s="415" t="s">
        <v>1349</v>
      </c>
      <c r="AL130" s="36"/>
      <c r="AM130" s="515" t="s">
        <v>1474</v>
      </c>
      <c r="AN130" s="464" t="s">
        <v>1313</v>
      </c>
      <c r="AO130" s="191" t="s">
        <v>752</v>
      </c>
      <c r="AP130" s="184">
        <f t="shared" si="7"/>
        <v>0</v>
      </c>
      <c r="AQ130" s="184">
        <f t="shared" si="7"/>
        <v>0</v>
      </c>
      <c r="AR130" s="184">
        <f t="shared" si="7"/>
        <v>0</v>
      </c>
      <c r="AS130" s="192"/>
      <c r="AT130" s="268"/>
      <c r="AU130" s="486"/>
      <c r="AV130" s="486"/>
      <c r="AW130" s="196"/>
      <c r="AX130" s="170"/>
    </row>
    <row r="131" spans="32:50" ht="12" customHeight="1">
      <c r="AF131" s="415" t="s">
        <v>1350</v>
      </c>
      <c r="AL131" s="36"/>
      <c r="AM131" s="515" t="s">
        <v>1475</v>
      </c>
      <c r="AN131" s="464" t="s">
        <v>1314</v>
      </c>
      <c r="AO131" s="191" t="s">
        <v>752</v>
      </c>
      <c r="AP131" s="184">
        <f t="shared" si="7"/>
        <v>0</v>
      </c>
      <c r="AQ131" s="184">
        <f t="shared" si="7"/>
        <v>0</v>
      </c>
      <c r="AR131" s="184">
        <f t="shared" si="7"/>
        <v>0</v>
      </c>
      <c r="AS131" s="192"/>
      <c r="AT131" s="268"/>
      <c r="AU131" s="486"/>
      <c r="AV131" s="486"/>
      <c r="AW131" s="196"/>
      <c r="AX131" s="170"/>
    </row>
    <row r="132" spans="32:50" ht="12" customHeight="1">
      <c r="AF132" s="415" t="s">
        <v>1347</v>
      </c>
      <c r="AL132" s="36"/>
      <c r="AM132" s="515" t="s">
        <v>1476</v>
      </c>
      <c r="AN132" s="464" t="s">
        <v>1315</v>
      </c>
      <c r="AO132" s="191" t="s">
        <v>752</v>
      </c>
      <c r="AP132" s="184">
        <f t="shared" si="7"/>
        <v>0</v>
      </c>
      <c r="AQ132" s="184">
        <f t="shared" si="7"/>
        <v>0</v>
      </c>
      <c r="AR132" s="184">
        <f t="shared" si="7"/>
        <v>0</v>
      </c>
      <c r="AS132" s="192"/>
      <c r="AT132" s="268"/>
      <c r="AU132" s="486"/>
      <c r="AV132" s="486"/>
      <c r="AW132" s="196"/>
      <c r="AX132" s="170"/>
    </row>
    <row r="133" spans="32:50" ht="12" customHeight="1">
      <c r="AF133" s="415" t="s">
        <v>1340</v>
      </c>
      <c r="AL133" s="36"/>
      <c r="AM133" s="515" t="s">
        <v>1477</v>
      </c>
      <c r="AN133" s="465" t="s">
        <v>684</v>
      </c>
      <c r="AO133" s="191" t="s">
        <v>752</v>
      </c>
      <c r="AP133" s="184">
        <f t="shared" si="7"/>
        <v>0</v>
      </c>
      <c r="AQ133" s="184">
        <f t="shared" si="7"/>
        <v>0</v>
      </c>
      <c r="AR133" s="184">
        <f t="shared" si="7"/>
        <v>0</v>
      </c>
      <c r="AS133" s="192"/>
      <c r="AT133" s="268"/>
      <c r="AU133" s="486"/>
      <c r="AV133" s="486"/>
      <c r="AW133" s="196"/>
      <c r="AX133" s="170"/>
    </row>
    <row r="134" spans="32:50" ht="12" customHeight="1">
      <c r="AF134" s="415" t="s">
        <v>1341</v>
      </c>
      <c r="AL134" s="36"/>
      <c r="AM134" s="515" t="s">
        <v>1478</v>
      </c>
      <c r="AN134" s="466" t="s">
        <v>718</v>
      </c>
      <c r="AO134" s="191" t="s">
        <v>752</v>
      </c>
      <c r="AP134" s="184">
        <f t="shared" si="7"/>
        <v>0</v>
      </c>
      <c r="AQ134" s="184">
        <f t="shared" si="7"/>
        <v>0</v>
      </c>
      <c r="AR134" s="184">
        <f t="shared" si="7"/>
        <v>0</v>
      </c>
      <c r="AS134" s="192"/>
      <c r="AT134" s="268"/>
      <c r="AU134" s="486"/>
      <c r="AV134" s="486"/>
      <c r="AW134" s="196"/>
      <c r="AX134" s="170"/>
    </row>
    <row r="135" spans="32:50" ht="12" customHeight="1">
      <c r="AF135" s="415" t="s">
        <v>1342</v>
      </c>
      <c r="AL135" s="36"/>
      <c r="AM135" s="515" t="s">
        <v>1479</v>
      </c>
      <c r="AN135" s="460" t="s">
        <v>722</v>
      </c>
      <c r="AO135" s="191" t="s">
        <v>752</v>
      </c>
      <c r="AP135" s="184">
        <f t="shared" si="7"/>
        <v>0</v>
      </c>
      <c r="AQ135" s="184">
        <f t="shared" si="7"/>
        <v>0</v>
      </c>
      <c r="AR135" s="184">
        <f t="shared" si="7"/>
        <v>0</v>
      </c>
      <c r="AS135" s="192"/>
      <c r="AT135" s="268"/>
      <c r="AU135" s="486"/>
      <c r="AV135" s="486"/>
      <c r="AW135" s="196"/>
      <c r="AX135" s="170"/>
    </row>
    <row r="136" spans="32:50" ht="12" customHeight="1">
      <c r="AF136" s="415" t="s">
        <v>1343</v>
      </c>
      <c r="AL136" s="36"/>
      <c r="AM136" s="515" t="s">
        <v>1480</v>
      </c>
      <c r="AN136" s="467" t="s">
        <v>1316</v>
      </c>
      <c r="AO136" s="191" t="s">
        <v>752</v>
      </c>
      <c r="AP136" s="184">
        <f t="shared" si="7"/>
        <v>0</v>
      </c>
      <c r="AQ136" s="184">
        <f t="shared" si="7"/>
        <v>0</v>
      </c>
      <c r="AR136" s="184">
        <f t="shared" si="7"/>
        <v>0</v>
      </c>
      <c r="AS136" s="192"/>
      <c r="AT136" s="268"/>
      <c r="AU136" s="486"/>
      <c r="AV136" s="486"/>
      <c r="AW136" s="196"/>
      <c r="AX136" s="170"/>
    </row>
    <row r="137" spans="32:50" ht="12" customHeight="1">
      <c r="AF137" s="415" t="s">
        <v>1344</v>
      </c>
      <c r="AL137" s="36"/>
      <c r="AM137" s="515" t="s">
        <v>1481</v>
      </c>
      <c r="AN137" s="467" t="s">
        <v>1317</v>
      </c>
      <c r="AO137" s="191" t="s">
        <v>752</v>
      </c>
      <c r="AP137" s="184">
        <f t="shared" si="7"/>
        <v>0</v>
      </c>
      <c r="AQ137" s="184">
        <f t="shared" si="7"/>
        <v>0</v>
      </c>
      <c r="AR137" s="184">
        <f t="shared" si="7"/>
        <v>0</v>
      </c>
      <c r="AS137" s="192"/>
      <c r="AT137" s="268"/>
      <c r="AU137" s="486"/>
      <c r="AV137" s="486"/>
      <c r="AW137" s="196"/>
      <c r="AX137" s="170"/>
    </row>
    <row r="138" spans="32:50" ht="12" customHeight="1">
      <c r="AF138" s="415" t="s">
        <v>1345</v>
      </c>
      <c r="AL138" s="36"/>
      <c r="AM138" s="515" t="s">
        <v>1482</v>
      </c>
      <c r="AN138" s="467" t="s">
        <v>1318</v>
      </c>
      <c r="AO138" s="191" t="s">
        <v>752</v>
      </c>
      <c r="AP138" s="184">
        <f t="shared" si="7"/>
        <v>0</v>
      </c>
      <c r="AQ138" s="184">
        <f t="shared" si="7"/>
        <v>0</v>
      </c>
      <c r="AR138" s="184">
        <f t="shared" si="7"/>
        <v>0</v>
      </c>
      <c r="AS138" s="192"/>
      <c r="AT138" s="268"/>
      <c r="AU138" s="486"/>
      <c r="AV138" s="486"/>
      <c r="AW138" s="196"/>
      <c r="AX138" s="170"/>
    </row>
    <row r="139" spans="32:50" ht="12" customHeight="1">
      <c r="AF139" s="415" t="s">
        <v>1346</v>
      </c>
      <c r="AL139" s="36"/>
      <c r="AM139" s="515" t="s">
        <v>1483</v>
      </c>
      <c r="AN139" s="467" t="s">
        <v>1319</v>
      </c>
      <c r="AO139" s="191" t="s">
        <v>752</v>
      </c>
      <c r="AP139" s="184">
        <f t="shared" si="7"/>
        <v>0</v>
      </c>
      <c r="AQ139" s="184">
        <f t="shared" si="7"/>
        <v>0</v>
      </c>
      <c r="AR139" s="184">
        <f t="shared" si="7"/>
        <v>0</v>
      </c>
      <c r="AS139" s="192"/>
      <c r="AT139" s="268"/>
      <c r="AU139" s="486"/>
      <c r="AV139" s="486"/>
      <c r="AW139" s="196"/>
      <c r="AX139" s="170"/>
    </row>
    <row r="140" spans="32:50" ht="12" customHeight="1">
      <c r="AF140" s="415" t="s">
        <v>1351</v>
      </c>
      <c r="AL140" s="36"/>
      <c r="AM140" s="515" t="s">
        <v>1484</v>
      </c>
      <c r="AN140" s="461" t="s">
        <v>720</v>
      </c>
      <c r="AO140" s="191" t="s">
        <v>752</v>
      </c>
      <c r="AP140" s="184">
        <f t="shared" si="7"/>
        <v>0</v>
      </c>
      <c r="AQ140" s="184">
        <f t="shared" si="7"/>
        <v>0</v>
      </c>
      <c r="AR140" s="184">
        <f t="shared" si="7"/>
        <v>0</v>
      </c>
      <c r="AS140" s="192"/>
      <c r="AT140" s="268"/>
      <c r="AU140" s="486"/>
      <c r="AV140" s="486"/>
      <c r="AW140" s="196"/>
      <c r="AX140" s="170"/>
    </row>
    <row r="141" spans="32:50" ht="12" customHeight="1">
      <c r="AF141" s="415" t="s">
        <v>2044</v>
      </c>
      <c r="AL141" s="36"/>
      <c r="AM141" s="515" t="s">
        <v>2046</v>
      </c>
      <c r="AN141" s="468" t="s">
        <v>1320</v>
      </c>
      <c r="AO141" s="191" t="s">
        <v>752</v>
      </c>
      <c r="AP141" s="184">
        <f t="shared" si="7"/>
        <v>0</v>
      </c>
      <c r="AQ141" s="184">
        <f t="shared" si="7"/>
        <v>0</v>
      </c>
      <c r="AR141" s="184">
        <f t="shared" si="7"/>
        <v>0</v>
      </c>
      <c r="AS141" s="192"/>
      <c r="AT141" s="268"/>
      <c r="AU141" s="486"/>
      <c r="AV141" s="486"/>
      <c r="AW141" s="196"/>
      <c r="AX141" s="170"/>
    </row>
    <row r="142" spans="32:50" ht="12" customHeight="1">
      <c r="AF142" s="415" t="s">
        <v>2025</v>
      </c>
      <c r="AL142" s="36"/>
      <c r="AM142" s="515" t="s">
        <v>2027</v>
      </c>
      <c r="AN142" s="468" t="s">
        <v>1321</v>
      </c>
      <c r="AO142" s="191" t="s">
        <v>752</v>
      </c>
      <c r="AP142" s="184">
        <f t="shared" si="7"/>
        <v>0</v>
      </c>
      <c r="AQ142" s="184">
        <f t="shared" si="7"/>
        <v>0</v>
      </c>
      <c r="AR142" s="184">
        <f t="shared" si="7"/>
        <v>0</v>
      </c>
      <c r="AS142" s="192"/>
      <c r="AT142" s="268"/>
      <c r="AU142" s="486"/>
      <c r="AV142" s="486"/>
      <c r="AW142" s="196"/>
      <c r="AX142" s="170"/>
    </row>
    <row r="143" spans="32:50" ht="12" customHeight="1">
      <c r="AF143" s="415" t="s">
        <v>2005</v>
      </c>
      <c r="AL143" s="36"/>
      <c r="AM143" s="515" t="s">
        <v>2008</v>
      </c>
      <c r="AN143" s="468" t="s">
        <v>1322</v>
      </c>
      <c r="AO143" s="191" t="s">
        <v>752</v>
      </c>
      <c r="AP143" s="184">
        <f t="shared" si="7"/>
        <v>0</v>
      </c>
      <c r="AQ143" s="184">
        <f t="shared" si="7"/>
        <v>0</v>
      </c>
      <c r="AR143" s="184">
        <f t="shared" si="7"/>
        <v>0</v>
      </c>
      <c r="AS143" s="192"/>
      <c r="AT143" s="268"/>
      <c r="AU143" s="486"/>
      <c r="AV143" s="486"/>
      <c r="AW143" s="196"/>
      <c r="AX143" s="170"/>
    </row>
    <row r="144" spans="32:50" ht="12" customHeight="1">
      <c r="AF144" s="415" t="s">
        <v>1352</v>
      </c>
      <c r="AL144" s="36"/>
      <c r="AM144" s="515" t="s">
        <v>1485</v>
      </c>
      <c r="AN144" s="468" t="s">
        <v>1323</v>
      </c>
      <c r="AO144" s="191" t="s">
        <v>752</v>
      </c>
      <c r="AP144" s="184">
        <f t="shared" si="7"/>
        <v>0</v>
      </c>
      <c r="AQ144" s="184">
        <f t="shared" si="7"/>
        <v>0</v>
      </c>
      <c r="AR144" s="184">
        <f t="shared" si="7"/>
        <v>0</v>
      </c>
      <c r="AS144" s="192"/>
      <c r="AT144" s="268"/>
      <c r="AU144" s="486"/>
      <c r="AV144" s="486"/>
      <c r="AW144" s="196"/>
      <c r="AX144" s="170"/>
    </row>
    <row r="145" spans="32:50" ht="12" customHeight="1">
      <c r="AF145" s="415" t="s">
        <v>1353</v>
      </c>
      <c r="AL145" s="36"/>
      <c r="AM145" s="515" t="s">
        <v>1486</v>
      </c>
      <c r="AN145" s="468" t="s">
        <v>1324</v>
      </c>
      <c r="AO145" s="191" t="s">
        <v>752</v>
      </c>
      <c r="AP145" s="184">
        <f t="shared" ref="AP145:AR157" si="9">IF(AP321=0,0,AP57/AP321*1000)</f>
        <v>0</v>
      </c>
      <c r="AQ145" s="184">
        <f t="shared" si="9"/>
        <v>0</v>
      </c>
      <c r="AR145" s="184">
        <f t="shared" si="9"/>
        <v>0</v>
      </c>
      <c r="AS145" s="192"/>
      <c r="AT145" s="268"/>
      <c r="AU145" s="486"/>
      <c r="AV145" s="486"/>
      <c r="AW145" s="196"/>
      <c r="AX145" s="170"/>
    </row>
    <row r="146" spans="32:50" ht="12" customHeight="1">
      <c r="AF146" s="415" t="s">
        <v>1354</v>
      </c>
      <c r="AL146" s="36"/>
      <c r="AM146" s="515" t="s">
        <v>1487</v>
      </c>
      <c r="AN146" s="468" t="s">
        <v>1325</v>
      </c>
      <c r="AO146" s="191" t="s">
        <v>752</v>
      </c>
      <c r="AP146" s="184">
        <f t="shared" si="9"/>
        <v>0</v>
      </c>
      <c r="AQ146" s="184">
        <f t="shared" si="9"/>
        <v>0</v>
      </c>
      <c r="AR146" s="184">
        <f t="shared" si="9"/>
        <v>0</v>
      </c>
      <c r="AS146" s="192"/>
      <c r="AT146" s="268"/>
      <c r="AU146" s="486"/>
      <c r="AV146" s="486"/>
      <c r="AW146" s="196"/>
      <c r="AX146" s="170"/>
    </row>
    <row r="147" spans="32:50" ht="12" customHeight="1">
      <c r="AF147" s="415" t="s">
        <v>1355</v>
      </c>
      <c r="AL147" s="36"/>
      <c r="AM147" s="515" t="s">
        <v>1488</v>
      </c>
      <c r="AN147" s="469" t="s">
        <v>721</v>
      </c>
      <c r="AO147" s="191" t="s">
        <v>752</v>
      </c>
      <c r="AP147" s="184">
        <f t="shared" si="9"/>
        <v>0</v>
      </c>
      <c r="AQ147" s="184">
        <f t="shared" si="9"/>
        <v>0</v>
      </c>
      <c r="AR147" s="184">
        <f t="shared" si="9"/>
        <v>0</v>
      </c>
      <c r="AS147" s="192"/>
      <c r="AT147" s="268"/>
      <c r="AU147" s="486"/>
      <c r="AV147" s="486"/>
      <c r="AW147" s="196"/>
      <c r="AX147" s="170"/>
    </row>
    <row r="148" spans="32:50" ht="12" customHeight="1">
      <c r="AF148" s="415" t="s">
        <v>1356</v>
      </c>
      <c r="AL148" s="36"/>
      <c r="AM148" s="515" t="s">
        <v>1489</v>
      </c>
      <c r="AN148" s="462" t="s">
        <v>712</v>
      </c>
      <c r="AO148" s="191" t="s">
        <v>752</v>
      </c>
      <c r="AP148" s="184">
        <f t="shared" si="9"/>
        <v>0</v>
      </c>
      <c r="AQ148" s="184">
        <f t="shared" si="9"/>
        <v>0</v>
      </c>
      <c r="AR148" s="184">
        <f t="shared" si="9"/>
        <v>0</v>
      </c>
      <c r="AS148" s="192"/>
      <c r="AT148" s="268"/>
      <c r="AU148" s="486"/>
      <c r="AV148" s="486"/>
      <c r="AW148" s="196"/>
      <c r="AX148" s="170"/>
    </row>
    <row r="149" spans="32:50" ht="12" customHeight="1">
      <c r="AF149" s="415" t="s">
        <v>1357</v>
      </c>
      <c r="AL149" s="36"/>
      <c r="AM149" s="515" t="s">
        <v>1490</v>
      </c>
      <c r="AN149" s="470" t="s">
        <v>1326</v>
      </c>
      <c r="AO149" s="191" t="s">
        <v>752</v>
      </c>
      <c r="AP149" s="184">
        <f t="shared" si="9"/>
        <v>0</v>
      </c>
      <c r="AQ149" s="184">
        <f t="shared" si="9"/>
        <v>0</v>
      </c>
      <c r="AR149" s="184">
        <f t="shared" si="9"/>
        <v>0</v>
      </c>
      <c r="AS149" s="192"/>
      <c r="AT149" s="268"/>
      <c r="AU149" s="486"/>
      <c r="AV149" s="486"/>
      <c r="AW149" s="196"/>
      <c r="AX149" s="170"/>
    </row>
    <row r="150" spans="32:50" ht="12" customHeight="1">
      <c r="AF150" s="415" t="s">
        <v>1358</v>
      </c>
      <c r="AL150" s="36"/>
      <c r="AM150" s="515" t="s">
        <v>1491</v>
      </c>
      <c r="AN150" s="470" t="s">
        <v>1327</v>
      </c>
      <c r="AO150" s="191" t="s">
        <v>752</v>
      </c>
      <c r="AP150" s="184">
        <f t="shared" si="9"/>
        <v>0</v>
      </c>
      <c r="AQ150" s="184">
        <f t="shared" si="9"/>
        <v>0</v>
      </c>
      <c r="AR150" s="184">
        <f t="shared" si="9"/>
        <v>0</v>
      </c>
      <c r="AS150" s="192"/>
      <c r="AT150" s="268"/>
      <c r="AU150" s="486"/>
      <c r="AV150" s="486"/>
      <c r="AW150" s="196"/>
      <c r="AX150" s="170"/>
    </row>
    <row r="151" spans="32:50" ht="12" customHeight="1">
      <c r="AF151" s="415" t="s">
        <v>1359</v>
      </c>
      <c r="AL151" s="36"/>
      <c r="AM151" s="515" t="s">
        <v>1492</v>
      </c>
      <c r="AN151" s="470" t="s">
        <v>1328</v>
      </c>
      <c r="AO151" s="191" t="s">
        <v>752</v>
      </c>
      <c r="AP151" s="184">
        <f t="shared" si="9"/>
        <v>0</v>
      </c>
      <c r="AQ151" s="184">
        <f t="shared" si="9"/>
        <v>0</v>
      </c>
      <c r="AR151" s="184">
        <f t="shared" si="9"/>
        <v>0</v>
      </c>
      <c r="AS151" s="192"/>
      <c r="AT151" s="268"/>
      <c r="AU151" s="486"/>
      <c r="AV151" s="486"/>
      <c r="AW151" s="196"/>
      <c r="AX151" s="170"/>
    </row>
    <row r="152" spans="32:50" ht="12" customHeight="1">
      <c r="AF152" s="415" t="s">
        <v>1371</v>
      </c>
      <c r="AL152" s="36"/>
      <c r="AM152" s="515" t="s">
        <v>1493</v>
      </c>
      <c r="AN152" s="470" t="s">
        <v>1329</v>
      </c>
      <c r="AO152" s="191" t="s">
        <v>752</v>
      </c>
      <c r="AP152" s="184">
        <f t="shared" si="9"/>
        <v>0</v>
      </c>
      <c r="AQ152" s="184">
        <f t="shared" si="9"/>
        <v>0</v>
      </c>
      <c r="AR152" s="184">
        <f t="shared" si="9"/>
        <v>0</v>
      </c>
      <c r="AS152" s="192"/>
      <c r="AT152" s="268"/>
      <c r="AU152" s="486"/>
      <c r="AV152" s="486"/>
      <c r="AW152" s="196"/>
      <c r="AX152" s="170"/>
    </row>
    <row r="153" spans="32:50" ht="12" customHeight="1">
      <c r="AF153" s="415" t="s">
        <v>1370</v>
      </c>
      <c r="AL153" s="36"/>
      <c r="AM153" s="515" t="s">
        <v>1494</v>
      </c>
      <c r="AN153" s="470" t="s">
        <v>1330</v>
      </c>
      <c r="AO153" s="191" t="s">
        <v>752</v>
      </c>
      <c r="AP153" s="184">
        <f t="shared" si="9"/>
        <v>0</v>
      </c>
      <c r="AQ153" s="184">
        <f t="shared" si="9"/>
        <v>0</v>
      </c>
      <c r="AR153" s="184">
        <f t="shared" si="9"/>
        <v>0</v>
      </c>
      <c r="AS153" s="192"/>
      <c r="AT153" s="268"/>
      <c r="AU153" s="486"/>
      <c r="AV153" s="486"/>
      <c r="AW153" s="196"/>
      <c r="AX153" s="170"/>
    </row>
    <row r="154" spans="32:50" ht="12" customHeight="1">
      <c r="AF154" s="415" t="s">
        <v>1369</v>
      </c>
      <c r="AL154" s="36"/>
      <c r="AM154" s="515" t="s">
        <v>1495</v>
      </c>
      <c r="AN154" s="470" t="s">
        <v>1331</v>
      </c>
      <c r="AO154" s="191" t="s">
        <v>752</v>
      </c>
      <c r="AP154" s="184">
        <f t="shared" si="9"/>
        <v>0</v>
      </c>
      <c r="AQ154" s="184">
        <f t="shared" si="9"/>
        <v>0</v>
      </c>
      <c r="AR154" s="184">
        <f t="shared" si="9"/>
        <v>0</v>
      </c>
      <c r="AS154" s="192"/>
      <c r="AT154" s="268"/>
      <c r="AU154" s="486"/>
      <c r="AV154" s="486"/>
      <c r="AW154" s="196"/>
      <c r="AX154" s="170"/>
    </row>
    <row r="155" spans="32:50" ht="12" customHeight="1">
      <c r="AF155" s="415" t="s">
        <v>1368</v>
      </c>
      <c r="AL155" s="36"/>
      <c r="AM155" s="515" t="s">
        <v>1496</v>
      </c>
      <c r="AN155" s="470" t="s">
        <v>1332</v>
      </c>
      <c r="AO155" s="191" t="s">
        <v>752</v>
      </c>
      <c r="AP155" s="184">
        <f t="shared" si="9"/>
        <v>0</v>
      </c>
      <c r="AQ155" s="184">
        <f t="shared" si="9"/>
        <v>0</v>
      </c>
      <c r="AR155" s="184">
        <f t="shared" si="9"/>
        <v>0</v>
      </c>
      <c r="AS155" s="192"/>
      <c r="AT155" s="268"/>
      <c r="AU155" s="486"/>
      <c r="AV155" s="486"/>
      <c r="AW155" s="196"/>
      <c r="AX155" s="170"/>
    </row>
    <row r="156" spans="32:50" ht="12" customHeight="1">
      <c r="AF156" s="415" t="s">
        <v>1367</v>
      </c>
      <c r="AL156" s="36"/>
      <c r="AM156" s="515" t="s">
        <v>1497</v>
      </c>
      <c r="AN156" s="470" t="s">
        <v>1333</v>
      </c>
      <c r="AO156" s="191" t="s">
        <v>752</v>
      </c>
      <c r="AP156" s="184">
        <f t="shared" si="9"/>
        <v>0</v>
      </c>
      <c r="AQ156" s="184">
        <f t="shared" si="9"/>
        <v>0</v>
      </c>
      <c r="AR156" s="184">
        <f t="shared" si="9"/>
        <v>0</v>
      </c>
      <c r="AS156" s="192"/>
      <c r="AT156" s="268"/>
      <c r="AU156" s="486"/>
      <c r="AV156" s="486"/>
      <c r="AW156" s="196"/>
      <c r="AX156" s="170"/>
    </row>
    <row r="157" spans="32:50" ht="12" customHeight="1">
      <c r="AF157" s="415" t="s">
        <v>1372</v>
      </c>
      <c r="AL157" s="36"/>
      <c r="AM157" s="515" t="s">
        <v>1498</v>
      </c>
      <c r="AN157" s="470" t="s">
        <v>1334</v>
      </c>
      <c r="AO157" s="191" t="s">
        <v>752</v>
      </c>
      <c r="AP157" s="184">
        <f t="shared" si="9"/>
        <v>0</v>
      </c>
      <c r="AQ157" s="184">
        <f t="shared" si="9"/>
        <v>0</v>
      </c>
      <c r="AR157" s="184">
        <f t="shared" si="9"/>
        <v>0</v>
      </c>
      <c r="AS157" s="192"/>
      <c r="AT157" s="268"/>
      <c r="AU157" s="486"/>
      <c r="AV157" s="486"/>
      <c r="AW157" s="196"/>
      <c r="AX157" s="170"/>
    </row>
    <row r="158" spans="32:50" ht="12" customHeight="1">
      <c r="AF158" s="415" t="s">
        <v>1382</v>
      </c>
      <c r="AL158" s="36"/>
      <c r="AM158" s="515" t="s">
        <v>1499</v>
      </c>
      <c r="AN158" s="480" t="s">
        <v>1380</v>
      </c>
      <c r="AO158" s="191" t="s">
        <v>313</v>
      </c>
      <c r="AP158" s="189">
        <f t="shared" ref="AP158:AR159" si="10">IF(AP924=0,0,AP70/AP924)</f>
        <v>0</v>
      </c>
      <c r="AQ158" s="189">
        <f t="shared" si="10"/>
        <v>0</v>
      </c>
      <c r="AR158" s="189">
        <f t="shared" si="10"/>
        <v>0</v>
      </c>
      <c r="AS158" s="192"/>
      <c r="AT158" s="268"/>
      <c r="AU158" s="486"/>
      <c r="AV158" s="486"/>
      <c r="AW158" s="196"/>
      <c r="AX158" s="170"/>
    </row>
    <row r="159" spans="32:50" ht="12" customHeight="1">
      <c r="AF159" s="415" t="s">
        <v>1383</v>
      </c>
      <c r="AL159" s="36"/>
      <c r="AM159" s="515" t="s">
        <v>1500</v>
      </c>
      <c r="AN159" s="480" t="s">
        <v>1381</v>
      </c>
      <c r="AO159" s="191" t="s">
        <v>314</v>
      </c>
      <c r="AP159" s="189">
        <f t="shared" si="10"/>
        <v>0</v>
      </c>
      <c r="AQ159" s="189">
        <f t="shared" si="10"/>
        <v>0</v>
      </c>
      <c r="AR159" s="189">
        <f t="shared" si="10"/>
        <v>0</v>
      </c>
      <c r="AS159" s="192"/>
      <c r="AT159" s="268"/>
      <c r="AU159" s="486"/>
      <c r="AV159" s="486"/>
      <c r="AW159" s="196"/>
      <c r="AX159" s="170"/>
    </row>
    <row r="160" spans="32:50" ht="12" customHeight="1">
      <c r="AF160" s="415" t="s">
        <v>1373</v>
      </c>
      <c r="AL160" s="36"/>
      <c r="AM160" s="515" t="s">
        <v>1501</v>
      </c>
      <c r="AN160" s="471" t="s">
        <v>1335</v>
      </c>
      <c r="AO160" s="191" t="s">
        <v>752</v>
      </c>
      <c r="AP160" s="184">
        <f t="shared" ref="AP160:AR166" si="11">IF(AP336=0,0,AP72/AP336*1000)</f>
        <v>0</v>
      </c>
      <c r="AQ160" s="184">
        <f t="shared" si="11"/>
        <v>0</v>
      </c>
      <c r="AR160" s="184">
        <f t="shared" si="11"/>
        <v>0</v>
      </c>
      <c r="AS160" s="192"/>
      <c r="AT160" s="268"/>
      <c r="AU160" s="486"/>
      <c r="AV160" s="486"/>
      <c r="AW160" s="196"/>
      <c r="AX160" s="170"/>
    </row>
    <row r="161" spans="32:50" ht="12" customHeight="1">
      <c r="AF161" s="415" t="s">
        <v>1360</v>
      </c>
      <c r="AL161" s="36"/>
      <c r="AM161" s="515" t="s">
        <v>1502</v>
      </c>
      <c r="AN161" s="472" t="s">
        <v>723</v>
      </c>
      <c r="AO161" s="191" t="s">
        <v>752</v>
      </c>
      <c r="AP161" s="184">
        <f t="shared" si="11"/>
        <v>0</v>
      </c>
      <c r="AQ161" s="184">
        <f t="shared" si="11"/>
        <v>0</v>
      </c>
      <c r="AR161" s="184">
        <f t="shared" si="11"/>
        <v>0</v>
      </c>
      <c r="AS161" s="192"/>
      <c r="AT161" s="268"/>
      <c r="AU161" s="486"/>
      <c r="AV161" s="486"/>
      <c r="AW161" s="196"/>
      <c r="AX161" s="170"/>
    </row>
    <row r="162" spans="32:50" ht="12" customHeight="1">
      <c r="AF162" s="415" t="s">
        <v>1361</v>
      </c>
      <c r="AL162" s="36"/>
      <c r="AM162" s="515" t="s">
        <v>1503</v>
      </c>
      <c r="AN162" s="473" t="s">
        <v>749</v>
      </c>
      <c r="AO162" s="191" t="s">
        <v>752</v>
      </c>
      <c r="AP162" s="184">
        <f t="shared" si="11"/>
        <v>0</v>
      </c>
      <c r="AQ162" s="184">
        <f t="shared" si="11"/>
        <v>0</v>
      </c>
      <c r="AR162" s="184">
        <f t="shared" si="11"/>
        <v>0</v>
      </c>
      <c r="AS162" s="192"/>
      <c r="AT162" s="268"/>
      <c r="AU162" s="486"/>
      <c r="AV162" s="486"/>
      <c r="AW162" s="196"/>
      <c r="AX162" s="170"/>
    </row>
    <row r="163" spans="32:50" ht="12" customHeight="1">
      <c r="AF163" s="415" t="s">
        <v>1362</v>
      </c>
      <c r="AL163" s="36"/>
      <c r="AM163" s="515" t="s">
        <v>1504</v>
      </c>
      <c r="AN163" s="474" t="s">
        <v>315</v>
      </c>
      <c r="AO163" s="191" t="s">
        <v>752</v>
      </c>
      <c r="AP163" s="184">
        <f t="shared" si="11"/>
        <v>0</v>
      </c>
      <c r="AQ163" s="184">
        <f t="shared" si="11"/>
        <v>0</v>
      </c>
      <c r="AR163" s="184">
        <f t="shared" si="11"/>
        <v>0</v>
      </c>
      <c r="AS163" s="192"/>
      <c r="AT163" s="268"/>
      <c r="AU163" s="486"/>
      <c r="AV163" s="486"/>
      <c r="AW163" s="196"/>
      <c r="AX163" s="170"/>
    </row>
    <row r="164" spans="32:50" ht="12" customHeight="1">
      <c r="AF164" s="415" t="s">
        <v>1364</v>
      </c>
      <c r="AL164" s="36"/>
      <c r="AM164" s="515" t="s">
        <v>1505</v>
      </c>
      <c r="AN164" s="475" t="s">
        <v>316</v>
      </c>
      <c r="AO164" s="191" t="s">
        <v>752</v>
      </c>
      <c r="AP164" s="184">
        <f t="shared" si="11"/>
        <v>0</v>
      </c>
      <c r="AQ164" s="184">
        <f t="shared" si="11"/>
        <v>0</v>
      </c>
      <c r="AR164" s="184">
        <f t="shared" si="11"/>
        <v>0</v>
      </c>
      <c r="AS164" s="192"/>
      <c r="AT164" s="268"/>
      <c r="AU164" s="486"/>
      <c r="AV164" s="486"/>
      <c r="AW164" s="196"/>
      <c r="AX164" s="170"/>
    </row>
    <row r="165" spans="32:50" ht="12" customHeight="1">
      <c r="AF165" s="415" t="s">
        <v>1363</v>
      </c>
      <c r="AL165" s="36"/>
      <c r="AM165" s="515" t="s">
        <v>1506</v>
      </c>
      <c r="AN165" s="476" t="s">
        <v>317</v>
      </c>
      <c r="AO165" s="191" t="s">
        <v>752</v>
      </c>
      <c r="AP165" s="184">
        <f t="shared" si="11"/>
        <v>0</v>
      </c>
      <c r="AQ165" s="184">
        <f t="shared" si="11"/>
        <v>0</v>
      </c>
      <c r="AR165" s="184">
        <f t="shared" si="11"/>
        <v>0</v>
      </c>
      <c r="AS165" s="192"/>
      <c r="AT165" s="268"/>
      <c r="AU165" s="486"/>
      <c r="AV165" s="486"/>
      <c r="AW165" s="196"/>
      <c r="AX165" s="170"/>
    </row>
    <row r="166" spans="32:50" ht="12" customHeight="1">
      <c r="AF166" s="415" t="s">
        <v>1365</v>
      </c>
      <c r="AL166" s="36"/>
      <c r="AM166" s="515" t="s">
        <v>1507</v>
      </c>
      <c r="AN166" s="465" t="s">
        <v>318</v>
      </c>
      <c r="AO166" s="191" t="s">
        <v>752</v>
      </c>
      <c r="AP166" s="184">
        <f t="shared" si="11"/>
        <v>0</v>
      </c>
      <c r="AQ166" s="184">
        <f t="shared" si="11"/>
        <v>0</v>
      </c>
      <c r="AR166" s="184">
        <f t="shared" si="11"/>
        <v>0</v>
      </c>
      <c r="AS166" s="192"/>
      <c r="AT166" s="268"/>
      <c r="AU166" s="486"/>
      <c r="AV166" s="486"/>
      <c r="AW166" s="196"/>
      <c r="AX166" s="170"/>
    </row>
    <row r="167" spans="32:50" ht="0.75" hidden="1" customHeight="1">
      <c r="AF167" s="415"/>
      <c r="AL167" s="36"/>
      <c r="AM167" s="516"/>
      <c r="AN167" s="484"/>
      <c r="AO167" s="485"/>
      <c r="AP167" s="486"/>
      <c r="AQ167" s="486"/>
      <c r="AR167" s="486"/>
      <c r="AS167" s="192"/>
      <c r="AT167" s="268"/>
      <c r="AU167" s="486"/>
      <c r="AV167" s="486"/>
      <c r="AW167" s="196"/>
      <c r="AX167" s="170"/>
    </row>
    <row r="168" spans="32:50" ht="24" customHeight="1">
      <c r="AF168" s="116"/>
      <c r="AL168" s="36"/>
      <c r="AM168" s="514" t="s">
        <v>1379</v>
      </c>
      <c r="AN168" s="487" t="s">
        <v>753</v>
      </c>
      <c r="AO168" s="191" t="s">
        <v>754</v>
      </c>
      <c r="AP168" s="249">
        <f t="shared" ref="AP168:AR187" si="12">SUMIF($AS$9:$AW$9,AP$9,$AS168:$AW168)</f>
        <v>50114.518706400006</v>
      </c>
      <c r="AQ168" s="249">
        <f t="shared" si="12"/>
        <v>28888.813963563236</v>
      </c>
      <c r="AR168" s="249">
        <f t="shared" si="12"/>
        <v>21225.704742836773</v>
      </c>
      <c r="AS168" s="192"/>
      <c r="AT168" s="265">
        <f>SUM(AT169,AT173:AT178,AT179,AT184,AT191,AT192,AT204:AT210)</f>
        <v>50114.518706400006</v>
      </c>
      <c r="AU168" s="265">
        <f>SUM(AU169,AU173:AU178,AU179,AU184,AU191,AU192,AU204:AU210)</f>
        <v>28888.813963563236</v>
      </c>
      <c r="AV168" s="265">
        <f>SUM(AV169,AV173:AV178,AV179,AV184,AV191,AV192,AV204:AV210)</f>
        <v>21225.704742836773</v>
      </c>
      <c r="AW168" s="196"/>
      <c r="AX168" s="170"/>
    </row>
    <row r="169" spans="32:50" ht="12" customHeight="1">
      <c r="AF169" s="415" t="s">
        <v>1336</v>
      </c>
      <c r="AL169" s="36"/>
      <c r="AM169" s="515" t="s">
        <v>1508</v>
      </c>
      <c r="AN169" s="459" t="s">
        <v>1311</v>
      </c>
      <c r="AO169" s="191" t="s">
        <v>754</v>
      </c>
      <c r="AP169" s="249">
        <f t="shared" si="12"/>
        <v>50114.518706400006</v>
      </c>
      <c r="AQ169" s="249">
        <f t="shared" si="12"/>
        <v>28888.813963563236</v>
      </c>
      <c r="AR169" s="249">
        <f t="shared" si="12"/>
        <v>21225.704742836773</v>
      </c>
      <c r="AS169" s="192"/>
      <c r="AT169" s="692">
        <f>AU169+AV169</f>
        <v>50114.518706400006</v>
      </c>
      <c r="AU169" s="184">
        <f>SUM(AU170:AU172)</f>
        <v>28888.813963563236</v>
      </c>
      <c r="AV169" s="184">
        <f>SUM(AV170:AV172)</f>
        <v>21225.704742836773</v>
      </c>
      <c r="AW169" s="196"/>
      <c r="AX169" s="170"/>
    </row>
    <row r="170" spans="32:50" ht="12" customHeight="1">
      <c r="AF170" s="415" t="s">
        <v>1337</v>
      </c>
      <c r="AL170" s="36"/>
      <c r="AM170" s="515" t="s">
        <v>1509</v>
      </c>
      <c r="AN170" s="463" t="s">
        <v>713</v>
      </c>
      <c r="AO170" s="191" t="s">
        <v>754</v>
      </c>
      <c r="AP170" s="249">
        <f t="shared" si="12"/>
        <v>50114.518706400006</v>
      </c>
      <c r="AQ170" s="249">
        <f t="shared" si="12"/>
        <v>28888.813963563236</v>
      </c>
      <c r="AR170" s="249">
        <f t="shared" si="12"/>
        <v>21225.704742836773</v>
      </c>
      <c r="AS170" s="192"/>
      <c r="AT170" s="692">
        <f>AU170+AV170</f>
        <v>50114.518706400006</v>
      </c>
      <c r="AU170" s="184">
        <f>AU258*AU302</f>
        <v>28888.813963563236</v>
      </c>
      <c r="AV170" s="184">
        <f>AV258*AV302</f>
        <v>21225.704742836773</v>
      </c>
      <c r="AW170" s="196"/>
      <c r="AX170" s="170"/>
    </row>
    <row r="171" spans="32:50" ht="12" customHeight="1">
      <c r="AF171" s="415" t="s">
        <v>1338</v>
      </c>
      <c r="AL171" s="36"/>
      <c r="AM171" s="515" t="s">
        <v>1510</v>
      </c>
      <c r="AN171" s="463" t="s">
        <v>715</v>
      </c>
      <c r="AO171" s="191" t="s">
        <v>754</v>
      </c>
      <c r="AP171" s="249">
        <f t="shared" si="12"/>
        <v>0</v>
      </c>
      <c r="AQ171" s="249">
        <f t="shared" si="12"/>
        <v>0</v>
      </c>
      <c r="AR171" s="249">
        <f t="shared" si="12"/>
        <v>0</v>
      </c>
      <c r="AS171" s="192"/>
      <c r="AT171" s="268"/>
      <c r="AU171" s="486"/>
      <c r="AV171" s="486"/>
      <c r="AW171" s="196"/>
      <c r="AX171" s="170"/>
    </row>
    <row r="172" spans="32:50" ht="12" customHeight="1">
      <c r="AF172" s="415" t="s">
        <v>1339</v>
      </c>
      <c r="AL172" s="36"/>
      <c r="AM172" s="515" t="s">
        <v>1511</v>
      </c>
      <c r="AN172" s="463" t="s">
        <v>716</v>
      </c>
      <c r="AO172" s="191" t="s">
        <v>754</v>
      </c>
      <c r="AP172" s="249">
        <f t="shared" si="12"/>
        <v>0</v>
      </c>
      <c r="AQ172" s="249">
        <f t="shared" si="12"/>
        <v>0</v>
      </c>
      <c r="AR172" s="249">
        <f t="shared" si="12"/>
        <v>0</v>
      </c>
      <c r="AS172" s="192"/>
      <c r="AT172" s="268"/>
      <c r="AU172" s="486"/>
      <c r="AV172" s="486"/>
      <c r="AW172" s="196"/>
      <c r="AX172" s="170"/>
    </row>
    <row r="173" spans="32:50" ht="12" customHeight="1">
      <c r="AF173" s="415" t="s">
        <v>1348</v>
      </c>
      <c r="AL173" s="36"/>
      <c r="AM173" s="515" t="s">
        <v>1512</v>
      </c>
      <c r="AN173" s="464" t="s">
        <v>1312</v>
      </c>
      <c r="AO173" s="191" t="s">
        <v>754</v>
      </c>
      <c r="AP173" s="249">
        <f t="shared" si="12"/>
        <v>0</v>
      </c>
      <c r="AQ173" s="249">
        <f t="shared" si="12"/>
        <v>0</v>
      </c>
      <c r="AR173" s="249">
        <f t="shared" si="12"/>
        <v>0</v>
      </c>
      <c r="AS173" s="192"/>
      <c r="AT173" s="268"/>
      <c r="AU173" s="486"/>
      <c r="AV173" s="486"/>
      <c r="AW173" s="196"/>
      <c r="AX173" s="170"/>
    </row>
    <row r="174" spans="32:50" ht="12" customHeight="1">
      <c r="AF174" s="415" t="s">
        <v>1349</v>
      </c>
      <c r="AL174" s="36"/>
      <c r="AM174" s="515" t="s">
        <v>1513</v>
      </c>
      <c r="AN174" s="464" t="s">
        <v>1313</v>
      </c>
      <c r="AO174" s="191" t="s">
        <v>754</v>
      </c>
      <c r="AP174" s="249">
        <f t="shared" si="12"/>
        <v>0</v>
      </c>
      <c r="AQ174" s="249">
        <f t="shared" si="12"/>
        <v>0</v>
      </c>
      <c r="AR174" s="249">
        <f t="shared" si="12"/>
        <v>0</v>
      </c>
      <c r="AS174" s="192"/>
      <c r="AT174" s="268"/>
      <c r="AU174" s="486"/>
      <c r="AV174" s="486"/>
      <c r="AW174" s="196"/>
      <c r="AX174" s="170"/>
    </row>
    <row r="175" spans="32:50" ht="12" customHeight="1">
      <c r="AF175" s="415" t="s">
        <v>1350</v>
      </c>
      <c r="AL175" s="36"/>
      <c r="AM175" s="515" t="s">
        <v>1514</v>
      </c>
      <c r="AN175" s="464" t="s">
        <v>1314</v>
      </c>
      <c r="AO175" s="191" t="s">
        <v>754</v>
      </c>
      <c r="AP175" s="249">
        <f t="shared" si="12"/>
        <v>0</v>
      </c>
      <c r="AQ175" s="249">
        <f t="shared" si="12"/>
        <v>0</v>
      </c>
      <c r="AR175" s="249">
        <f t="shared" si="12"/>
        <v>0</v>
      </c>
      <c r="AS175" s="192"/>
      <c r="AT175" s="268"/>
      <c r="AU175" s="486"/>
      <c r="AV175" s="486"/>
      <c r="AW175" s="196"/>
      <c r="AX175" s="170"/>
    </row>
    <row r="176" spans="32:50" ht="12" customHeight="1">
      <c r="AF176" s="415" t="s">
        <v>1347</v>
      </c>
      <c r="AL176" s="36"/>
      <c r="AM176" s="515" t="s">
        <v>1515</v>
      </c>
      <c r="AN176" s="464" t="s">
        <v>1315</v>
      </c>
      <c r="AO176" s="191" t="s">
        <v>754</v>
      </c>
      <c r="AP176" s="249">
        <f t="shared" si="12"/>
        <v>0</v>
      </c>
      <c r="AQ176" s="249">
        <f t="shared" si="12"/>
        <v>0</v>
      </c>
      <c r="AR176" s="249">
        <f t="shared" si="12"/>
        <v>0</v>
      </c>
      <c r="AS176" s="192"/>
      <c r="AT176" s="268"/>
      <c r="AU176" s="486"/>
      <c r="AV176" s="486"/>
      <c r="AW176" s="196"/>
      <c r="AX176" s="170"/>
    </row>
    <row r="177" spans="32:50" ht="12" customHeight="1">
      <c r="AF177" s="415" t="s">
        <v>1340</v>
      </c>
      <c r="AL177" s="36"/>
      <c r="AM177" s="515" t="s">
        <v>1516</v>
      </c>
      <c r="AN177" s="465" t="s">
        <v>684</v>
      </c>
      <c r="AO177" s="191" t="s">
        <v>754</v>
      </c>
      <c r="AP177" s="249">
        <f t="shared" si="12"/>
        <v>0</v>
      </c>
      <c r="AQ177" s="249">
        <f t="shared" si="12"/>
        <v>0</v>
      </c>
      <c r="AR177" s="249">
        <f t="shared" si="12"/>
        <v>0</v>
      </c>
      <c r="AS177" s="192"/>
      <c r="AT177" s="268"/>
      <c r="AU177" s="486"/>
      <c r="AV177" s="486"/>
      <c r="AW177" s="196"/>
      <c r="AX177" s="170"/>
    </row>
    <row r="178" spans="32:50" ht="12" customHeight="1">
      <c r="AF178" s="415" t="s">
        <v>1341</v>
      </c>
      <c r="AL178" s="36"/>
      <c r="AM178" s="515" t="s">
        <v>1517</v>
      </c>
      <c r="AN178" s="466" t="s">
        <v>718</v>
      </c>
      <c r="AO178" s="191" t="s">
        <v>754</v>
      </c>
      <c r="AP178" s="249">
        <f t="shared" si="12"/>
        <v>0</v>
      </c>
      <c r="AQ178" s="249">
        <f t="shared" si="12"/>
        <v>0</v>
      </c>
      <c r="AR178" s="249">
        <f t="shared" si="12"/>
        <v>0</v>
      </c>
      <c r="AS178" s="192"/>
      <c r="AT178" s="268"/>
      <c r="AU178" s="486"/>
      <c r="AV178" s="486"/>
      <c r="AW178" s="196"/>
      <c r="AX178" s="170"/>
    </row>
    <row r="179" spans="32:50" ht="12" customHeight="1">
      <c r="AF179" s="415" t="s">
        <v>1342</v>
      </c>
      <c r="AL179" s="36"/>
      <c r="AM179" s="515" t="s">
        <v>1518</v>
      </c>
      <c r="AN179" s="460" t="s">
        <v>722</v>
      </c>
      <c r="AO179" s="191" t="s">
        <v>754</v>
      </c>
      <c r="AP179" s="249">
        <f t="shared" si="12"/>
        <v>0</v>
      </c>
      <c r="AQ179" s="249">
        <f t="shared" si="12"/>
        <v>0</v>
      </c>
      <c r="AR179" s="249">
        <f t="shared" si="12"/>
        <v>0</v>
      </c>
      <c r="AS179" s="192"/>
      <c r="AT179" s="268"/>
      <c r="AU179" s="486"/>
      <c r="AV179" s="486"/>
      <c r="AW179" s="196"/>
      <c r="AX179" s="170"/>
    </row>
    <row r="180" spans="32:50" ht="12" customHeight="1">
      <c r="AF180" s="415" t="s">
        <v>1343</v>
      </c>
      <c r="AL180" s="36"/>
      <c r="AM180" s="515" t="s">
        <v>1519</v>
      </c>
      <c r="AN180" s="467" t="s">
        <v>1316</v>
      </c>
      <c r="AO180" s="191" t="s">
        <v>754</v>
      </c>
      <c r="AP180" s="249">
        <f t="shared" si="12"/>
        <v>0</v>
      </c>
      <c r="AQ180" s="249">
        <f t="shared" si="12"/>
        <v>0</v>
      </c>
      <c r="AR180" s="249">
        <f t="shared" si="12"/>
        <v>0</v>
      </c>
      <c r="AS180" s="192"/>
      <c r="AT180" s="268"/>
      <c r="AU180" s="486"/>
      <c r="AV180" s="486"/>
      <c r="AW180" s="196"/>
      <c r="AX180" s="170"/>
    </row>
    <row r="181" spans="32:50" ht="12" customHeight="1">
      <c r="AF181" s="415" t="s">
        <v>1344</v>
      </c>
      <c r="AL181" s="36"/>
      <c r="AM181" s="515" t="s">
        <v>1520</v>
      </c>
      <c r="AN181" s="467" t="s">
        <v>1317</v>
      </c>
      <c r="AO181" s="191" t="s">
        <v>754</v>
      </c>
      <c r="AP181" s="249">
        <f t="shared" si="12"/>
        <v>0</v>
      </c>
      <c r="AQ181" s="249">
        <f t="shared" si="12"/>
        <v>0</v>
      </c>
      <c r="AR181" s="249">
        <f t="shared" si="12"/>
        <v>0</v>
      </c>
      <c r="AS181" s="192"/>
      <c r="AT181" s="268"/>
      <c r="AU181" s="486"/>
      <c r="AV181" s="486"/>
      <c r="AW181" s="196"/>
      <c r="AX181" s="170"/>
    </row>
    <row r="182" spans="32:50" ht="12" customHeight="1">
      <c r="AF182" s="415" t="s">
        <v>1345</v>
      </c>
      <c r="AL182" s="36"/>
      <c r="AM182" s="515" t="s">
        <v>1521</v>
      </c>
      <c r="AN182" s="467" t="s">
        <v>1318</v>
      </c>
      <c r="AO182" s="191" t="s">
        <v>754</v>
      </c>
      <c r="AP182" s="249">
        <f t="shared" si="12"/>
        <v>0</v>
      </c>
      <c r="AQ182" s="249">
        <f t="shared" si="12"/>
        <v>0</v>
      </c>
      <c r="AR182" s="249">
        <f t="shared" si="12"/>
        <v>0</v>
      </c>
      <c r="AS182" s="192"/>
      <c r="AT182" s="268"/>
      <c r="AU182" s="486"/>
      <c r="AV182" s="486"/>
      <c r="AW182" s="196"/>
      <c r="AX182" s="170"/>
    </row>
    <row r="183" spans="32:50" ht="12" customHeight="1">
      <c r="AF183" s="415" t="s">
        <v>1346</v>
      </c>
      <c r="AL183" s="36"/>
      <c r="AM183" s="515" t="s">
        <v>1522</v>
      </c>
      <c r="AN183" s="467" t="s">
        <v>1319</v>
      </c>
      <c r="AO183" s="191" t="s">
        <v>754</v>
      </c>
      <c r="AP183" s="249">
        <f t="shared" si="12"/>
        <v>0</v>
      </c>
      <c r="AQ183" s="249">
        <f t="shared" si="12"/>
        <v>0</v>
      </c>
      <c r="AR183" s="249">
        <f t="shared" si="12"/>
        <v>0</v>
      </c>
      <c r="AS183" s="192"/>
      <c r="AT183" s="268"/>
      <c r="AU183" s="486"/>
      <c r="AV183" s="486"/>
      <c r="AW183" s="196"/>
      <c r="AX183" s="170"/>
    </row>
    <row r="184" spans="32:50" ht="12" customHeight="1">
      <c r="AF184" s="415" t="s">
        <v>1351</v>
      </c>
      <c r="AL184" s="36"/>
      <c r="AM184" s="515" t="s">
        <v>1523</v>
      </c>
      <c r="AN184" s="461" t="s">
        <v>720</v>
      </c>
      <c r="AO184" s="191" t="s">
        <v>754</v>
      </c>
      <c r="AP184" s="249">
        <f t="shared" si="12"/>
        <v>0</v>
      </c>
      <c r="AQ184" s="249">
        <f t="shared" si="12"/>
        <v>0</v>
      </c>
      <c r="AR184" s="249">
        <f t="shared" si="12"/>
        <v>0</v>
      </c>
      <c r="AS184" s="192"/>
      <c r="AT184" s="268"/>
      <c r="AU184" s="486"/>
      <c r="AV184" s="486"/>
      <c r="AW184" s="196"/>
      <c r="AX184" s="170"/>
    </row>
    <row r="185" spans="32:50" ht="12" customHeight="1">
      <c r="AF185" s="415" t="s">
        <v>2044</v>
      </c>
      <c r="AL185" s="36"/>
      <c r="AM185" s="515" t="s">
        <v>2047</v>
      </c>
      <c r="AN185" s="468" t="s">
        <v>1320</v>
      </c>
      <c r="AO185" s="191" t="s">
        <v>754</v>
      </c>
      <c r="AP185" s="249">
        <f t="shared" si="12"/>
        <v>0</v>
      </c>
      <c r="AQ185" s="249">
        <f t="shared" si="12"/>
        <v>0</v>
      </c>
      <c r="AR185" s="249">
        <f t="shared" si="12"/>
        <v>0</v>
      </c>
      <c r="AS185" s="192"/>
      <c r="AT185" s="268"/>
      <c r="AU185" s="486"/>
      <c r="AV185" s="486"/>
      <c r="AW185" s="196"/>
      <c r="AX185" s="170"/>
    </row>
    <row r="186" spans="32:50" ht="12" customHeight="1">
      <c r="AF186" s="415" t="s">
        <v>2025</v>
      </c>
      <c r="AL186" s="36"/>
      <c r="AM186" s="515" t="s">
        <v>2028</v>
      </c>
      <c r="AN186" s="468" t="s">
        <v>1321</v>
      </c>
      <c r="AO186" s="191" t="s">
        <v>754</v>
      </c>
      <c r="AP186" s="249">
        <f t="shared" si="12"/>
        <v>0</v>
      </c>
      <c r="AQ186" s="249">
        <f t="shared" si="12"/>
        <v>0</v>
      </c>
      <c r="AR186" s="249">
        <f t="shared" si="12"/>
        <v>0</v>
      </c>
      <c r="AS186" s="192"/>
      <c r="AT186" s="268"/>
      <c r="AU186" s="486"/>
      <c r="AV186" s="486"/>
      <c r="AW186" s="196"/>
      <c r="AX186" s="170"/>
    </row>
    <row r="187" spans="32:50" ht="12" customHeight="1">
      <c r="AF187" s="415" t="s">
        <v>2005</v>
      </c>
      <c r="AL187" s="36"/>
      <c r="AM187" s="515" t="s">
        <v>2009</v>
      </c>
      <c r="AN187" s="468" t="s">
        <v>1322</v>
      </c>
      <c r="AO187" s="191" t="s">
        <v>754</v>
      </c>
      <c r="AP187" s="249">
        <f t="shared" si="12"/>
        <v>0</v>
      </c>
      <c r="AQ187" s="249">
        <f t="shared" si="12"/>
        <v>0</v>
      </c>
      <c r="AR187" s="249">
        <f t="shared" si="12"/>
        <v>0</v>
      </c>
      <c r="AS187" s="192"/>
      <c r="AT187" s="268"/>
      <c r="AU187" s="486"/>
      <c r="AV187" s="486"/>
      <c r="AW187" s="196"/>
      <c r="AX187" s="170"/>
    </row>
    <row r="188" spans="32:50" ht="12" customHeight="1">
      <c r="AF188" s="415" t="s">
        <v>1352</v>
      </c>
      <c r="AL188" s="36"/>
      <c r="AM188" s="515" t="s">
        <v>1524</v>
      </c>
      <c r="AN188" s="468" t="s">
        <v>1323</v>
      </c>
      <c r="AO188" s="191" t="s">
        <v>754</v>
      </c>
      <c r="AP188" s="249">
        <f t="shared" ref="AP188:AR201" si="13">SUMIF($AS$9:$AW$9,AP$9,$AS188:$AW188)</f>
        <v>0</v>
      </c>
      <c r="AQ188" s="249">
        <f t="shared" si="13"/>
        <v>0</v>
      </c>
      <c r="AR188" s="249">
        <f t="shared" si="13"/>
        <v>0</v>
      </c>
      <c r="AS188" s="192"/>
      <c r="AT188" s="268"/>
      <c r="AU188" s="486"/>
      <c r="AV188" s="486"/>
      <c r="AW188" s="196"/>
      <c r="AX188" s="170"/>
    </row>
    <row r="189" spans="32:50" ht="12" customHeight="1">
      <c r="AF189" s="415" t="s">
        <v>1353</v>
      </c>
      <c r="AL189" s="36"/>
      <c r="AM189" s="515" t="s">
        <v>1525</v>
      </c>
      <c r="AN189" s="468" t="s">
        <v>1324</v>
      </c>
      <c r="AO189" s="191" t="s">
        <v>754</v>
      </c>
      <c r="AP189" s="249">
        <f t="shared" si="13"/>
        <v>0</v>
      </c>
      <c r="AQ189" s="249">
        <f t="shared" si="13"/>
        <v>0</v>
      </c>
      <c r="AR189" s="249">
        <f t="shared" si="13"/>
        <v>0</v>
      </c>
      <c r="AS189" s="192"/>
      <c r="AT189" s="268"/>
      <c r="AU189" s="486"/>
      <c r="AV189" s="486"/>
      <c r="AW189" s="196"/>
      <c r="AX189" s="170"/>
    </row>
    <row r="190" spans="32:50" ht="12" customHeight="1">
      <c r="AF190" s="415" t="s">
        <v>1354</v>
      </c>
      <c r="AL190" s="36"/>
      <c r="AM190" s="515" t="s">
        <v>1526</v>
      </c>
      <c r="AN190" s="468" t="s">
        <v>1325</v>
      </c>
      <c r="AO190" s="191" t="s">
        <v>754</v>
      </c>
      <c r="AP190" s="249">
        <f t="shared" si="13"/>
        <v>0</v>
      </c>
      <c r="AQ190" s="249">
        <f t="shared" si="13"/>
        <v>0</v>
      </c>
      <c r="AR190" s="249">
        <f t="shared" si="13"/>
        <v>0</v>
      </c>
      <c r="AS190" s="192"/>
      <c r="AT190" s="268"/>
      <c r="AU190" s="486"/>
      <c r="AV190" s="486"/>
      <c r="AW190" s="196"/>
      <c r="AX190" s="170"/>
    </row>
    <row r="191" spans="32:50" ht="12" customHeight="1">
      <c r="AF191" s="415" t="s">
        <v>1355</v>
      </c>
      <c r="AL191" s="36"/>
      <c r="AM191" s="515" t="s">
        <v>1527</v>
      </c>
      <c r="AN191" s="469" t="s">
        <v>721</v>
      </c>
      <c r="AO191" s="191" t="s">
        <v>754</v>
      </c>
      <c r="AP191" s="249">
        <f t="shared" si="13"/>
        <v>0</v>
      </c>
      <c r="AQ191" s="249">
        <f t="shared" si="13"/>
        <v>0</v>
      </c>
      <c r="AR191" s="249">
        <f t="shared" si="13"/>
        <v>0</v>
      </c>
      <c r="AS191" s="192"/>
      <c r="AT191" s="268"/>
      <c r="AU191" s="486"/>
      <c r="AV191" s="486"/>
      <c r="AW191" s="196"/>
      <c r="AX191" s="170"/>
    </row>
    <row r="192" spans="32:50" ht="12" customHeight="1">
      <c r="AF192" s="415" t="s">
        <v>1356</v>
      </c>
      <c r="AL192" s="36"/>
      <c r="AM192" s="515" t="s">
        <v>1528</v>
      </c>
      <c r="AN192" s="462" t="s">
        <v>712</v>
      </c>
      <c r="AO192" s="191" t="s">
        <v>754</v>
      </c>
      <c r="AP192" s="249">
        <f t="shared" si="13"/>
        <v>0</v>
      </c>
      <c r="AQ192" s="249">
        <f t="shared" si="13"/>
        <v>0</v>
      </c>
      <c r="AR192" s="249">
        <f t="shared" si="13"/>
        <v>0</v>
      </c>
      <c r="AS192" s="192"/>
      <c r="AT192" s="268"/>
      <c r="AU192" s="486"/>
      <c r="AV192" s="486"/>
      <c r="AW192" s="196"/>
      <c r="AX192" s="170"/>
    </row>
    <row r="193" spans="32:50" ht="12" customHeight="1">
      <c r="AF193" s="415" t="s">
        <v>1357</v>
      </c>
      <c r="AL193" s="36"/>
      <c r="AM193" s="515" t="s">
        <v>1529</v>
      </c>
      <c r="AN193" s="470" t="s">
        <v>1326</v>
      </c>
      <c r="AO193" s="191" t="s">
        <v>754</v>
      </c>
      <c r="AP193" s="249">
        <f t="shared" si="13"/>
        <v>0</v>
      </c>
      <c r="AQ193" s="249">
        <f t="shared" si="13"/>
        <v>0</v>
      </c>
      <c r="AR193" s="249">
        <f t="shared" si="13"/>
        <v>0</v>
      </c>
      <c r="AS193" s="192"/>
      <c r="AT193" s="268"/>
      <c r="AU193" s="486"/>
      <c r="AV193" s="486"/>
      <c r="AW193" s="196"/>
      <c r="AX193" s="170"/>
    </row>
    <row r="194" spans="32:50" ht="12" customHeight="1">
      <c r="AF194" s="415" t="s">
        <v>1358</v>
      </c>
      <c r="AL194" s="36"/>
      <c r="AM194" s="515" t="s">
        <v>1530</v>
      </c>
      <c r="AN194" s="470" t="s">
        <v>1327</v>
      </c>
      <c r="AO194" s="191" t="s">
        <v>754</v>
      </c>
      <c r="AP194" s="249">
        <f t="shared" si="13"/>
        <v>0</v>
      </c>
      <c r="AQ194" s="249">
        <f t="shared" si="13"/>
        <v>0</v>
      </c>
      <c r="AR194" s="249">
        <f t="shared" si="13"/>
        <v>0</v>
      </c>
      <c r="AS194" s="192"/>
      <c r="AT194" s="268"/>
      <c r="AU194" s="486"/>
      <c r="AV194" s="486"/>
      <c r="AW194" s="196"/>
      <c r="AX194" s="170"/>
    </row>
    <row r="195" spans="32:50" ht="12" customHeight="1">
      <c r="AF195" s="415" t="s">
        <v>1359</v>
      </c>
      <c r="AL195" s="36"/>
      <c r="AM195" s="515" t="s">
        <v>1531</v>
      </c>
      <c r="AN195" s="470" t="s">
        <v>1328</v>
      </c>
      <c r="AO195" s="191" t="s">
        <v>754</v>
      </c>
      <c r="AP195" s="249">
        <f t="shared" si="13"/>
        <v>0</v>
      </c>
      <c r="AQ195" s="249">
        <f t="shared" si="13"/>
        <v>0</v>
      </c>
      <c r="AR195" s="249">
        <f t="shared" si="13"/>
        <v>0</v>
      </c>
      <c r="AS195" s="192"/>
      <c r="AT195" s="268"/>
      <c r="AU195" s="486"/>
      <c r="AV195" s="486"/>
      <c r="AW195" s="196"/>
      <c r="AX195" s="170"/>
    </row>
    <row r="196" spans="32:50" ht="12" customHeight="1">
      <c r="AF196" s="415" t="s">
        <v>1371</v>
      </c>
      <c r="AL196" s="36"/>
      <c r="AM196" s="515" t="s">
        <v>1532</v>
      </c>
      <c r="AN196" s="470" t="s">
        <v>1329</v>
      </c>
      <c r="AO196" s="191" t="s">
        <v>754</v>
      </c>
      <c r="AP196" s="249">
        <f t="shared" si="13"/>
        <v>0</v>
      </c>
      <c r="AQ196" s="249">
        <f t="shared" si="13"/>
        <v>0</v>
      </c>
      <c r="AR196" s="249">
        <f t="shared" si="13"/>
        <v>0</v>
      </c>
      <c r="AS196" s="192"/>
      <c r="AT196" s="268"/>
      <c r="AU196" s="486"/>
      <c r="AV196" s="486"/>
      <c r="AW196" s="196"/>
      <c r="AX196" s="170"/>
    </row>
    <row r="197" spans="32:50" ht="12" customHeight="1">
      <c r="AF197" s="415" t="s">
        <v>1370</v>
      </c>
      <c r="AL197" s="36"/>
      <c r="AM197" s="515" t="s">
        <v>1533</v>
      </c>
      <c r="AN197" s="470" t="s">
        <v>1330</v>
      </c>
      <c r="AO197" s="191" t="s">
        <v>754</v>
      </c>
      <c r="AP197" s="249">
        <f t="shared" si="13"/>
        <v>0</v>
      </c>
      <c r="AQ197" s="249">
        <f t="shared" si="13"/>
        <v>0</v>
      </c>
      <c r="AR197" s="249">
        <f t="shared" si="13"/>
        <v>0</v>
      </c>
      <c r="AS197" s="192"/>
      <c r="AT197" s="268"/>
      <c r="AU197" s="486"/>
      <c r="AV197" s="486"/>
      <c r="AW197" s="196"/>
      <c r="AX197" s="170"/>
    </row>
    <row r="198" spans="32:50" ht="12" customHeight="1">
      <c r="AF198" s="415" t="s">
        <v>1369</v>
      </c>
      <c r="AL198" s="36"/>
      <c r="AM198" s="515" t="s">
        <v>1534</v>
      </c>
      <c r="AN198" s="470" t="s">
        <v>1331</v>
      </c>
      <c r="AO198" s="191" t="s">
        <v>754</v>
      </c>
      <c r="AP198" s="249">
        <f t="shared" si="13"/>
        <v>0</v>
      </c>
      <c r="AQ198" s="249">
        <f t="shared" si="13"/>
        <v>0</v>
      </c>
      <c r="AR198" s="249">
        <f t="shared" si="13"/>
        <v>0</v>
      </c>
      <c r="AS198" s="192"/>
      <c r="AT198" s="268"/>
      <c r="AU198" s="486"/>
      <c r="AV198" s="486"/>
      <c r="AW198" s="196"/>
      <c r="AX198" s="170"/>
    </row>
    <row r="199" spans="32:50" ht="12" customHeight="1">
      <c r="AF199" s="415" t="s">
        <v>1368</v>
      </c>
      <c r="AL199" s="36"/>
      <c r="AM199" s="515" t="s">
        <v>1535</v>
      </c>
      <c r="AN199" s="470" t="s">
        <v>1332</v>
      </c>
      <c r="AO199" s="191" t="s">
        <v>754</v>
      </c>
      <c r="AP199" s="249">
        <f t="shared" si="13"/>
        <v>0</v>
      </c>
      <c r="AQ199" s="249">
        <f t="shared" si="13"/>
        <v>0</v>
      </c>
      <c r="AR199" s="249">
        <f t="shared" si="13"/>
        <v>0</v>
      </c>
      <c r="AS199" s="192"/>
      <c r="AT199" s="268"/>
      <c r="AU199" s="486"/>
      <c r="AV199" s="486"/>
      <c r="AW199" s="196"/>
      <c r="AX199" s="170"/>
    </row>
    <row r="200" spans="32:50" ht="12" customHeight="1">
      <c r="AF200" s="415" t="s">
        <v>1367</v>
      </c>
      <c r="AL200" s="36"/>
      <c r="AM200" s="515" t="s">
        <v>1536</v>
      </c>
      <c r="AN200" s="470" t="s">
        <v>1333</v>
      </c>
      <c r="AO200" s="191" t="s">
        <v>754</v>
      </c>
      <c r="AP200" s="249">
        <f t="shared" si="13"/>
        <v>0</v>
      </c>
      <c r="AQ200" s="249">
        <f t="shared" si="13"/>
        <v>0</v>
      </c>
      <c r="AR200" s="249">
        <f t="shared" si="13"/>
        <v>0</v>
      </c>
      <c r="AS200" s="192"/>
      <c r="AT200" s="268"/>
      <c r="AU200" s="486"/>
      <c r="AV200" s="486"/>
      <c r="AW200" s="196"/>
      <c r="AX200" s="170"/>
    </row>
    <row r="201" spans="32:50" ht="12" customHeight="1">
      <c r="AF201" s="415" t="s">
        <v>1372</v>
      </c>
      <c r="AL201" s="36"/>
      <c r="AM201" s="515" t="s">
        <v>1537</v>
      </c>
      <c r="AN201" s="470" t="s">
        <v>1334</v>
      </c>
      <c r="AO201" s="191" t="s">
        <v>754</v>
      </c>
      <c r="AP201" s="249">
        <f t="shared" si="13"/>
        <v>0</v>
      </c>
      <c r="AQ201" s="249">
        <f t="shared" si="13"/>
        <v>0</v>
      </c>
      <c r="AR201" s="249">
        <f t="shared" si="13"/>
        <v>0</v>
      </c>
      <c r="AS201" s="192"/>
      <c r="AT201" s="268"/>
      <c r="AU201" s="486"/>
      <c r="AV201" s="486"/>
      <c r="AW201" s="196"/>
      <c r="AX201" s="170"/>
    </row>
    <row r="202" spans="32:50" ht="0.75" hidden="1" customHeight="1">
      <c r="AF202" s="415"/>
      <c r="AL202" s="36"/>
      <c r="AM202" s="517"/>
      <c r="AN202" s="484"/>
      <c r="AO202" s="485"/>
      <c r="AP202" s="486"/>
      <c r="AQ202" s="486"/>
      <c r="AR202" s="486"/>
      <c r="AS202" s="192"/>
      <c r="AT202" s="268"/>
      <c r="AU202" s="486"/>
      <c r="AV202" s="486"/>
      <c r="AW202" s="196"/>
      <c r="AX202" s="170"/>
    </row>
    <row r="203" spans="32:50" ht="0.75" hidden="1" customHeight="1">
      <c r="AF203" s="415"/>
      <c r="AL203" s="36"/>
      <c r="AM203" s="517"/>
      <c r="AN203" s="484"/>
      <c r="AO203" s="485"/>
      <c r="AP203" s="486"/>
      <c r="AQ203" s="486"/>
      <c r="AR203" s="486"/>
      <c r="AS203" s="192"/>
      <c r="AT203" s="268"/>
      <c r="AU203" s="486"/>
      <c r="AV203" s="486"/>
      <c r="AW203" s="196"/>
      <c r="AX203" s="170"/>
    </row>
    <row r="204" spans="32:50" ht="12" customHeight="1">
      <c r="AF204" s="415" t="s">
        <v>1373</v>
      </c>
      <c r="AL204" s="36"/>
      <c r="AM204" s="515" t="s">
        <v>1538</v>
      </c>
      <c r="AN204" s="471" t="s">
        <v>1335</v>
      </c>
      <c r="AO204" s="191" t="s">
        <v>754</v>
      </c>
      <c r="AP204" s="249">
        <f t="shared" ref="AP204:AR210" si="14">SUMIF($AS$9:$AW$9,AP$9,$AS204:$AW204)</f>
        <v>0</v>
      </c>
      <c r="AQ204" s="249">
        <f t="shared" si="14"/>
        <v>0</v>
      </c>
      <c r="AR204" s="249">
        <f t="shared" si="14"/>
        <v>0</v>
      </c>
      <c r="AS204" s="192"/>
      <c r="AT204" s="268"/>
      <c r="AU204" s="486"/>
      <c r="AV204" s="486"/>
      <c r="AW204" s="196"/>
      <c r="AX204" s="170"/>
    </row>
    <row r="205" spans="32:50" ht="12" customHeight="1">
      <c r="AF205" s="415" t="s">
        <v>1360</v>
      </c>
      <c r="AL205" s="36"/>
      <c r="AM205" s="515" t="s">
        <v>1539</v>
      </c>
      <c r="AN205" s="472" t="s">
        <v>723</v>
      </c>
      <c r="AO205" s="191" t="s">
        <v>754</v>
      </c>
      <c r="AP205" s="249">
        <f t="shared" si="14"/>
        <v>0</v>
      </c>
      <c r="AQ205" s="249">
        <f t="shared" si="14"/>
        <v>0</v>
      </c>
      <c r="AR205" s="249">
        <f t="shared" si="14"/>
        <v>0</v>
      </c>
      <c r="AS205" s="192"/>
      <c r="AT205" s="268"/>
      <c r="AU205" s="486"/>
      <c r="AV205" s="486"/>
      <c r="AW205" s="196"/>
      <c r="AX205" s="170"/>
    </row>
    <row r="206" spans="32:50" ht="12" customHeight="1">
      <c r="AF206" s="415" t="s">
        <v>1361</v>
      </c>
      <c r="AL206" s="36"/>
      <c r="AM206" s="515" t="s">
        <v>1540</v>
      </c>
      <c r="AN206" s="473" t="s">
        <v>749</v>
      </c>
      <c r="AO206" s="191" t="s">
        <v>754</v>
      </c>
      <c r="AP206" s="249">
        <f t="shared" si="14"/>
        <v>0</v>
      </c>
      <c r="AQ206" s="249">
        <f t="shared" si="14"/>
        <v>0</v>
      </c>
      <c r="AR206" s="249">
        <f t="shared" si="14"/>
        <v>0</v>
      </c>
      <c r="AS206" s="192"/>
      <c r="AT206" s="268"/>
      <c r="AU206" s="486"/>
      <c r="AV206" s="486"/>
      <c r="AW206" s="196"/>
      <c r="AX206" s="170"/>
    </row>
    <row r="207" spans="32:50" ht="12" customHeight="1">
      <c r="AF207" s="415" t="s">
        <v>1362</v>
      </c>
      <c r="AL207" s="36"/>
      <c r="AM207" s="515" t="s">
        <v>1541</v>
      </c>
      <c r="AN207" s="474" t="s">
        <v>315</v>
      </c>
      <c r="AO207" s="191" t="s">
        <v>754</v>
      </c>
      <c r="AP207" s="249">
        <f t="shared" si="14"/>
        <v>0</v>
      </c>
      <c r="AQ207" s="249">
        <f t="shared" si="14"/>
        <v>0</v>
      </c>
      <c r="AR207" s="249">
        <f t="shared" si="14"/>
        <v>0</v>
      </c>
      <c r="AS207" s="192"/>
      <c r="AT207" s="268"/>
      <c r="AU207" s="486"/>
      <c r="AV207" s="486"/>
      <c r="AW207" s="196"/>
      <c r="AX207" s="170"/>
    </row>
    <row r="208" spans="32:50" ht="12" customHeight="1">
      <c r="AF208" s="415" t="s">
        <v>1364</v>
      </c>
      <c r="AL208" s="36"/>
      <c r="AM208" s="515" t="s">
        <v>1542</v>
      </c>
      <c r="AN208" s="475" t="s">
        <v>316</v>
      </c>
      <c r="AO208" s="191" t="s">
        <v>754</v>
      </c>
      <c r="AP208" s="249">
        <f t="shared" si="14"/>
        <v>0</v>
      </c>
      <c r="AQ208" s="249">
        <f t="shared" si="14"/>
        <v>0</v>
      </c>
      <c r="AR208" s="249">
        <f t="shared" si="14"/>
        <v>0</v>
      </c>
      <c r="AS208" s="192"/>
      <c r="AT208" s="268"/>
      <c r="AU208" s="486"/>
      <c r="AV208" s="486"/>
      <c r="AW208" s="196"/>
      <c r="AX208" s="170"/>
    </row>
    <row r="209" spans="32:50" ht="12" customHeight="1">
      <c r="AF209" s="415" t="s">
        <v>1363</v>
      </c>
      <c r="AL209" s="36"/>
      <c r="AM209" s="515" t="s">
        <v>1543</v>
      </c>
      <c r="AN209" s="476" t="s">
        <v>317</v>
      </c>
      <c r="AO209" s="191" t="s">
        <v>754</v>
      </c>
      <c r="AP209" s="249">
        <f t="shared" si="14"/>
        <v>0</v>
      </c>
      <c r="AQ209" s="249">
        <f t="shared" si="14"/>
        <v>0</v>
      </c>
      <c r="AR209" s="249">
        <f t="shared" si="14"/>
        <v>0</v>
      </c>
      <c r="AS209" s="192"/>
      <c r="AT209" s="268"/>
      <c r="AU209" s="486"/>
      <c r="AV209" s="486"/>
      <c r="AW209" s="196"/>
      <c r="AX209" s="170"/>
    </row>
    <row r="210" spans="32:50" ht="12" customHeight="1">
      <c r="AF210" s="415" t="s">
        <v>1365</v>
      </c>
      <c r="AL210" s="36"/>
      <c r="AM210" s="515" t="s">
        <v>1544</v>
      </c>
      <c r="AN210" s="465" t="s">
        <v>318</v>
      </c>
      <c r="AO210" s="191" t="s">
        <v>754</v>
      </c>
      <c r="AP210" s="249">
        <f t="shared" si="14"/>
        <v>0</v>
      </c>
      <c r="AQ210" s="249">
        <f t="shared" si="14"/>
        <v>0</v>
      </c>
      <c r="AR210" s="249">
        <f t="shared" si="14"/>
        <v>0</v>
      </c>
      <c r="AS210" s="192"/>
      <c r="AT210" s="268"/>
      <c r="AU210" s="486"/>
      <c r="AV210" s="486"/>
      <c r="AW210" s="196"/>
      <c r="AX210" s="170"/>
    </row>
    <row r="211" spans="32:50" ht="0.75" hidden="1" customHeight="1">
      <c r="AF211" s="415"/>
      <c r="AL211" s="36"/>
      <c r="AM211" s="516"/>
      <c r="AN211" s="484"/>
      <c r="AO211" s="485"/>
      <c r="AP211" s="486"/>
      <c r="AQ211" s="486"/>
      <c r="AR211" s="486"/>
      <c r="AS211" s="192"/>
      <c r="AT211" s="268"/>
      <c r="AU211" s="486"/>
      <c r="AV211" s="486"/>
      <c r="AW211" s="196"/>
      <c r="AX211" s="170"/>
    </row>
    <row r="212" spans="32:50" ht="24" customHeight="1">
      <c r="AF212" s="116"/>
      <c r="AL212" s="36"/>
      <c r="AM212" s="514" t="s">
        <v>1378</v>
      </c>
      <c r="AN212" s="487" t="s">
        <v>755</v>
      </c>
      <c r="AO212" s="191" t="s">
        <v>756</v>
      </c>
      <c r="AP212" s="184">
        <f>SUM(AP213,AP217:AP222,AP223,AP228,AP235,AP236,AP248:AP254)</f>
        <v>100</v>
      </c>
      <c r="AQ212" s="184">
        <f>SUM(AQ213,AQ217:AQ222,AQ223,AQ228,AQ235,AQ236,AQ248:AQ254)</f>
        <v>100</v>
      </c>
      <c r="AR212" s="184">
        <f>SUM(AR213,AR217:AR222,AR223,AR228,AR235,AR236,AR248:AR254)</f>
        <v>100</v>
      </c>
      <c r="AS212" s="192"/>
      <c r="AT212" s="265">
        <f>SUM(AT213,AT217:AT222,AT223,AT228,AT235,AT236,AT248:AT254)</f>
        <v>100</v>
      </c>
      <c r="AU212" s="265">
        <f>SUM(AU213,AU217:AU222,AU223,AU228,AU235,AU236,AU248:AU254)</f>
        <v>100</v>
      </c>
      <c r="AV212" s="265">
        <f>SUM(AV213,AV217:AV222,AV223,AV228,AV235,AV236,AV248:AV254)</f>
        <v>100</v>
      </c>
      <c r="AW212" s="196"/>
      <c r="AX212" s="170"/>
    </row>
    <row r="213" spans="32:50" ht="12" customHeight="1">
      <c r="AF213" s="415" t="s">
        <v>1336</v>
      </c>
      <c r="AL213" s="36"/>
      <c r="AM213" s="515" t="s">
        <v>1545</v>
      </c>
      <c r="AN213" s="459" t="s">
        <v>1311</v>
      </c>
      <c r="AO213" s="191" t="s">
        <v>756</v>
      </c>
      <c r="AP213" s="184">
        <f t="shared" ref="AP213:AR232" si="15">IF(AP$168=0,0,AP169/AP$168*100)</f>
        <v>100</v>
      </c>
      <c r="AQ213" s="184">
        <f t="shared" si="15"/>
        <v>100</v>
      </c>
      <c r="AR213" s="184">
        <f t="shared" si="15"/>
        <v>100</v>
      </c>
      <c r="AS213" s="192"/>
      <c r="AT213" s="184">
        <f>IF(AT168=0,0,AT169/AT168*100)</f>
        <v>100</v>
      </c>
      <c r="AU213" s="184">
        <f>IF(AU168=0,0,AU169/AU168*100)</f>
        <v>100</v>
      </c>
      <c r="AV213" s="184">
        <f>IF(AV168=0,0,AV169/AV168*100)</f>
        <v>100</v>
      </c>
      <c r="AW213" s="196"/>
      <c r="AX213" s="170"/>
    </row>
    <row r="214" spans="32:50" ht="12" customHeight="1">
      <c r="AF214" s="415" t="s">
        <v>1337</v>
      </c>
      <c r="AL214" s="36"/>
      <c r="AM214" s="515" t="s">
        <v>1546</v>
      </c>
      <c r="AN214" s="463" t="s">
        <v>713</v>
      </c>
      <c r="AO214" s="191" t="s">
        <v>756</v>
      </c>
      <c r="AP214" s="184">
        <f t="shared" si="15"/>
        <v>100</v>
      </c>
      <c r="AQ214" s="184">
        <f t="shared" si="15"/>
        <v>100</v>
      </c>
      <c r="AR214" s="184">
        <f t="shared" si="15"/>
        <v>100</v>
      </c>
      <c r="AS214" s="192"/>
      <c r="AT214" s="184">
        <f>IF(AT168=0,0,AT170/AT168*100)</f>
        <v>100</v>
      </c>
      <c r="AU214" s="184">
        <f>IF(AU168=0,0,AU170/AU168*100)</f>
        <v>100</v>
      </c>
      <c r="AV214" s="184">
        <f>IF(AV168=0,0,AV170/AV168*100)</f>
        <v>100</v>
      </c>
      <c r="AW214" s="196"/>
      <c r="AX214" s="170"/>
    </row>
    <row r="215" spans="32:50" ht="12" customHeight="1">
      <c r="AF215" s="415" t="s">
        <v>1338</v>
      </c>
      <c r="AL215" s="36"/>
      <c r="AM215" s="515" t="s">
        <v>1547</v>
      </c>
      <c r="AN215" s="463" t="s">
        <v>715</v>
      </c>
      <c r="AO215" s="191" t="s">
        <v>756</v>
      </c>
      <c r="AP215" s="184">
        <f t="shared" si="15"/>
        <v>0</v>
      </c>
      <c r="AQ215" s="184">
        <f t="shared" si="15"/>
        <v>0</v>
      </c>
      <c r="AR215" s="184">
        <f t="shared" si="15"/>
        <v>0</v>
      </c>
      <c r="AS215" s="192"/>
      <c r="AT215" s="268"/>
      <c r="AU215" s="486"/>
      <c r="AV215" s="486"/>
      <c r="AW215" s="196"/>
      <c r="AX215" s="170"/>
    </row>
    <row r="216" spans="32:50" ht="12" customHeight="1">
      <c r="AF216" s="415" t="s">
        <v>1339</v>
      </c>
      <c r="AL216" s="36"/>
      <c r="AM216" s="515" t="s">
        <v>1548</v>
      </c>
      <c r="AN216" s="463" t="s">
        <v>716</v>
      </c>
      <c r="AO216" s="191" t="s">
        <v>756</v>
      </c>
      <c r="AP216" s="184">
        <f t="shared" si="15"/>
        <v>0</v>
      </c>
      <c r="AQ216" s="184">
        <f t="shared" si="15"/>
        <v>0</v>
      </c>
      <c r="AR216" s="184">
        <f t="shared" si="15"/>
        <v>0</v>
      </c>
      <c r="AS216" s="192"/>
      <c r="AT216" s="268"/>
      <c r="AU216" s="486"/>
      <c r="AV216" s="486"/>
      <c r="AW216" s="196"/>
      <c r="AX216" s="170"/>
    </row>
    <row r="217" spans="32:50" ht="12" customHeight="1">
      <c r="AF217" s="415" t="s">
        <v>1348</v>
      </c>
      <c r="AL217" s="36"/>
      <c r="AM217" s="515" t="s">
        <v>1549</v>
      </c>
      <c r="AN217" s="464" t="s">
        <v>1312</v>
      </c>
      <c r="AO217" s="191" t="s">
        <v>756</v>
      </c>
      <c r="AP217" s="184">
        <f t="shared" si="15"/>
        <v>0</v>
      </c>
      <c r="AQ217" s="184">
        <f t="shared" si="15"/>
        <v>0</v>
      </c>
      <c r="AR217" s="184">
        <f t="shared" si="15"/>
        <v>0</v>
      </c>
      <c r="AS217" s="192"/>
      <c r="AT217" s="268"/>
      <c r="AU217" s="486"/>
      <c r="AV217" s="486"/>
      <c r="AW217" s="196"/>
      <c r="AX217" s="170"/>
    </row>
    <row r="218" spans="32:50" ht="12" customHeight="1">
      <c r="AF218" s="415" t="s">
        <v>1349</v>
      </c>
      <c r="AL218" s="36"/>
      <c r="AM218" s="515" t="s">
        <v>1550</v>
      </c>
      <c r="AN218" s="464" t="s">
        <v>1313</v>
      </c>
      <c r="AO218" s="191" t="s">
        <v>756</v>
      </c>
      <c r="AP218" s="184">
        <f t="shared" si="15"/>
        <v>0</v>
      </c>
      <c r="AQ218" s="184">
        <f t="shared" si="15"/>
        <v>0</v>
      </c>
      <c r="AR218" s="184">
        <f t="shared" si="15"/>
        <v>0</v>
      </c>
      <c r="AS218" s="192"/>
      <c r="AT218" s="268"/>
      <c r="AU218" s="486"/>
      <c r="AV218" s="486"/>
      <c r="AW218" s="196"/>
      <c r="AX218" s="170"/>
    </row>
    <row r="219" spans="32:50" ht="12" customHeight="1">
      <c r="AF219" s="415" t="s">
        <v>1350</v>
      </c>
      <c r="AL219" s="36"/>
      <c r="AM219" s="515" t="s">
        <v>1551</v>
      </c>
      <c r="AN219" s="464" t="s">
        <v>1314</v>
      </c>
      <c r="AO219" s="191" t="s">
        <v>756</v>
      </c>
      <c r="AP219" s="184">
        <f t="shared" si="15"/>
        <v>0</v>
      </c>
      <c r="AQ219" s="184">
        <f t="shared" si="15"/>
        <v>0</v>
      </c>
      <c r="AR219" s="184">
        <f t="shared" si="15"/>
        <v>0</v>
      </c>
      <c r="AS219" s="192"/>
      <c r="AT219" s="268"/>
      <c r="AU219" s="486"/>
      <c r="AV219" s="486"/>
      <c r="AW219" s="196"/>
      <c r="AX219" s="170"/>
    </row>
    <row r="220" spans="32:50" ht="12" customHeight="1">
      <c r="AF220" s="415" t="s">
        <v>1347</v>
      </c>
      <c r="AL220" s="36"/>
      <c r="AM220" s="515" t="s">
        <v>1552</v>
      </c>
      <c r="AN220" s="464" t="s">
        <v>1315</v>
      </c>
      <c r="AO220" s="191" t="s">
        <v>756</v>
      </c>
      <c r="AP220" s="184">
        <f t="shared" si="15"/>
        <v>0</v>
      </c>
      <c r="AQ220" s="184">
        <f t="shared" si="15"/>
        <v>0</v>
      </c>
      <c r="AR220" s="184">
        <f t="shared" si="15"/>
        <v>0</v>
      </c>
      <c r="AS220" s="192"/>
      <c r="AT220" s="268"/>
      <c r="AU220" s="486"/>
      <c r="AV220" s="486"/>
      <c r="AW220" s="196"/>
      <c r="AX220" s="170"/>
    </row>
    <row r="221" spans="32:50" ht="12" customHeight="1">
      <c r="AF221" s="415" t="s">
        <v>1340</v>
      </c>
      <c r="AL221" s="36"/>
      <c r="AM221" s="515" t="s">
        <v>1553</v>
      </c>
      <c r="AN221" s="465" t="s">
        <v>684</v>
      </c>
      <c r="AO221" s="191" t="s">
        <v>756</v>
      </c>
      <c r="AP221" s="184">
        <f t="shared" si="15"/>
        <v>0</v>
      </c>
      <c r="AQ221" s="184">
        <f t="shared" si="15"/>
        <v>0</v>
      </c>
      <c r="AR221" s="184">
        <f t="shared" si="15"/>
        <v>0</v>
      </c>
      <c r="AS221" s="192"/>
      <c r="AT221" s="268"/>
      <c r="AU221" s="486"/>
      <c r="AV221" s="486"/>
      <c r="AW221" s="196"/>
      <c r="AX221" s="170"/>
    </row>
    <row r="222" spans="32:50" ht="12" customHeight="1">
      <c r="AF222" s="415" t="s">
        <v>1341</v>
      </c>
      <c r="AL222" s="36"/>
      <c r="AM222" s="515" t="s">
        <v>1554</v>
      </c>
      <c r="AN222" s="466" t="s">
        <v>718</v>
      </c>
      <c r="AO222" s="191" t="s">
        <v>756</v>
      </c>
      <c r="AP222" s="184">
        <f t="shared" si="15"/>
        <v>0</v>
      </c>
      <c r="AQ222" s="184">
        <f t="shared" si="15"/>
        <v>0</v>
      </c>
      <c r="AR222" s="184">
        <f t="shared" si="15"/>
        <v>0</v>
      </c>
      <c r="AS222" s="192"/>
      <c r="AT222" s="268"/>
      <c r="AU222" s="486"/>
      <c r="AV222" s="486"/>
      <c r="AW222" s="196"/>
      <c r="AX222" s="170"/>
    </row>
    <row r="223" spans="32:50" ht="12" customHeight="1">
      <c r="AF223" s="415" t="s">
        <v>1342</v>
      </c>
      <c r="AL223" s="36"/>
      <c r="AM223" s="515" t="s">
        <v>1555</v>
      </c>
      <c r="AN223" s="460" t="s">
        <v>722</v>
      </c>
      <c r="AO223" s="191" t="s">
        <v>756</v>
      </c>
      <c r="AP223" s="184">
        <f t="shared" si="15"/>
        <v>0</v>
      </c>
      <c r="AQ223" s="184">
        <f t="shared" si="15"/>
        <v>0</v>
      </c>
      <c r="AR223" s="184">
        <f t="shared" si="15"/>
        <v>0</v>
      </c>
      <c r="AS223" s="192"/>
      <c r="AT223" s="268"/>
      <c r="AU223" s="486"/>
      <c r="AV223" s="486"/>
      <c r="AW223" s="196"/>
      <c r="AX223" s="170"/>
    </row>
    <row r="224" spans="32:50" ht="12" customHeight="1">
      <c r="AF224" s="415" t="s">
        <v>1343</v>
      </c>
      <c r="AL224" s="36"/>
      <c r="AM224" s="515" t="s">
        <v>1556</v>
      </c>
      <c r="AN224" s="467" t="s">
        <v>1316</v>
      </c>
      <c r="AO224" s="191" t="s">
        <v>756</v>
      </c>
      <c r="AP224" s="184">
        <f t="shared" si="15"/>
        <v>0</v>
      </c>
      <c r="AQ224" s="184">
        <f t="shared" si="15"/>
        <v>0</v>
      </c>
      <c r="AR224" s="184">
        <f t="shared" si="15"/>
        <v>0</v>
      </c>
      <c r="AS224" s="192"/>
      <c r="AT224" s="268"/>
      <c r="AU224" s="486"/>
      <c r="AV224" s="486"/>
      <c r="AW224" s="196"/>
      <c r="AX224" s="170"/>
    </row>
    <row r="225" spans="32:50" ht="12" customHeight="1">
      <c r="AF225" s="415" t="s">
        <v>1344</v>
      </c>
      <c r="AL225" s="36"/>
      <c r="AM225" s="515" t="s">
        <v>1557</v>
      </c>
      <c r="AN225" s="467" t="s">
        <v>1317</v>
      </c>
      <c r="AO225" s="191" t="s">
        <v>756</v>
      </c>
      <c r="AP225" s="184">
        <f t="shared" si="15"/>
        <v>0</v>
      </c>
      <c r="AQ225" s="184">
        <f t="shared" si="15"/>
        <v>0</v>
      </c>
      <c r="AR225" s="184">
        <f t="shared" si="15"/>
        <v>0</v>
      </c>
      <c r="AS225" s="192"/>
      <c r="AT225" s="268"/>
      <c r="AU225" s="486"/>
      <c r="AV225" s="486"/>
      <c r="AW225" s="196"/>
      <c r="AX225" s="170"/>
    </row>
    <row r="226" spans="32:50" ht="12" customHeight="1">
      <c r="AF226" s="415" t="s">
        <v>1345</v>
      </c>
      <c r="AL226" s="36"/>
      <c r="AM226" s="515" t="s">
        <v>1558</v>
      </c>
      <c r="AN226" s="467" t="s">
        <v>1318</v>
      </c>
      <c r="AO226" s="191" t="s">
        <v>756</v>
      </c>
      <c r="AP226" s="184">
        <f t="shared" si="15"/>
        <v>0</v>
      </c>
      <c r="AQ226" s="184">
        <f t="shared" si="15"/>
        <v>0</v>
      </c>
      <c r="AR226" s="184">
        <f t="shared" si="15"/>
        <v>0</v>
      </c>
      <c r="AS226" s="192"/>
      <c r="AT226" s="268"/>
      <c r="AU226" s="486"/>
      <c r="AV226" s="486"/>
      <c r="AW226" s="196"/>
      <c r="AX226" s="170"/>
    </row>
    <row r="227" spans="32:50" ht="12" customHeight="1">
      <c r="AF227" s="415" t="s">
        <v>1346</v>
      </c>
      <c r="AL227" s="36"/>
      <c r="AM227" s="515" t="s">
        <v>1559</v>
      </c>
      <c r="AN227" s="467" t="s">
        <v>1319</v>
      </c>
      <c r="AO227" s="191" t="s">
        <v>756</v>
      </c>
      <c r="AP227" s="184">
        <f t="shared" si="15"/>
        <v>0</v>
      </c>
      <c r="AQ227" s="184">
        <f t="shared" si="15"/>
        <v>0</v>
      </c>
      <c r="AR227" s="184">
        <f t="shared" si="15"/>
        <v>0</v>
      </c>
      <c r="AS227" s="192"/>
      <c r="AT227" s="268"/>
      <c r="AU227" s="486"/>
      <c r="AV227" s="486"/>
      <c r="AW227" s="196"/>
      <c r="AX227" s="170"/>
    </row>
    <row r="228" spans="32:50" ht="12" customHeight="1">
      <c r="AF228" s="415" t="s">
        <v>1351</v>
      </c>
      <c r="AL228" s="36"/>
      <c r="AM228" s="515" t="s">
        <v>1560</v>
      </c>
      <c r="AN228" s="461" t="s">
        <v>720</v>
      </c>
      <c r="AO228" s="191" t="s">
        <v>756</v>
      </c>
      <c r="AP228" s="184">
        <f t="shared" si="15"/>
        <v>0</v>
      </c>
      <c r="AQ228" s="184">
        <f t="shared" si="15"/>
        <v>0</v>
      </c>
      <c r="AR228" s="184">
        <f t="shared" si="15"/>
        <v>0</v>
      </c>
      <c r="AS228" s="192"/>
      <c r="AT228" s="268"/>
      <c r="AU228" s="486"/>
      <c r="AV228" s="486"/>
      <c r="AW228" s="196"/>
      <c r="AX228" s="170"/>
    </row>
    <row r="229" spans="32:50" ht="12" customHeight="1">
      <c r="AF229" s="415" t="s">
        <v>2044</v>
      </c>
      <c r="AL229" s="36"/>
      <c r="AM229" s="515" t="s">
        <v>2048</v>
      </c>
      <c r="AN229" s="468" t="s">
        <v>1320</v>
      </c>
      <c r="AO229" s="191" t="s">
        <v>756</v>
      </c>
      <c r="AP229" s="184">
        <f t="shared" si="15"/>
        <v>0</v>
      </c>
      <c r="AQ229" s="184">
        <f t="shared" si="15"/>
        <v>0</v>
      </c>
      <c r="AR229" s="184">
        <f t="shared" si="15"/>
        <v>0</v>
      </c>
      <c r="AS229" s="192"/>
      <c r="AT229" s="268"/>
      <c r="AU229" s="486"/>
      <c r="AV229" s="486"/>
      <c r="AW229" s="196"/>
      <c r="AX229" s="170"/>
    </row>
    <row r="230" spans="32:50" ht="12" customHeight="1">
      <c r="AF230" s="415" t="s">
        <v>2025</v>
      </c>
      <c r="AL230" s="36"/>
      <c r="AM230" s="515" t="s">
        <v>2029</v>
      </c>
      <c r="AN230" s="468" t="s">
        <v>1321</v>
      </c>
      <c r="AO230" s="191" t="s">
        <v>756</v>
      </c>
      <c r="AP230" s="184">
        <f t="shared" si="15"/>
        <v>0</v>
      </c>
      <c r="AQ230" s="184">
        <f t="shared" si="15"/>
        <v>0</v>
      </c>
      <c r="AR230" s="184">
        <f t="shared" si="15"/>
        <v>0</v>
      </c>
      <c r="AS230" s="192"/>
      <c r="AT230" s="268"/>
      <c r="AU230" s="486"/>
      <c r="AV230" s="486"/>
      <c r="AW230" s="196"/>
      <c r="AX230" s="170"/>
    </row>
    <row r="231" spans="32:50" ht="12" customHeight="1">
      <c r="AF231" s="415" t="s">
        <v>2005</v>
      </c>
      <c r="AL231" s="36"/>
      <c r="AM231" s="515" t="s">
        <v>2010</v>
      </c>
      <c r="AN231" s="468" t="s">
        <v>1322</v>
      </c>
      <c r="AO231" s="191" t="s">
        <v>756</v>
      </c>
      <c r="AP231" s="184">
        <f t="shared" si="15"/>
        <v>0</v>
      </c>
      <c r="AQ231" s="184">
        <f t="shared" si="15"/>
        <v>0</v>
      </c>
      <c r="AR231" s="184">
        <f t="shared" si="15"/>
        <v>0</v>
      </c>
      <c r="AS231" s="192"/>
      <c r="AT231" s="268"/>
      <c r="AU231" s="486"/>
      <c r="AV231" s="486"/>
      <c r="AW231" s="196"/>
      <c r="AX231" s="170"/>
    </row>
    <row r="232" spans="32:50" ht="12" customHeight="1">
      <c r="AF232" s="415" t="s">
        <v>1352</v>
      </c>
      <c r="AL232" s="36"/>
      <c r="AM232" s="515" t="s">
        <v>1561</v>
      </c>
      <c r="AN232" s="468" t="s">
        <v>1323</v>
      </c>
      <c r="AO232" s="191" t="s">
        <v>756</v>
      </c>
      <c r="AP232" s="184">
        <f t="shared" si="15"/>
        <v>0</v>
      </c>
      <c r="AQ232" s="184">
        <f t="shared" si="15"/>
        <v>0</v>
      </c>
      <c r="AR232" s="184">
        <f t="shared" si="15"/>
        <v>0</v>
      </c>
      <c r="AS232" s="192"/>
      <c r="AT232" s="268"/>
      <c r="AU232" s="486"/>
      <c r="AV232" s="486"/>
      <c r="AW232" s="196"/>
      <c r="AX232" s="170"/>
    </row>
    <row r="233" spans="32:50" ht="12" customHeight="1">
      <c r="AF233" s="415" t="s">
        <v>1353</v>
      </c>
      <c r="AL233" s="36"/>
      <c r="AM233" s="515" t="s">
        <v>1562</v>
      </c>
      <c r="AN233" s="468" t="s">
        <v>1324</v>
      </c>
      <c r="AO233" s="191" t="s">
        <v>756</v>
      </c>
      <c r="AP233" s="184">
        <f t="shared" ref="AP233:AR245" si="16">IF(AP$168=0,0,AP189/AP$168*100)</f>
        <v>0</v>
      </c>
      <c r="AQ233" s="184">
        <f t="shared" si="16"/>
        <v>0</v>
      </c>
      <c r="AR233" s="184">
        <f t="shared" si="16"/>
        <v>0</v>
      </c>
      <c r="AS233" s="192"/>
      <c r="AT233" s="268"/>
      <c r="AU233" s="486"/>
      <c r="AV233" s="486"/>
      <c r="AW233" s="196"/>
      <c r="AX233" s="170"/>
    </row>
    <row r="234" spans="32:50" ht="12" customHeight="1">
      <c r="AF234" s="415" t="s">
        <v>1354</v>
      </c>
      <c r="AL234" s="36"/>
      <c r="AM234" s="515" t="s">
        <v>1563</v>
      </c>
      <c r="AN234" s="468" t="s">
        <v>1325</v>
      </c>
      <c r="AO234" s="191" t="s">
        <v>756</v>
      </c>
      <c r="AP234" s="184">
        <f t="shared" si="16"/>
        <v>0</v>
      </c>
      <c r="AQ234" s="184">
        <f t="shared" si="16"/>
        <v>0</v>
      </c>
      <c r="AR234" s="184">
        <f t="shared" si="16"/>
        <v>0</v>
      </c>
      <c r="AS234" s="192"/>
      <c r="AT234" s="268"/>
      <c r="AU234" s="486"/>
      <c r="AV234" s="486"/>
      <c r="AW234" s="196"/>
      <c r="AX234" s="170"/>
    </row>
    <row r="235" spans="32:50" ht="12" customHeight="1">
      <c r="AF235" s="415" t="s">
        <v>1355</v>
      </c>
      <c r="AL235" s="36"/>
      <c r="AM235" s="515" t="s">
        <v>1564</v>
      </c>
      <c r="AN235" s="469" t="s">
        <v>721</v>
      </c>
      <c r="AO235" s="191" t="s">
        <v>756</v>
      </c>
      <c r="AP235" s="184">
        <f t="shared" si="16"/>
        <v>0</v>
      </c>
      <c r="AQ235" s="184">
        <f t="shared" si="16"/>
        <v>0</v>
      </c>
      <c r="AR235" s="184">
        <f t="shared" si="16"/>
        <v>0</v>
      </c>
      <c r="AS235" s="192"/>
      <c r="AT235" s="268"/>
      <c r="AU235" s="486"/>
      <c r="AV235" s="486"/>
      <c r="AW235" s="196"/>
      <c r="AX235" s="170"/>
    </row>
    <row r="236" spans="32:50" ht="12" customHeight="1">
      <c r="AF236" s="415" t="s">
        <v>1356</v>
      </c>
      <c r="AL236" s="36"/>
      <c r="AM236" s="515" t="s">
        <v>1565</v>
      </c>
      <c r="AN236" s="462" t="s">
        <v>712</v>
      </c>
      <c r="AO236" s="191" t="s">
        <v>756</v>
      </c>
      <c r="AP236" s="184">
        <f t="shared" si="16"/>
        <v>0</v>
      </c>
      <c r="AQ236" s="184">
        <f t="shared" si="16"/>
        <v>0</v>
      </c>
      <c r="AR236" s="184">
        <f t="shared" si="16"/>
        <v>0</v>
      </c>
      <c r="AS236" s="192"/>
      <c r="AT236" s="268"/>
      <c r="AU236" s="486"/>
      <c r="AV236" s="486"/>
      <c r="AW236" s="196"/>
      <c r="AX236" s="170"/>
    </row>
    <row r="237" spans="32:50" ht="12" customHeight="1">
      <c r="AF237" s="415" t="s">
        <v>1357</v>
      </c>
      <c r="AL237" s="36"/>
      <c r="AM237" s="515" t="s">
        <v>1566</v>
      </c>
      <c r="AN237" s="470" t="s">
        <v>1326</v>
      </c>
      <c r="AO237" s="191" t="s">
        <v>756</v>
      </c>
      <c r="AP237" s="184">
        <f t="shared" si="16"/>
        <v>0</v>
      </c>
      <c r="AQ237" s="184">
        <f t="shared" si="16"/>
        <v>0</v>
      </c>
      <c r="AR237" s="184">
        <f t="shared" si="16"/>
        <v>0</v>
      </c>
      <c r="AS237" s="192"/>
      <c r="AT237" s="268"/>
      <c r="AU237" s="486"/>
      <c r="AV237" s="486"/>
      <c r="AW237" s="196"/>
      <c r="AX237" s="170"/>
    </row>
    <row r="238" spans="32:50" ht="12" customHeight="1">
      <c r="AF238" s="415" t="s">
        <v>1358</v>
      </c>
      <c r="AL238" s="36"/>
      <c r="AM238" s="515" t="s">
        <v>1567</v>
      </c>
      <c r="AN238" s="470" t="s">
        <v>1327</v>
      </c>
      <c r="AO238" s="191" t="s">
        <v>756</v>
      </c>
      <c r="AP238" s="184">
        <f t="shared" si="16"/>
        <v>0</v>
      </c>
      <c r="AQ238" s="184">
        <f t="shared" si="16"/>
        <v>0</v>
      </c>
      <c r="AR238" s="184">
        <f t="shared" si="16"/>
        <v>0</v>
      </c>
      <c r="AS238" s="192"/>
      <c r="AT238" s="268"/>
      <c r="AU238" s="486"/>
      <c r="AV238" s="486"/>
      <c r="AW238" s="196"/>
      <c r="AX238" s="170"/>
    </row>
    <row r="239" spans="32:50" ht="12" customHeight="1">
      <c r="AF239" s="415" t="s">
        <v>1359</v>
      </c>
      <c r="AL239" s="36"/>
      <c r="AM239" s="515" t="s">
        <v>1568</v>
      </c>
      <c r="AN239" s="470" t="s">
        <v>1328</v>
      </c>
      <c r="AO239" s="191" t="s">
        <v>756</v>
      </c>
      <c r="AP239" s="184">
        <f t="shared" si="16"/>
        <v>0</v>
      </c>
      <c r="AQ239" s="184">
        <f t="shared" si="16"/>
        <v>0</v>
      </c>
      <c r="AR239" s="184">
        <f t="shared" si="16"/>
        <v>0</v>
      </c>
      <c r="AS239" s="192"/>
      <c r="AT239" s="268"/>
      <c r="AU239" s="486"/>
      <c r="AV239" s="486"/>
      <c r="AW239" s="196"/>
      <c r="AX239" s="170"/>
    </row>
    <row r="240" spans="32:50" ht="12" customHeight="1">
      <c r="AF240" s="415" t="s">
        <v>1371</v>
      </c>
      <c r="AL240" s="36"/>
      <c r="AM240" s="515" t="s">
        <v>1569</v>
      </c>
      <c r="AN240" s="470" t="s">
        <v>1329</v>
      </c>
      <c r="AO240" s="191" t="s">
        <v>756</v>
      </c>
      <c r="AP240" s="184">
        <f t="shared" si="16"/>
        <v>0</v>
      </c>
      <c r="AQ240" s="184">
        <f t="shared" si="16"/>
        <v>0</v>
      </c>
      <c r="AR240" s="184">
        <f t="shared" si="16"/>
        <v>0</v>
      </c>
      <c r="AS240" s="192"/>
      <c r="AT240" s="268"/>
      <c r="AU240" s="486"/>
      <c r="AV240" s="486"/>
      <c r="AW240" s="196"/>
      <c r="AX240" s="170"/>
    </row>
    <row r="241" spans="32:50" ht="12" customHeight="1">
      <c r="AF241" s="415" t="s">
        <v>1370</v>
      </c>
      <c r="AL241" s="36"/>
      <c r="AM241" s="515" t="s">
        <v>1570</v>
      </c>
      <c r="AN241" s="470" t="s">
        <v>1330</v>
      </c>
      <c r="AO241" s="191" t="s">
        <v>756</v>
      </c>
      <c r="AP241" s="184">
        <f t="shared" si="16"/>
        <v>0</v>
      </c>
      <c r="AQ241" s="184">
        <f t="shared" si="16"/>
        <v>0</v>
      </c>
      <c r="AR241" s="184">
        <f t="shared" si="16"/>
        <v>0</v>
      </c>
      <c r="AS241" s="192"/>
      <c r="AT241" s="268"/>
      <c r="AU241" s="486"/>
      <c r="AV241" s="486"/>
      <c r="AW241" s="196"/>
      <c r="AX241" s="170"/>
    </row>
    <row r="242" spans="32:50" ht="12" customHeight="1">
      <c r="AF242" s="415" t="s">
        <v>1369</v>
      </c>
      <c r="AL242" s="36"/>
      <c r="AM242" s="515" t="s">
        <v>1571</v>
      </c>
      <c r="AN242" s="470" t="s">
        <v>1331</v>
      </c>
      <c r="AO242" s="191" t="s">
        <v>756</v>
      </c>
      <c r="AP242" s="184">
        <f t="shared" si="16"/>
        <v>0</v>
      </c>
      <c r="AQ242" s="184">
        <f t="shared" si="16"/>
        <v>0</v>
      </c>
      <c r="AR242" s="184">
        <f t="shared" si="16"/>
        <v>0</v>
      </c>
      <c r="AS242" s="192"/>
      <c r="AT242" s="268"/>
      <c r="AU242" s="486"/>
      <c r="AV242" s="486"/>
      <c r="AW242" s="196"/>
      <c r="AX242" s="170"/>
    </row>
    <row r="243" spans="32:50" ht="12" customHeight="1">
      <c r="AF243" s="415" t="s">
        <v>1368</v>
      </c>
      <c r="AL243" s="36"/>
      <c r="AM243" s="515" t="s">
        <v>1572</v>
      </c>
      <c r="AN243" s="470" t="s">
        <v>1332</v>
      </c>
      <c r="AO243" s="191" t="s">
        <v>756</v>
      </c>
      <c r="AP243" s="184">
        <f t="shared" si="16"/>
        <v>0</v>
      </c>
      <c r="AQ243" s="184">
        <f t="shared" si="16"/>
        <v>0</v>
      </c>
      <c r="AR243" s="184">
        <f t="shared" si="16"/>
        <v>0</v>
      </c>
      <c r="AS243" s="192"/>
      <c r="AT243" s="268"/>
      <c r="AU243" s="486"/>
      <c r="AV243" s="486"/>
      <c r="AW243" s="196"/>
      <c r="AX243" s="170"/>
    </row>
    <row r="244" spans="32:50" ht="12" customHeight="1">
      <c r="AF244" s="415" t="s">
        <v>1367</v>
      </c>
      <c r="AL244" s="36"/>
      <c r="AM244" s="515" t="s">
        <v>1573</v>
      </c>
      <c r="AN244" s="470" t="s">
        <v>1333</v>
      </c>
      <c r="AO244" s="191" t="s">
        <v>756</v>
      </c>
      <c r="AP244" s="184">
        <f t="shared" si="16"/>
        <v>0</v>
      </c>
      <c r="AQ244" s="184">
        <f t="shared" si="16"/>
        <v>0</v>
      </c>
      <c r="AR244" s="184">
        <f t="shared" si="16"/>
        <v>0</v>
      </c>
      <c r="AS244" s="192"/>
      <c r="AT244" s="268"/>
      <c r="AU244" s="486"/>
      <c r="AV244" s="486"/>
      <c r="AW244" s="196"/>
      <c r="AX244" s="170"/>
    </row>
    <row r="245" spans="32:50" ht="12" customHeight="1">
      <c r="AF245" s="415" t="s">
        <v>1372</v>
      </c>
      <c r="AL245" s="36"/>
      <c r="AM245" s="515" t="s">
        <v>1574</v>
      </c>
      <c r="AN245" s="470" t="s">
        <v>1334</v>
      </c>
      <c r="AO245" s="191" t="s">
        <v>756</v>
      </c>
      <c r="AP245" s="184">
        <f t="shared" si="16"/>
        <v>0</v>
      </c>
      <c r="AQ245" s="184">
        <f t="shared" si="16"/>
        <v>0</v>
      </c>
      <c r="AR245" s="184">
        <f t="shared" si="16"/>
        <v>0</v>
      </c>
      <c r="AS245" s="192"/>
      <c r="AT245" s="268"/>
      <c r="AU245" s="486"/>
      <c r="AV245" s="486"/>
      <c r="AW245" s="196"/>
      <c r="AX245" s="170"/>
    </row>
    <row r="246" spans="32:50" ht="0.75" hidden="1" customHeight="1">
      <c r="AF246" s="415"/>
      <c r="AL246" s="36"/>
      <c r="AM246" s="517"/>
      <c r="AN246" s="484"/>
      <c r="AO246" s="485"/>
      <c r="AP246" s="486"/>
      <c r="AQ246" s="486"/>
      <c r="AR246" s="486"/>
      <c r="AS246" s="192"/>
      <c r="AT246" s="268"/>
      <c r="AU246" s="486"/>
      <c r="AV246" s="486"/>
      <c r="AW246" s="196"/>
      <c r="AX246" s="170"/>
    </row>
    <row r="247" spans="32:50" ht="0.75" hidden="1" customHeight="1">
      <c r="AF247" s="415"/>
      <c r="AL247" s="36"/>
      <c r="AM247" s="517"/>
      <c r="AN247" s="484"/>
      <c r="AO247" s="485"/>
      <c r="AP247" s="486"/>
      <c r="AQ247" s="486"/>
      <c r="AR247" s="486"/>
      <c r="AS247" s="192"/>
      <c r="AT247" s="268"/>
      <c r="AU247" s="486"/>
      <c r="AV247" s="486"/>
      <c r="AW247" s="196"/>
      <c r="AX247" s="170"/>
    </row>
    <row r="248" spans="32:50" ht="12" customHeight="1">
      <c r="AF248" s="415" t="s">
        <v>1373</v>
      </c>
      <c r="AL248" s="36"/>
      <c r="AM248" s="515" t="s">
        <v>1575</v>
      </c>
      <c r="AN248" s="471" t="s">
        <v>1335</v>
      </c>
      <c r="AO248" s="191" t="s">
        <v>756</v>
      </c>
      <c r="AP248" s="184">
        <f t="shared" ref="AP248:AR254" si="17">IF(AP$168=0,0,AP204/AP$168*100)</f>
        <v>0</v>
      </c>
      <c r="AQ248" s="184">
        <f t="shared" si="17"/>
        <v>0</v>
      </c>
      <c r="AR248" s="184">
        <f t="shared" si="17"/>
        <v>0</v>
      </c>
      <c r="AS248" s="192"/>
      <c r="AT248" s="268"/>
      <c r="AU248" s="486"/>
      <c r="AV248" s="486"/>
      <c r="AW248" s="196"/>
      <c r="AX248" s="170"/>
    </row>
    <row r="249" spans="32:50" ht="12" customHeight="1">
      <c r="AF249" s="415" t="s">
        <v>1360</v>
      </c>
      <c r="AL249" s="36"/>
      <c r="AM249" s="515" t="s">
        <v>1576</v>
      </c>
      <c r="AN249" s="472" t="s">
        <v>723</v>
      </c>
      <c r="AO249" s="191" t="s">
        <v>756</v>
      </c>
      <c r="AP249" s="184">
        <f t="shared" si="17"/>
        <v>0</v>
      </c>
      <c r="AQ249" s="184">
        <f t="shared" si="17"/>
        <v>0</v>
      </c>
      <c r="AR249" s="184">
        <f t="shared" si="17"/>
        <v>0</v>
      </c>
      <c r="AS249" s="192"/>
      <c r="AT249" s="268"/>
      <c r="AU249" s="486"/>
      <c r="AV249" s="486"/>
      <c r="AW249" s="196"/>
      <c r="AX249" s="170"/>
    </row>
    <row r="250" spans="32:50" ht="12" customHeight="1">
      <c r="AF250" s="415" t="s">
        <v>1361</v>
      </c>
      <c r="AL250" s="36"/>
      <c r="AM250" s="515" t="s">
        <v>1577</v>
      </c>
      <c r="AN250" s="473" t="s">
        <v>749</v>
      </c>
      <c r="AO250" s="191" t="s">
        <v>756</v>
      </c>
      <c r="AP250" s="184">
        <f t="shared" si="17"/>
        <v>0</v>
      </c>
      <c r="AQ250" s="184">
        <f t="shared" si="17"/>
        <v>0</v>
      </c>
      <c r="AR250" s="184">
        <f t="shared" si="17"/>
        <v>0</v>
      </c>
      <c r="AS250" s="192"/>
      <c r="AT250" s="268"/>
      <c r="AU250" s="486"/>
      <c r="AV250" s="486"/>
      <c r="AW250" s="196"/>
      <c r="AX250" s="170"/>
    </row>
    <row r="251" spans="32:50" ht="12" customHeight="1">
      <c r="AF251" s="415" t="s">
        <v>1362</v>
      </c>
      <c r="AL251" s="36"/>
      <c r="AM251" s="515" t="s">
        <v>1578</v>
      </c>
      <c r="AN251" s="474" t="s">
        <v>315</v>
      </c>
      <c r="AO251" s="191" t="s">
        <v>756</v>
      </c>
      <c r="AP251" s="184">
        <f t="shared" si="17"/>
        <v>0</v>
      </c>
      <c r="AQ251" s="184">
        <f t="shared" si="17"/>
        <v>0</v>
      </c>
      <c r="AR251" s="184">
        <f t="shared" si="17"/>
        <v>0</v>
      </c>
      <c r="AS251" s="192"/>
      <c r="AT251" s="268"/>
      <c r="AU251" s="486"/>
      <c r="AV251" s="486"/>
      <c r="AW251" s="196"/>
      <c r="AX251" s="170"/>
    </row>
    <row r="252" spans="32:50" ht="12" customHeight="1">
      <c r="AF252" s="415" t="s">
        <v>1364</v>
      </c>
      <c r="AL252" s="36"/>
      <c r="AM252" s="515" t="s">
        <v>1579</v>
      </c>
      <c r="AN252" s="475" t="s">
        <v>316</v>
      </c>
      <c r="AO252" s="191" t="s">
        <v>756</v>
      </c>
      <c r="AP252" s="184">
        <f t="shared" si="17"/>
        <v>0</v>
      </c>
      <c r="AQ252" s="184">
        <f t="shared" si="17"/>
        <v>0</v>
      </c>
      <c r="AR252" s="184">
        <f t="shared" si="17"/>
        <v>0</v>
      </c>
      <c r="AS252" s="192"/>
      <c r="AT252" s="268"/>
      <c r="AU252" s="486"/>
      <c r="AV252" s="486"/>
      <c r="AW252" s="196"/>
      <c r="AX252" s="170"/>
    </row>
    <row r="253" spans="32:50" ht="12" customHeight="1">
      <c r="AF253" s="415" t="s">
        <v>1363</v>
      </c>
      <c r="AL253" s="36"/>
      <c r="AM253" s="515" t="s">
        <v>1580</v>
      </c>
      <c r="AN253" s="476" t="s">
        <v>317</v>
      </c>
      <c r="AO253" s="191" t="s">
        <v>756</v>
      </c>
      <c r="AP253" s="184">
        <f t="shared" si="17"/>
        <v>0</v>
      </c>
      <c r="AQ253" s="184">
        <f t="shared" si="17"/>
        <v>0</v>
      </c>
      <c r="AR253" s="184">
        <f t="shared" si="17"/>
        <v>0</v>
      </c>
      <c r="AS253" s="192"/>
      <c r="AT253" s="268"/>
      <c r="AU253" s="486"/>
      <c r="AV253" s="486"/>
      <c r="AW253" s="196"/>
      <c r="AX253" s="170"/>
    </row>
    <row r="254" spans="32:50" ht="12" customHeight="1">
      <c r="AF254" s="415" t="s">
        <v>1365</v>
      </c>
      <c r="AL254" s="36"/>
      <c r="AM254" s="515" t="s">
        <v>1581</v>
      </c>
      <c r="AN254" s="465" t="s">
        <v>318</v>
      </c>
      <c r="AO254" s="191" t="s">
        <v>756</v>
      </c>
      <c r="AP254" s="184">
        <f t="shared" si="17"/>
        <v>0</v>
      </c>
      <c r="AQ254" s="184">
        <f t="shared" si="17"/>
        <v>0</v>
      </c>
      <c r="AR254" s="184">
        <f t="shared" si="17"/>
        <v>0</v>
      </c>
      <c r="AS254" s="192"/>
      <c r="AT254" s="268"/>
      <c r="AU254" s="486"/>
      <c r="AV254" s="486"/>
      <c r="AW254" s="196"/>
      <c r="AX254" s="170"/>
    </row>
    <row r="255" spans="32:50" ht="0.75" hidden="1" customHeight="1">
      <c r="AF255" s="415"/>
      <c r="AL255" s="36"/>
      <c r="AM255" s="516"/>
      <c r="AN255" s="484"/>
      <c r="AO255" s="485"/>
      <c r="AP255" s="486"/>
      <c r="AQ255" s="486"/>
      <c r="AR255" s="486"/>
      <c r="AS255" s="192"/>
      <c r="AT255" s="268"/>
      <c r="AU255" s="486"/>
      <c r="AV255" s="486"/>
      <c r="AW255" s="196"/>
      <c r="AX255" s="170"/>
    </row>
    <row r="256" spans="32:50" ht="24" customHeight="1">
      <c r="AF256" s="116"/>
      <c r="AL256" s="36"/>
      <c r="AM256" s="514" t="s">
        <v>1377</v>
      </c>
      <c r="AN256" s="487" t="s">
        <v>757</v>
      </c>
      <c r="AO256" s="191"/>
      <c r="AP256" s="197"/>
      <c r="AQ256" s="197"/>
      <c r="AR256" s="197"/>
      <c r="AS256" s="192"/>
      <c r="AT256" s="268"/>
      <c r="AU256" s="486"/>
      <c r="AV256" s="486"/>
      <c r="AW256" s="196"/>
      <c r="AX256" s="170"/>
    </row>
    <row r="257" spans="32:50" ht="12" customHeight="1">
      <c r="AF257" s="415" t="s">
        <v>1336</v>
      </c>
      <c r="AL257" s="36"/>
      <c r="AM257" s="515" t="s">
        <v>1582</v>
      </c>
      <c r="AN257" s="459" t="s">
        <v>1311</v>
      </c>
      <c r="AO257" s="191"/>
      <c r="AP257" s="199"/>
      <c r="AQ257" s="199"/>
      <c r="AR257" s="199"/>
      <c r="AS257" s="192"/>
      <c r="AT257" s="184">
        <f>IF(AT301=0,0,AT169/AT301)</f>
        <v>1.2004882752718866</v>
      </c>
      <c r="AU257" s="184">
        <f>IF(AU301=0,0,AU169/AU301)</f>
        <v>1.2004882752718866</v>
      </c>
      <c r="AV257" s="184">
        <f>IF(AV301=0,0,AV169/AV301)</f>
        <v>1.2004882752718866</v>
      </c>
      <c r="AW257" s="196"/>
      <c r="AX257" s="170"/>
    </row>
    <row r="258" spans="32:50" ht="12" customHeight="1">
      <c r="AF258" s="415" t="s">
        <v>1337</v>
      </c>
      <c r="AL258" s="36"/>
      <c r="AM258" s="515" t="s">
        <v>1583</v>
      </c>
      <c r="AN258" s="463" t="s">
        <v>713</v>
      </c>
      <c r="AO258" s="191"/>
      <c r="AP258" s="199"/>
      <c r="AQ258" s="199"/>
      <c r="AR258" s="199"/>
      <c r="AS258" s="192"/>
      <c r="AT258" s="198">
        <v>1.2004882752718866</v>
      </c>
      <c r="AU258" s="198">
        <f>AT258</f>
        <v>1.2004882752718866</v>
      </c>
      <c r="AV258" s="198">
        <f>AU258</f>
        <v>1.2004882752718866</v>
      </c>
      <c r="AW258" s="196"/>
      <c r="AX258" s="170"/>
    </row>
    <row r="259" spans="32:50" ht="12" customHeight="1">
      <c r="AF259" s="415" t="s">
        <v>1338</v>
      </c>
      <c r="AL259" s="36"/>
      <c r="AM259" s="515" t="s">
        <v>1584</v>
      </c>
      <c r="AN259" s="463" t="s">
        <v>715</v>
      </c>
      <c r="AO259" s="191"/>
      <c r="AP259" s="199"/>
      <c r="AQ259" s="199"/>
      <c r="AR259" s="199"/>
      <c r="AS259" s="192"/>
      <c r="AT259" s="268"/>
      <c r="AU259" s="486"/>
      <c r="AV259" s="486"/>
      <c r="AW259" s="196"/>
      <c r="AX259" s="170"/>
    </row>
    <row r="260" spans="32:50" ht="12" customHeight="1">
      <c r="AF260" s="415" t="s">
        <v>1339</v>
      </c>
      <c r="AL260" s="36"/>
      <c r="AM260" s="515" t="s">
        <v>1585</v>
      </c>
      <c r="AN260" s="463" t="s">
        <v>716</v>
      </c>
      <c r="AO260" s="191"/>
      <c r="AP260" s="197"/>
      <c r="AQ260" s="197"/>
      <c r="AR260" s="197"/>
      <c r="AS260" s="192"/>
      <c r="AT260" s="268"/>
      <c r="AU260" s="486"/>
      <c r="AV260" s="486"/>
      <c r="AW260" s="196"/>
      <c r="AX260" s="170"/>
    </row>
    <row r="261" spans="32:50" ht="12" customHeight="1">
      <c r="AF261" s="415" t="s">
        <v>1348</v>
      </c>
      <c r="AL261" s="36"/>
      <c r="AM261" s="515" t="s">
        <v>1586</v>
      </c>
      <c r="AN261" s="464" t="s">
        <v>1312</v>
      </c>
      <c r="AO261" s="191"/>
      <c r="AP261" s="197"/>
      <c r="AQ261" s="197"/>
      <c r="AR261" s="197"/>
      <c r="AS261" s="192"/>
      <c r="AT261" s="268"/>
      <c r="AU261" s="486"/>
      <c r="AV261" s="486"/>
      <c r="AW261" s="196"/>
      <c r="AX261" s="170"/>
    </row>
    <row r="262" spans="32:50" ht="12" customHeight="1">
      <c r="AF262" s="415" t="s">
        <v>1349</v>
      </c>
      <c r="AL262" s="36"/>
      <c r="AM262" s="515" t="s">
        <v>1587</v>
      </c>
      <c r="AN262" s="464" t="s">
        <v>1313</v>
      </c>
      <c r="AO262" s="191"/>
      <c r="AP262" s="197"/>
      <c r="AQ262" s="197"/>
      <c r="AR262" s="197"/>
      <c r="AS262" s="192"/>
      <c r="AT262" s="268"/>
      <c r="AU262" s="486"/>
      <c r="AV262" s="486"/>
      <c r="AW262" s="196"/>
      <c r="AX262" s="170"/>
    </row>
    <row r="263" spans="32:50" ht="12" customHeight="1">
      <c r="AF263" s="415" t="s">
        <v>1350</v>
      </c>
      <c r="AL263" s="36"/>
      <c r="AM263" s="515" t="s">
        <v>1588</v>
      </c>
      <c r="AN263" s="464" t="s">
        <v>1314</v>
      </c>
      <c r="AO263" s="191"/>
      <c r="AP263" s="197"/>
      <c r="AQ263" s="197"/>
      <c r="AR263" s="197"/>
      <c r="AS263" s="192"/>
      <c r="AT263" s="268"/>
      <c r="AU263" s="486"/>
      <c r="AV263" s="486"/>
      <c r="AW263" s="196"/>
      <c r="AX263" s="170"/>
    </row>
    <row r="264" spans="32:50" ht="12" customHeight="1">
      <c r="AF264" s="415" t="s">
        <v>1347</v>
      </c>
      <c r="AL264" s="36"/>
      <c r="AM264" s="515" t="s">
        <v>1589</v>
      </c>
      <c r="AN264" s="464" t="s">
        <v>1315</v>
      </c>
      <c r="AO264" s="191"/>
      <c r="AP264" s="197"/>
      <c r="AQ264" s="197"/>
      <c r="AR264" s="197"/>
      <c r="AS264" s="192"/>
      <c r="AT264" s="268"/>
      <c r="AU264" s="486"/>
      <c r="AV264" s="486"/>
      <c r="AW264" s="196"/>
      <c r="AX264" s="170"/>
    </row>
    <row r="265" spans="32:50" ht="12" customHeight="1">
      <c r="AF265" s="415" t="s">
        <v>1340</v>
      </c>
      <c r="AL265" s="36"/>
      <c r="AM265" s="515" t="s">
        <v>1590</v>
      </c>
      <c r="AN265" s="465" t="s">
        <v>684</v>
      </c>
      <c r="AO265" s="191"/>
      <c r="AP265" s="197"/>
      <c r="AQ265" s="197"/>
      <c r="AR265" s="197"/>
      <c r="AS265" s="192"/>
      <c r="AT265" s="268"/>
      <c r="AU265" s="486"/>
      <c r="AV265" s="486"/>
      <c r="AW265" s="196"/>
      <c r="AX265" s="170"/>
    </row>
    <row r="266" spans="32:50" ht="12" customHeight="1">
      <c r="AF266" s="415" t="s">
        <v>1341</v>
      </c>
      <c r="AL266" s="36"/>
      <c r="AM266" s="515" t="s">
        <v>1591</v>
      </c>
      <c r="AN266" s="466" t="s">
        <v>718</v>
      </c>
      <c r="AO266" s="191"/>
      <c r="AP266" s="197"/>
      <c r="AQ266" s="197"/>
      <c r="AR266" s="197"/>
      <c r="AS266" s="192"/>
      <c r="AT266" s="268"/>
      <c r="AU266" s="486"/>
      <c r="AV266" s="486"/>
      <c r="AW266" s="196"/>
      <c r="AX266" s="170"/>
    </row>
    <row r="267" spans="32:50" ht="12" customHeight="1">
      <c r="AF267" s="415" t="s">
        <v>1342</v>
      </c>
      <c r="AL267" s="36"/>
      <c r="AM267" s="515" t="s">
        <v>1592</v>
      </c>
      <c r="AN267" s="460" t="s">
        <v>722</v>
      </c>
      <c r="AO267" s="191"/>
      <c r="AP267" s="199"/>
      <c r="AQ267" s="199"/>
      <c r="AR267" s="199"/>
      <c r="AS267" s="192"/>
      <c r="AT267" s="268"/>
      <c r="AU267" s="486"/>
      <c r="AV267" s="486"/>
      <c r="AW267" s="196"/>
      <c r="AX267" s="170"/>
    </row>
    <row r="268" spans="32:50" ht="12" customHeight="1">
      <c r="AF268" s="415" t="s">
        <v>1343</v>
      </c>
      <c r="AL268" s="36"/>
      <c r="AM268" s="515" t="s">
        <v>1593</v>
      </c>
      <c r="AN268" s="467" t="s">
        <v>1316</v>
      </c>
      <c r="AO268" s="191"/>
      <c r="AP268" s="197"/>
      <c r="AQ268" s="197"/>
      <c r="AR268" s="197"/>
      <c r="AS268" s="192"/>
      <c r="AT268" s="268"/>
      <c r="AU268" s="486"/>
      <c r="AV268" s="486"/>
      <c r="AW268" s="196"/>
      <c r="AX268" s="170"/>
    </row>
    <row r="269" spans="32:50" ht="12" customHeight="1">
      <c r="AF269" s="415" t="s">
        <v>1344</v>
      </c>
      <c r="AL269" s="36"/>
      <c r="AM269" s="515" t="s">
        <v>1594</v>
      </c>
      <c r="AN269" s="467" t="s">
        <v>1317</v>
      </c>
      <c r="AO269" s="191"/>
      <c r="AP269" s="197"/>
      <c r="AQ269" s="197"/>
      <c r="AR269" s="197"/>
      <c r="AS269" s="192"/>
      <c r="AT269" s="268"/>
      <c r="AU269" s="486"/>
      <c r="AV269" s="486"/>
      <c r="AW269" s="196"/>
      <c r="AX269" s="170"/>
    </row>
    <row r="270" spans="32:50" ht="12" customHeight="1">
      <c r="AF270" s="415" t="s">
        <v>1345</v>
      </c>
      <c r="AL270" s="36"/>
      <c r="AM270" s="515" t="s">
        <v>1595</v>
      </c>
      <c r="AN270" s="467" t="s">
        <v>1318</v>
      </c>
      <c r="AO270" s="191"/>
      <c r="AP270" s="197"/>
      <c r="AQ270" s="197"/>
      <c r="AR270" s="197"/>
      <c r="AS270" s="192"/>
      <c r="AT270" s="268"/>
      <c r="AU270" s="486"/>
      <c r="AV270" s="486"/>
      <c r="AW270" s="196"/>
      <c r="AX270" s="170"/>
    </row>
    <row r="271" spans="32:50" ht="12" customHeight="1">
      <c r="AF271" s="415" t="s">
        <v>1346</v>
      </c>
      <c r="AL271" s="36"/>
      <c r="AM271" s="515" t="s">
        <v>1596</v>
      </c>
      <c r="AN271" s="467" t="s">
        <v>1319</v>
      </c>
      <c r="AO271" s="191"/>
      <c r="AP271" s="197"/>
      <c r="AQ271" s="197"/>
      <c r="AR271" s="197"/>
      <c r="AS271" s="192"/>
      <c r="AT271" s="268"/>
      <c r="AU271" s="486"/>
      <c r="AV271" s="486"/>
      <c r="AW271" s="196"/>
      <c r="AX271" s="170"/>
    </row>
    <row r="272" spans="32:50" ht="12" customHeight="1">
      <c r="AF272" s="415" t="s">
        <v>1351</v>
      </c>
      <c r="AL272" s="36"/>
      <c r="AM272" s="515" t="s">
        <v>1597</v>
      </c>
      <c r="AN272" s="461" t="s">
        <v>720</v>
      </c>
      <c r="AO272" s="191"/>
      <c r="AP272" s="197"/>
      <c r="AQ272" s="197"/>
      <c r="AR272" s="197"/>
      <c r="AS272" s="192"/>
      <c r="AT272" s="268"/>
      <c r="AU272" s="486"/>
      <c r="AV272" s="486"/>
      <c r="AW272" s="196"/>
      <c r="AX272" s="170"/>
    </row>
    <row r="273" spans="32:50" ht="12" customHeight="1">
      <c r="AF273" s="415" t="s">
        <v>2044</v>
      </c>
      <c r="AL273" s="36"/>
      <c r="AM273" s="515" t="s">
        <v>2049</v>
      </c>
      <c r="AN273" s="468" t="s">
        <v>1320</v>
      </c>
      <c r="AO273" s="191"/>
      <c r="AP273" s="197"/>
      <c r="AQ273" s="197"/>
      <c r="AR273" s="197"/>
      <c r="AS273" s="192"/>
      <c r="AT273" s="268"/>
      <c r="AU273" s="486"/>
      <c r="AV273" s="486"/>
      <c r="AW273" s="196"/>
      <c r="AX273" s="170"/>
    </row>
    <row r="274" spans="32:50" ht="12" customHeight="1">
      <c r="AF274" s="415" t="s">
        <v>2025</v>
      </c>
      <c r="AL274" s="36"/>
      <c r="AM274" s="515" t="s">
        <v>2030</v>
      </c>
      <c r="AN274" s="468" t="s">
        <v>1321</v>
      </c>
      <c r="AO274" s="191"/>
      <c r="AP274" s="197"/>
      <c r="AQ274" s="197"/>
      <c r="AR274" s="197"/>
      <c r="AS274" s="192"/>
      <c r="AT274" s="268"/>
      <c r="AU274" s="486"/>
      <c r="AV274" s="486"/>
      <c r="AW274" s="196"/>
      <c r="AX274" s="170"/>
    </row>
    <row r="275" spans="32:50" ht="12" customHeight="1">
      <c r="AF275" s="415" t="s">
        <v>2005</v>
      </c>
      <c r="AL275" s="36"/>
      <c r="AM275" s="515" t="s">
        <v>2011</v>
      </c>
      <c r="AN275" s="468" t="s">
        <v>1322</v>
      </c>
      <c r="AO275" s="191"/>
      <c r="AP275" s="199"/>
      <c r="AQ275" s="199"/>
      <c r="AR275" s="199"/>
      <c r="AS275" s="192"/>
      <c r="AT275" s="268"/>
      <c r="AU275" s="486"/>
      <c r="AV275" s="486"/>
      <c r="AW275" s="196"/>
      <c r="AX275" s="170"/>
    </row>
    <row r="276" spans="32:50" ht="12" customHeight="1">
      <c r="AF276" s="415" t="s">
        <v>1352</v>
      </c>
      <c r="AL276" s="36"/>
      <c r="AM276" s="515" t="s">
        <v>1598</v>
      </c>
      <c r="AN276" s="468" t="s">
        <v>1323</v>
      </c>
      <c r="AO276" s="191"/>
      <c r="AP276" s="199"/>
      <c r="AQ276" s="199"/>
      <c r="AR276" s="199"/>
      <c r="AS276" s="192"/>
      <c r="AT276" s="268"/>
      <c r="AU276" s="486"/>
      <c r="AV276" s="486"/>
      <c r="AW276" s="196"/>
      <c r="AX276" s="170"/>
    </row>
    <row r="277" spans="32:50" ht="12" customHeight="1">
      <c r="AF277" s="415" t="s">
        <v>1353</v>
      </c>
      <c r="AL277" s="36"/>
      <c r="AM277" s="515" t="s">
        <v>1599</v>
      </c>
      <c r="AN277" s="468" t="s">
        <v>1324</v>
      </c>
      <c r="AO277" s="191"/>
      <c r="AP277" s="199"/>
      <c r="AQ277" s="199"/>
      <c r="AR277" s="199"/>
      <c r="AS277" s="192"/>
      <c r="AT277" s="268"/>
      <c r="AU277" s="486"/>
      <c r="AV277" s="486"/>
      <c r="AW277" s="196"/>
      <c r="AX277" s="170"/>
    </row>
    <row r="278" spans="32:50" ht="12" customHeight="1">
      <c r="AF278" s="415" t="s">
        <v>1354</v>
      </c>
      <c r="AL278" s="36"/>
      <c r="AM278" s="515" t="s">
        <v>1600</v>
      </c>
      <c r="AN278" s="468" t="s">
        <v>1325</v>
      </c>
      <c r="AO278" s="191"/>
      <c r="AP278" s="199"/>
      <c r="AQ278" s="199"/>
      <c r="AR278" s="199"/>
      <c r="AS278" s="192"/>
      <c r="AT278" s="268"/>
      <c r="AU278" s="486"/>
      <c r="AV278" s="486"/>
      <c r="AW278" s="196"/>
      <c r="AX278" s="170"/>
    </row>
    <row r="279" spans="32:50" ht="12" customHeight="1">
      <c r="AF279" s="415" t="s">
        <v>1355</v>
      </c>
      <c r="AL279" s="36"/>
      <c r="AM279" s="515" t="s">
        <v>1601</v>
      </c>
      <c r="AN279" s="469" t="s">
        <v>721</v>
      </c>
      <c r="AO279" s="191"/>
      <c r="AP279" s="199"/>
      <c r="AQ279" s="199"/>
      <c r="AR279" s="199"/>
      <c r="AS279" s="192"/>
      <c r="AT279" s="268"/>
      <c r="AU279" s="486"/>
      <c r="AV279" s="486"/>
      <c r="AW279" s="196"/>
      <c r="AX279" s="170"/>
    </row>
    <row r="280" spans="32:50" ht="12" customHeight="1">
      <c r="AF280" s="415" t="s">
        <v>1356</v>
      </c>
      <c r="AL280" s="36"/>
      <c r="AM280" s="515" t="s">
        <v>1602</v>
      </c>
      <c r="AN280" s="462" t="s">
        <v>712</v>
      </c>
      <c r="AO280" s="191"/>
      <c r="AP280" s="199"/>
      <c r="AQ280" s="199"/>
      <c r="AR280" s="199"/>
      <c r="AS280" s="192"/>
      <c r="AT280" s="268"/>
      <c r="AU280" s="486"/>
      <c r="AV280" s="486"/>
      <c r="AW280" s="196"/>
      <c r="AX280" s="170"/>
    </row>
    <row r="281" spans="32:50" ht="12" customHeight="1">
      <c r="AF281" s="415" t="s">
        <v>1357</v>
      </c>
      <c r="AL281" s="36"/>
      <c r="AM281" s="515" t="s">
        <v>1603</v>
      </c>
      <c r="AN281" s="470" t="s">
        <v>1326</v>
      </c>
      <c r="AO281" s="191"/>
      <c r="AP281" s="199"/>
      <c r="AQ281" s="199"/>
      <c r="AR281" s="199"/>
      <c r="AS281" s="192"/>
      <c r="AT281" s="268"/>
      <c r="AU281" s="486"/>
      <c r="AV281" s="486"/>
      <c r="AW281" s="196"/>
      <c r="AX281" s="170"/>
    </row>
    <row r="282" spans="32:50" ht="12" customHeight="1">
      <c r="AF282" s="415" t="s">
        <v>1358</v>
      </c>
      <c r="AL282" s="36"/>
      <c r="AM282" s="515" t="s">
        <v>1604</v>
      </c>
      <c r="AN282" s="470" t="s">
        <v>1327</v>
      </c>
      <c r="AO282" s="191"/>
      <c r="AP282" s="199"/>
      <c r="AQ282" s="199"/>
      <c r="AR282" s="199"/>
      <c r="AS282" s="192"/>
      <c r="AT282" s="268"/>
      <c r="AU282" s="486"/>
      <c r="AV282" s="486"/>
      <c r="AW282" s="196"/>
      <c r="AX282" s="170"/>
    </row>
    <row r="283" spans="32:50" ht="12" customHeight="1">
      <c r="AF283" s="415" t="s">
        <v>1359</v>
      </c>
      <c r="AL283" s="36"/>
      <c r="AM283" s="515" t="s">
        <v>1605</v>
      </c>
      <c r="AN283" s="470" t="s">
        <v>1328</v>
      </c>
      <c r="AO283" s="191"/>
      <c r="AP283" s="199"/>
      <c r="AQ283" s="199"/>
      <c r="AR283" s="199"/>
      <c r="AS283" s="192"/>
      <c r="AT283" s="268"/>
      <c r="AU283" s="486"/>
      <c r="AV283" s="486"/>
      <c r="AW283" s="196"/>
      <c r="AX283" s="170"/>
    </row>
    <row r="284" spans="32:50" ht="12" customHeight="1">
      <c r="AF284" s="415" t="s">
        <v>1371</v>
      </c>
      <c r="AL284" s="36"/>
      <c r="AM284" s="515" t="s">
        <v>1606</v>
      </c>
      <c r="AN284" s="470" t="s">
        <v>1329</v>
      </c>
      <c r="AO284" s="191"/>
      <c r="AP284" s="199"/>
      <c r="AQ284" s="199"/>
      <c r="AR284" s="199"/>
      <c r="AS284" s="192"/>
      <c r="AT284" s="268"/>
      <c r="AU284" s="486"/>
      <c r="AV284" s="486"/>
      <c r="AW284" s="196"/>
      <c r="AX284" s="170"/>
    </row>
    <row r="285" spans="32:50" ht="12" customHeight="1">
      <c r="AF285" s="415" t="s">
        <v>1370</v>
      </c>
      <c r="AL285" s="36"/>
      <c r="AM285" s="515" t="s">
        <v>1607</v>
      </c>
      <c r="AN285" s="470" t="s">
        <v>1330</v>
      </c>
      <c r="AO285" s="191"/>
      <c r="AP285" s="199"/>
      <c r="AQ285" s="199"/>
      <c r="AR285" s="199"/>
      <c r="AS285" s="192"/>
      <c r="AT285" s="268"/>
      <c r="AU285" s="486"/>
      <c r="AV285" s="486"/>
      <c r="AW285" s="196"/>
      <c r="AX285" s="170"/>
    </row>
    <row r="286" spans="32:50" ht="12" customHeight="1">
      <c r="AF286" s="415" t="s">
        <v>1369</v>
      </c>
      <c r="AL286" s="36"/>
      <c r="AM286" s="515" t="s">
        <v>1608</v>
      </c>
      <c r="AN286" s="470" t="s">
        <v>1331</v>
      </c>
      <c r="AO286" s="191"/>
      <c r="AP286" s="197"/>
      <c r="AQ286" s="197"/>
      <c r="AR286" s="197"/>
      <c r="AS286" s="192"/>
      <c r="AT286" s="268"/>
      <c r="AU286" s="486"/>
      <c r="AV286" s="486"/>
      <c r="AW286" s="196"/>
      <c r="AX286" s="170"/>
    </row>
    <row r="287" spans="32:50" ht="12" customHeight="1">
      <c r="AF287" s="415" t="s">
        <v>1368</v>
      </c>
      <c r="AL287" s="36"/>
      <c r="AM287" s="515" t="s">
        <v>1609</v>
      </c>
      <c r="AN287" s="470" t="s">
        <v>1332</v>
      </c>
      <c r="AO287" s="191"/>
      <c r="AP287" s="197"/>
      <c r="AQ287" s="197"/>
      <c r="AR287" s="197"/>
      <c r="AS287" s="192"/>
      <c r="AT287" s="268"/>
      <c r="AU287" s="486"/>
      <c r="AV287" s="486"/>
      <c r="AW287" s="196"/>
      <c r="AX287" s="170"/>
    </row>
    <row r="288" spans="32:50" ht="12" customHeight="1">
      <c r="AF288" s="415" t="s">
        <v>1367</v>
      </c>
      <c r="AL288" s="36"/>
      <c r="AM288" s="515" t="s">
        <v>1610</v>
      </c>
      <c r="AN288" s="470" t="s">
        <v>1333</v>
      </c>
      <c r="AO288" s="191"/>
      <c r="AP288" s="197"/>
      <c r="AQ288" s="197"/>
      <c r="AR288" s="197"/>
      <c r="AS288" s="192"/>
      <c r="AT288" s="268"/>
      <c r="AU288" s="486"/>
      <c r="AV288" s="486"/>
      <c r="AW288" s="196"/>
      <c r="AX288" s="170"/>
    </row>
    <row r="289" spans="32:50" ht="12" customHeight="1">
      <c r="AF289" s="415" t="s">
        <v>1372</v>
      </c>
      <c r="AL289" s="36"/>
      <c r="AM289" s="515" t="s">
        <v>1611</v>
      </c>
      <c r="AN289" s="470" t="s">
        <v>1334</v>
      </c>
      <c r="AO289" s="191"/>
      <c r="AP289" s="197"/>
      <c r="AQ289" s="197"/>
      <c r="AR289" s="197"/>
      <c r="AS289" s="192"/>
      <c r="AT289" s="268"/>
      <c r="AU289" s="486"/>
      <c r="AV289" s="486"/>
      <c r="AW289" s="196"/>
      <c r="AX289" s="170"/>
    </row>
    <row r="290" spans="32:50" ht="0.75" hidden="1" customHeight="1">
      <c r="AF290" s="415"/>
      <c r="AL290" s="36"/>
      <c r="AM290" s="516"/>
      <c r="AN290" s="484"/>
      <c r="AO290" s="485"/>
      <c r="AP290" s="486"/>
      <c r="AQ290" s="486"/>
      <c r="AR290" s="486"/>
      <c r="AS290" s="192"/>
      <c r="AT290" s="268"/>
      <c r="AU290" s="486"/>
      <c r="AV290" s="486"/>
      <c r="AW290" s="196"/>
      <c r="AX290" s="170"/>
    </row>
    <row r="291" spans="32:50" ht="0.75" hidden="1" customHeight="1">
      <c r="AF291" s="415"/>
      <c r="AL291" s="36"/>
      <c r="AM291" s="516"/>
      <c r="AN291" s="484"/>
      <c r="AO291" s="485"/>
      <c r="AP291" s="486"/>
      <c r="AQ291" s="486"/>
      <c r="AR291" s="486"/>
      <c r="AS291" s="192"/>
      <c r="AT291" s="268"/>
      <c r="AU291" s="486"/>
      <c r="AV291" s="486"/>
      <c r="AW291" s="196"/>
      <c r="AX291" s="170"/>
    </row>
    <row r="292" spans="32:50" ht="12" customHeight="1">
      <c r="AF292" s="415" t="s">
        <v>1373</v>
      </c>
      <c r="AL292" s="36"/>
      <c r="AM292" s="515" t="s">
        <v>1612</v>
      </c>
      <c r="AN292" s="471" t="s">
        <v>1335</v>
      </c>
      <c r="AO292" s="191"/>
      <c r="AP292" s="197"/>
      <c r="AQ292" s="197"/>
      <c r="AR292" s="197"/>
      <c r="AS292" s="192"/>
      <c r="AT292" s="268"/>
      <c r="AU292" s="486"/>
      <c r="AV292" s="486"/>
      <c r="AW292" s="196"/>
      <c r="AX292" s="170"/>
    </row>
    <row r="293" spans="32:50" ht="12" customHeight="1">
      <c r="AF293" s="415" t="s">
        <v>1360</v>
      </c>
      <c r="AL293" s="36"/>
      <c r="AM293" s="515" t="s">
        <v>1613</v>
      </c>
      <c r="AN293" s="472" t="s">
        <v>723</v>
      </c>
      <c r="AO293" s="191"/>
      <c r="AP293" s="197"/>
      <c r="AQ293" s="197"/>
      <c r="AR293" s="197"/>
      <c r="AS293" s="192"/>
      <c r="AT293" s="268"/>
      <c r="AU293" s="486"/>
      <c r="AV293" s="486"/>
      <c r="AW293" s="196"/>
      <c r="AX293" s="170"/>
    </row>
    <row r="294" spans="32:50" ht="12" customHeight="1">
      <c r="AF294" s="415" t="s">
        <v>1361</v>
      </c>
      <c r="AL294" s="36"/>
      <c r="AM294" s="515" t="s">
        <v>1614</v>
      </c>
      <c r="AN294" s="473" t="s">
        <v>749</v>
      </c>
      <c r="AO294" s="191"/>
      <c r="AP294" s="197"/>
      <c r="AQ294" s="197"/>
      <c r="AR294" s="197"/>
      <c r="AS294" s="192"/>
      <c r="AT294" s="268"/>
      <c r="AU294" s="486"/>
      <c r="AV294" s="486"/>
      <c r="AW294" s="196"/>
      <c r="AX294" s="170"/>
    </row>
    <row r="295" spans="32:50" ht="12" customHeight="1">
      <c r="AF295" s="415" t="s">
        <v>1362</v>
      </c>
      <c r="AL295" s="36"/>
      <c r="AM295" s="515" t="s">
        <v>1615</v>
      </c>
      <c r="AN295" s="474" t="s">
        <v>315</v>
      </c>
      <c r="AO295" s="191"/>
      <c r="AP295" s="197"/>
      <c r="AQ295" s="197"/>
      <c r="AR295" s="197"/>
      <c r="AS295" s="192"/>
      <c r="AT295" s="268"/>
      <c r="AU295" s="486"/>
      <c r="AV295" s="486"/>
      <c r="AW295" s="196"/>
      <c r="AX295" s="170"/>
    </row>
    <row r="296" spans="32:50" ht="12" customHeight="1">
      <c r="AF296" s="415" t="s">
        <v>1364</v>
      </c>
      <c r="AL296" s="36"/>
      <c r="AM296" s="515" t="s">
        <v>1616</v>
      </c>
      <c r="AN296" s="475" t="s">
        <v>316</v>
      </c>
      <c r="AO296" s="191"/>
      <c r="AP296" s="197"/>
      <c r="AQ296" s="197"/>
      <c r="AR296" s="197"/>
      <c r="AS296" s="192"/>
      <c r="AT296" s="268"/>
      <c r="AU296" s="486"/>
      <c r="AV296" s="486"/>
      <c r="AW296" s="196"/>
      <c r="AX296" s="170"/>
    </row>
    <row r="297" spans="32:50" ht="12" customHeight="1">
      <c r="AF297" s="415" t="s">
        <v>1363</v>
      </c>
      <c r="AL297" s="36"/>
      <c r="AM297" s="515" t="s">
        <v>1617</v>
      </c>
      <c r="AN297" s="476" t="s">
        <v>317</v>
      </c>
      <c r="AO297" s="191"/>
      <c r="AP297" s="197"/>
      <c r="AQ297" s="197"/>
      <c r="AR297" s="197"/>
      <c r="AS297" s="192"/>
      <c r="AT297" s="268"/>
      <c r="AU297" s="486"/>
      <c r="AV297" s="486"/>
      <c r="AW297" s="196"/>
      <c r="AX297" s="170"/>
    </row>
    <row r="298" spans="32:50" ht="12" customHeight="1">
      <c r="AF298" s="415" t="s">
        <v>1365</v>
      </c>
      <c r="AL298" s="36"/>
      <c r="AM298" s="515" t="s">
        <v>1618</v>
      </c>
      <c r="AN298" s="465" t="s">
        <v>318</v>
      </c>
      <c r="AO298" s="191"/>
      <c r="AP298" s="197"/>
      <c r="AQ298" s="197"/>
      <c r="AR298" s="197"/>
      <c r="AS298" s="192"/>
      <c r="AT298" s="268"/>
      <c r="AU298" s="486"/>
      <c r="AV298" s="486"/>
      <c r="AW298" s="196"/>
      <c r="AX298" s="170"/>
    </row>
    <row r="299" spans="32:50" ht="0.75" hidden="1" customHeight="1">
      <c r="AF299" s="415"/>
      <c r="AL299" s="36"/>
      <c r="AM299" s="516"/>
      <c r="AN299" s="484"/>
      <c r="AO299" s="485"/>
      <c r="AP299" s="486"/>
      <c r="AQ299" s="486"/>
      <c r="AR299" s="486"/>
      <c r="AS299" s="192"/>
      <c r="AT299" s="268"/>
      <c r="AU299" s="486"/>
      <c r="AV299" s="486"/>
      <c r="AW299" s="196"/>
      <c r="AX299" s="170"/>
    </row>
    <row r="300" spans="32:50" ht="24" customHeight="1">
      <c r="AF300" s="116"/>
      <c r="AL300" s="36"/>
      <c r="AM300" s="514" t="s">
        <v>1376</v>
      </c>
      <c r="AN300" s="487" t="s">
        <v>758</v>
      </c>
      <c r="AO300" s="191"/>
      <c r="AP300" s="197"/>
      <c r="AQ300" s="197"/>
      <c r="AR300" s="197"/>
      <c r="AS300" s="192"/>
      <c r="AT300" s="268"/>
      <c r="AU300" s="486"/>
      <c r="AV300" s="486"/>
      <c r="AW300" s="196"/>
      <c r="AX300" s="170"/>
    </row>
    <row r="301" spans="32:50">
      <c r="AF301" s="415" t="s">
        <v>1336</v>
      </c>
      <c r="AL301" s="36"/>
      <c r="AM301" s="515" t="s">
        <v>1619</v>
      </c>
      <c r="AN301" s="459" t="s">
        <v>1311</v>
      </c>
      <c r="AO301" s="191" t="s">
        <v>507</v>
      </c>
      <c r="AP301" s="249">
        <f t="shared" ref="AP301:AR320" si="18">SUMIF($AS$9:$AW$9,AP$9,$AS301:$AW301)</f>
        <v>41745.112999999998</v>
      </c>
      <c r="AQ301" s="249">
        <f t="shared" si="18"/>
        <v>24064.219999999998</v>
      </c>
      <c r="AR301" s="249">
        <f t="shared" si="18"/>
        <v>17680.893</v>
      </c>
      <c r="AS301" s="192"/>
      <c r="AT301" s="692">
        <f>AU301+AV301</f>
        <v>41745.112999999998</v>
      </c>
      <c r="AU301" s="184">
        <f>SUM(AU302:AU304)</f>
        <v>24064.219999999998</v>
      </c>
      <c r="AV301" s="184">
        <f>SUM(AV302:AV304)</f>
        <v>17680.893</v>
      </c>
      <c r="AW301" s="196"/>
      <c r="AX301" s="170"/>
    </row>
    <row r="302" spans="32:50">
      <c r="AF302" s="415" t="s">
        <v>1337</v>
      </c>
      <c r="AL302" s="36"/>
      <c r="AM302" s="515" t="s">
        <v>1620</v>
      </c>
      <c r="AN302" s="463" t="s">
        <v>713</v>
      </c>
      <c r="AO302" s="191" t="s">
        <v>507</v>
      </c>
      <c r="AP302" s="249">
        <f t="shared" si="18"/>
        <v>41745.112999999998</v>
      </c>
      <c r="AQ302" s="249">
        <f t="shared" si="18"/>
        <v>24064.219999999998</v>
      </c>
      <c r="AR302" s="249">
        <f t="shared" si="18"/>
        <v>17680.893</v>
      </c>
      <c r="AS302" s="192"/>
      <c r="AT302" s="242">
        <f>AT345</f>
        <v>41745.112999999998</v>
      </c>
      <c r="AU302" s="242">
        <f>AU345</f>
        <v>24064.219999999998</v>
      </c>
      <c r="AV302" s="242">
        <f>AV345</f>
        <v>17680.893</v>
      </c>
      <c r="AW302" s="196"/>
      <c r="AX302" s="170"/>
    </row>
    <row r="303" spans="32:50">
      <c r="AF303" s="415" t="s">
        <v>1338</v>
      </c>
      <c r="AL303" s="36"/>
      <c r="AM303" s="515" t="s">
        <v>1621</v>
      </c>
      <c r="AN303" s="463" t="s">
        <v>715</v>
      </c>
      <c r="AO303" s="191" t="s">
        <v>507</v>
      </c>
      <c r="AP303" s="249">
        <f t="shared" si="18"/>
        <v>0</v>
      </c>
      <c r="AQ303" s="249">
        <f t="shared" si="18"/>
        <v>0</v>
      </c>
      <c r="AR303" s="249">
        <f t="shared" si="18"/>
        <v>0</v>
      </c>
      <c r="AS303" s="192"/>
      <c r="AT303" s="268"/>
      <c r="AU303" s="486"/>
      <c r="AV303" s="486"/>
      <c r="AW303" s="196"/>
      <c r="AX303" s="170"/>
    </row>
    <row r="304" spans="32:50">
      <c r="AF304" s="415" t="s">
        <v>1339</v>
      </c>
      <c r="AL304" s="36"/>
      <c r="AM304" s="515" t="s">
        <v>1622</v>
      </c>
      <c r="AN304" s="463" t="s">
        <v>716</v>
      </c>
      <c r="AO304" s="191" t="s">
        <v>507</v>
      </c>
      <c r="AP304" s="249">
        <f t="shared" si="18"/>
        <v>0</v>
      </c>
      <c r="AQ304" s="249">
        <f t="shared" si="18"/>
        <v>0</v>
      </c>
      <c r="AR304" s="249">
        <f t="shared" si="18"/>
        <v>0</v>
      </c>
      <c r="AS304" s="192"/>
      <c r="AT304" s="268"/>
      <c r="AU304" s="486"/>
      <c r="AV304" s="486"/>
      <c r="AW304" s="196"/>
      <c r="AX304" s="170"/>
    </row>
    <row r="305" spans="32:50">
      <c r="AF305" s="415" t="s">
        <v>1348</v>
      </c>
      <c r="AL305" s="36"/>
      <c r="AM305" s="515" t="s">
        <v>1623</v>
      </c>
      <c r="AN305" s="464" t="s">
        <v>1312</v>
      </c>
      <c r="AO305" s="191" t="s">
        <v>759</v>
      </c>
      <c r="AP305" s="249">
        <f t="shared" si="18"/>
        <v>0</v>
      </c>
      <c r="AQ305" s="249">
        <f t="shared" si="18"/>
        <v>0</v>
      </c>
      <c r="AR305" s="249">
        <f t="shared" si="18"/>
        <v>0</v>
      </c>
      <c r="AS305" s="192"/>
      <c r="AT305" s="268"/>
      <c r="AU305" s="486"/>
      <c r="AV305" s="486"/>
      <c r="AW305" s="196"/>
      <c r="AX305" s="170"/>
    </row>
    <row r="306" spans="32:50">
      <c r="AF306" s="415" t="s">
        <v>1349</v>
      </c>
      <c r="AL306" s="36"/>
      <c r="AM306" s="515" t="s">
        <v>1624</v>
      </c>
      <c r="AN306" s="464" t="s">
        <v>1313</v>
      </c>
      <c r="AO306" s="191" t="s">
        <v>759</v>
      </c>
      <c r="AP306" s="249">
        <f t="shared" si="18"/>
        <v>0</v>
      </c>
      <c r="AQ306" s="249">
        <f t="shared" si="18"/>
        <v>0</v>
      </c>
      <c r="AR306" s="249">
        <f t="shared" si="18"/>
        <v>0</v>
      </c>
      <c r="AS306" s="192"/>
      <c r="AT306" s="268"/>
      <c r="AU306" s="486"/>
      <c r="AV306" s="486"/>
      <c r="AW306" s="196"/>
      <c r="AX306" s="170"/>
    </row>
    <row r="307" spans="32:50">
      <c r="AF307" s="415" t="s">
        <v>1350</v>
      </c>
      <c r="AL307" s="36"/>
      <c r="AM307" s="515" t="s">
        <v>1625</v>
      </c>
      <c r="AN307" s="464" t="s">
        <v>1314</v>
      </c>
      <c r="AO307" s="191" t="s">
        <v>759</v>
      </c>
      <c r="AP307" s="249">
        <f t="shared" si="18"/>
        <v>0</v>
      </c>
      <c r="AQ307" s="249">
        <f t="shared" si="18"/>
        <v>0</v>
      </c>
      <c r="AR307" s="249">
        <f t="shared" si="18"/>
        <v>0</v>
      </c>
      <c r="AS307" s="192"/>
      <c r="AT307" s="268"/>
      <c r="AU307" s="486"/>
      <c r="AV307" s="486"/>
      <c r="AW307" s="196"/>
      <c r="AX307" s="170"/>
    </row>
    <row r="308" spans="32:50">
      <c r="AF308" s="415" t="s">
        <v>1347</v>
      </c>
      <c r="AL308" s="36"/>
      <c r="AM308" s="515" t="s">
        <v>1626</v>
      </c>
      <c r="AN308" s="464" t="s">
        <v>1315</v>
      </c>
      <c r="AO308" s="191" t="s">
        <v>759</v>
      </c>
      <c r="AP308" s="249">
        <f t="shared" si="18"/>
        <v>0</v>
      </c>
      <c r="AQ308" s="249">
        <f t="shared" si="18"/>
        <v>0</v>
      </c>
      <c r="AR308" s="249">
        <f t="shared" si="18"/>
        <v>0</v>
      </c>
      <c r="AS308" s="192"/>
      <c r="AT308" s="268"/>
      <c r="AU308" s="486"/>
      <c r="AV308" s="486"/>
      <c r="AW308" s="196"/>
      <c r="AX308" s="170"/>
    </row>
    <row r="309" spans="32:50">
      <c r="AF309" s="415" t="s">
        <v>1340</v>
      </c>
      <c r="AL309" s="36"/>
      <c r="AM309" s="515" t="s">
        <v>1627</v>
      </c>
      <c r="AN309" s="465" t="s">
        <v>684</v>
      </c>
      <c r="AO309" s="191" t="s">
        <v>759</v>
      </c>
      <c r="AP309" s="249">
        <f t="shared" si="18"/>
        <v>0</v>
      </c>
      <c r="AQ309" s="249">
        <f t="shared" si="18"/>
        <v>0</v>
      </c>
      <c r="AR309" s="249">
        <f t="shared" si="18"/>
        <v>0</v>
      </c>
      <c r="AS309" s="192"/>
      <c r="AT309" s="268"/>
      <c r="AU309" s="486"/>
      <c r="AV309" s="486"/>
      <c r="AW309" s="196"/>
      <c r="AX309" s="170"/>
    </row>
    <row r="310" spans="32:50">
      <c r="AF310" s="415" t="s">
        <v>1341</v>
      </c>
      <c r="AL310" s="36"/>
      <c r="AM310" s="515" t="s">
        <v>1628</v>
      </c>
      <c r="AN310" s="466" t="s">
        <v>718</v>
      </c>
      <c r="AO310" s="191" t="s">
        <v>759</v>
      </c>
      <c r="AP310" s="249">
        <f t="shared" si="18"/>
        <v>0</v>
      </c>
      <c r="AQ310" s="249">
        <f t="shared" si="18"/>
        <v>0</v>
      </c>
      <c r="AR310" s="249">
        <f t="shared" si="18"/>
        <v>0</v>
      </c>
      <c r="AS310" s="192"/>
      <c r="AT310" s="268"/>
      <c r="AU310" s="486"/>
      <c r="AV310" s="486"/>
      <c r="AW310" s="196"/>
      <c r="AX310" s="170"/>
    </row>
    <row r="311" spans="32:50">
      <c r="AF311" s="415" t="s">
        <v>1342</v>
      </c>
      <c r="AL311" s="36"/>
      <c r="AM311" s="515" t="s">
        <v>1629</v>
      </c>
      <c r="AN311" s="460" t="s">
        <v>722</v>
      </c>
      <c r="AO311" s="191" t="s">
        <v>759</v>
      </c>
      <c r="AP311" s="249">
        <f t="shared" si="18"/>
        <v>0</v>
      </c>
      <c r="AQ311" s="249">
        <f t="shared" si="18"/>
        <v>0</v>
      </c>
      <c r="AR311" s="249">
        <f t="shared" si="18"/>
        <v>0</v>
      </c>
      <c r="AS311" s="192"/>
      <c r="AT311" s="268"/>
      <c r="AU311" s="486"/>
      <c r="AV311" s="486"/>
      <c r="AW311" s="196"/>
      <c r="AX311" s="170"/>
    </row>
    <row r="312" spans="32:50">
      <c r="AF312" s="415" t="s">
        <v>1343</v>
      </c>
      <c r="AL312" s="36"/>
      <c r="AM312" s="515" t="s">
        <v>1630</v>
      </c>
      <c r="AN312" s="467" t="s">
        <v>1316</v>
      </c>
      <c r="AO312" s="191" t="s">
        <v>759</v>
      </c>
      <c r="AP312" s="249">
        <f t="shared" si="18"/>
        <v>0</v>
      </c>
      <c r="AQ312" s="249">
        <f t="shared" si="18"/>
        <v>0</v>
      </c>
      <c r="AR312" s="249">
        <f t="shared" si="18"/>
        <v>0</v>
      </c>
      <c r="AS312" s="192"/>
      <c r="AT312" s="268"/>
      <c r="AU312" s="486"/>
      <c r="AV312" s="486"/>
      <c r="AW312" s="196"/>
      <c r="AX312" s="170"/>
    </row>
    <row r="313" spans="32:50">
      <c r="AF313" s="415" t="s">
        <v>1344</v>
      </c>
      <c r="AL313" s="36"/>
      <c r="AM313" s="515" t="s">
        <v>1631</v>
      </c>
      <c r="AN313" s="467" t="s">
        <v>1317</v>
      </c>
      <c r="AO313" s="191" t="s">
        <v>759</v>
      </c>
      <c r="AP313" s="249">
        <f t="shared" si="18"/>
        <v>0</v>
      </c>
      <c r="AQ313" s="249">
        <f t="shared" si="18"/>
        <v>0</v>
      </c>
      <c r="AR313" s="249">
        <f t="shared" si="18"/>
        <v>0</v>
      </c>
      <c r="AS313" s="192"/>
      <c r="AT313" s="268"/>
      <c r="AU313" s="486"/>
      <c r="AV313" s="486"/>
      <c r="AW313" s="196"/>
      <c r="AX313" s="170"/>
    </row>
    <row r="314" spans="32:50">
      <c r="AF314" s="415" t="s">
        <v>1345</v>
      </c>
      <c r="AL314" s="36"/>
      <c r="AM314" s="515" t="s">
        <v>1632</v>
      </c>
      <c r="AN314" s="467" t="s">
        <v>1318</v>
      </c>
      <c r="AO314" s="191" t="s">
        <v>759</v>
      </c>
      <c r="AP314" s="249">
        <f t="shared" si="18"/>
        <v>0</v>
      </c>
      <c r="AQ314" s="249">
        <f t="shared" si="18"/>
        <v>0</v>
      </c>
      <c r="AR314" s="249">
        <f t="shared" si="18"/>
        <v>0</v>
      </c>
      <c r="AS314" s="192"/>
      <c r="AT314" s="268"/>
      <c r="AU314" s="486"/>
      <c r="AV314" s="486"/>
      <c r="AW314" s="196"/>
      <c r="AX314" s="170"/>
    </row>
    <row r="315" spans="32:50">
      <c r="AF315" s="415" t="s">
        <v>1346</v>
      </c>
      <c r="AL315" s="36"/>
      <c r="AM315" s="515" t="s">
        <v>1633</v>
      </c>
      <c r="AN315" s="467" t="s">
        <v>1319</v>
      </c>
      <c r="AO315" s="191" t="s">
        <v>759</v>
      </c>
      <c r="AP315" s="249">
        <f t="shared" si="18"/>
        <v>0</v>
      </c>
      <c r="AQ315" s="249">
        <f t="shared" si="18"/>
        <v>0</v>
      </c>
      <c r="AR315" s="249">
        <f t="shared" si="18"/>
        <v>0</v>
      </c>
      <c r="AS315" s="192"/>
      <c r="AT315" s="268"/>
      <c r="AU315" s="486"/>
      <c r="AV315" s="486"/>
      <c r="AW315" s="196"/>
      <c r="AX315" s="170"/>
    </row>
    <row r="316" spans="32:50">
      <c r="AF316" s="415" t="s">
        <v>1351</v>
      </c>
      <c r="AL316" s="36"/>
      <c r="AM316" s="515" t="s">
        <v>1634</v>
      </c>
      <c r="AN316" s="461" t="s">
        <v>720</v>
      </c>
      <c r="AO316" s="191" t="s">
        <v>759</v>
      </c>
      <c r="AP316" s="249">
        <f t="shared" si="18"/>
        <v>0</v>
      </c>
      <c r="AQ316" s="249">
        <f t="shared" si="18"/>
        <v>0</v>
      </c>
      <c r="AR316" s="249">
        <f t="shared" si="18"/>
        <v>0</v>
      </c>
      <c r="AS316" s="192"/>
      <c r="AT316" s="268"/>
      <c r="AU316" s="486"/>
      <c r="AV316" s="486"/>
      <c r="AW316" s="196"/>
      <c r="AX316" s="170"/>
    </row>
    <row r="317" spans="32:50">
      <c r="AF317" s="415" t="s">
        <v>2044</v>
      </c>
      <c r="AL317" s="36"/>
      <c r="AM317" s="515" t="s">
        <v>2050</v>
      </c>
      <c r="AN317" s="468" t="s">
        <v>1320</v>
      </c>
      <c r="AO317" s="191" t="s">
        <v>759</v>
      </c>
      <c r="AP317" s="249">
        <f t="shared" si="18"/>
        <v>0</v>
      </c>
      <c r="AQ317" s="249">
        <f t="shared" si="18"/>
        <v>0</v>
      </c>
      <c r="AR317" s="249">
        <f t="shared" si="18"/>
        <v>0</v>
      </c>
      <c r="AS317" s="192"/>
      <c r="AT317" s="268"/>
      <c r="AU317" s="486"/>
      <c r="AV317" s="486"/>
      <c r="AW317" s="196"/>
      <c r="AX317" s="170"/>
    </row>
    <row r="318" spans="32:50">
      <c r="AF318" s="415" t="s">
        <v>2025</v>
      </c>
      <c r="AL318" s="36"/>
      <c r="AM318" s="515" t="s">
        <v>2031</v>
      </c>
      <c r="AN318" s="468" t="s">
        <v>1321</v>
      </c>
      <c r="AO318" s="191" t="s">
        <v>759</v>
      </c>
      <c r="AP318" s="249">
        <f t="shared" si="18"/>
        <v>0</v>
      </c>
      <c r="AQ318" s="249">
        <f t="shared" si="18"/>
        <v>0</v>
      </c>
      <c r="AR318" s="249">
        <f t="shared" si="18"/>
        <v>0</v>
      </c>
      <c r="AS318" s="192"/>
      <c r="AT318" s="268"/>
      <c r="AU318" s="486"/>
      <c r="AV318" s="486"/>
      <c r="AW318" s="196"/>
      <c r="AX318" s="170"/>
    </row>
    <row r="319" spans="32:50">
      <c r="AF319" s="415" t="s">
        <v>2005</v>
      </c>
      <c r="AL319" s="36"/>
      <c r="AM319" s="515" t="s">
        <v>2012</v>
      </c>
      <c r="AN319" s="468" t="s">
        <v>1322</v>
      </c>
      <c r="AO319" s="191" t="s">
        <v>759</v>
      </c>
      <c r="AP319" s="249">
        <f t="shared" si="18"/>
        <v>0</v>
      </c>
      <c r="AQ319" s="249">
        <f t="shared" si="18"/>
        <v>0</v>
      </c>
      <c r="AR319" s="249">
        <f t="shared" si="18"/>
        <v>0</v>
      </c>
      <c r="AS319" s="192"/>
      <c r="AT319" s="268"/>
      <c r="AU319" s="486"/>
      <c r="AV319" s="486"/>
      <c r="AW319" s="196"/>
      <c r="AX319" s="170"/>
    </row>
    <row r="320" spans="32:50">
      <c r="AF320" s="415" t="s">
        <v>1352</v>
      </c>
      <c r="AL320" s="36"/>
      <c r="AM320" s="515" t="s">
        <v>1635</v>
      </c>
      <c r="AN320" s="468" t="s">
        <v>1323</v>
      </c>
      <c r="AO320" s="191" t="s">
        <v>759</v>
      </c>
      <c r="AP320" s="249">
        <f t="shared" si="18"/>
        <v>0</v>
      </c>
      <c r="AQ320" s="249">
        <f t="shared" si="18"/>
        <v>0</v>
      </c>
      <c r="AR320" s="249">
        <f t="shared" si="18"/>
        <v>0</v>
      </c>
      <c r="AS320" s="192"/>
      <c r="AT320" s="268"/>
      <c r="AU320" s="486"/>
      <c r="AV320" s="486"/>
      <c r="AW320" s="196"/>
      <c r="AX320" s="170"/>
    </row>
    <row r="321" spans="32:50">
      <c r="AF321" s="415" t="s">
        <v>1353</v>
      </c>
      <c r="AL321" s="36"/>
      <c r="AM321" s="515" t="s">
        <v>1636</v>
      </c>
      <c r="AN321" s="468" t="s">
        <v>1324</v>
      </c>
      <c r="AO321" s="191" t="s">
        <v>759</v>
      </c>
      <c r="AP321" s="249">
        <f t="shared" ref="AP321:AR342" si="19">SUMIF($AS$9:$AW$9,AP$9,$AS321:$AW321)</f>
        <v>0</v>
      </c>
      <c r="AQ321" s="249">
        <f t="shared" si="19"/>
        <v>0</v>
      </c>
      <c r="AR321" s="249">
        <f t="shared" si="19"/>
        <v>0</v>
      </c>
      <c r="AS321" s="192"/>
      <c r="AT321" s="268"/>
      <c r="AU321" s="486"/>
      <c r="AV321" s="486"/>
      <c r="AW321" s="196"/>
      <c r="AX321" s="170"/>
    </row>
    <row r="322" spans="32:50">
      <c r="AF322" s="415" t="s">
        <v>1354</v>
      </c>
      <c r="AL322" s="36"/>
      <c r="AM322" s="515" t="s">
        <v>1637</v>
      </c>
      <c r="AN322" s="468" t="s">
        <v>1325</v>
      </c>
      <c r="AO322" s="191" t="s">
        <v>759</v>
      </c>
      <c r="AP322" s="249">
        <f t="shared" si="19"/>
        <v>0</v>
      </c>
      <c r="AQ322" s="249">
        <f t="shared" si="19"/>
        <v>0</v>
      </c>
      <c r="AR322" s="249">
        <f t="shared" si="19"/>
        <v>0</v>
      </c>
      <c r="AS322" s="192"/>
      <c r="AT322" s="268"/>
      <c r="AU322" s="486"/>
      <c r="AV322" s="486"/>
      <c r="AW322" s="196"/>
      <c r="AX322" s="170"/>
    </row>
    <row r="323" spans="32:50">
      <c r="AF323" s="415" t="s">
        <v>1355</v>
      </c>
      <c r="AL323" s="36"/>
      <c r="AM323" s="515" t="s">
        <v>1638</v>
      </c>
      <c r="AN323" s="469" t="s">
        <v>721</v>
      </c>
      <c r="AO323" s="191" t="s">
        <v>759</v>
      </c>
      <c r="AP323" s="249">
        <f t="shared" si="19"/>
        <v>0</v>
      </c>
      <c r="AQ323" s="249">
        <f t="shared" si="19"/>
        <v>0</v>
      </c>
      <c r="AR323" s="249">
        <f t="shared" si="19"/>
        <v>0</v>
      </c>
      <c r="AS323" s="192"/>
      <c r="AT323" s="268"/>
      <c r="AU323" s="486"/>
      <c r="AV323" s="486"/>
      <c r="AW323" s="196"/>
      <c r="AX323" s="170"/>
    </row>
    <row r="324" spans="32:50">
      <c r="AF324" s="415" t="s">
        <v>1356</v>
      </c>
      <c r="AL324" s="36"/>
      <c r="AM324" s="515" t="s">
        <v>1639</v>
      </c>
      <c r="AN324" s="462" t="s">
        <v>712</v>
      </c>
      <c r="AO324" s="191" t="s">
        <v>759</v>
      </c>
      <c r="AP324" s="249">
        <f t="shared" si="19"/>
        <v>0</v>
      </c>
      <c r="AQ324" s="249">
        <f t="shared" si="19"/>
        <v>0</v>
      </c>
      <c r="AR324" s="249">
        <f t="shared" si="19"/>
        <v>0</v>
      </c>
      <c r="AS324" s="192"/>
      <c r="AT324" s="268"/>
      <c r="AU324" s="486"/>
      <c r="AV324" s="486"/>
      <c r="AW324" s="196"/>
      <c r="AX324" s="170"/>
    </row>
    <row r="325" spans="32:50">
      <c r="AF325" s="415" t="s">
        <v>1357</v>
      </c>
      <c r="AL325" s="36"/>
      <c r="AM325" s="515" t="s">
        <v>1640</v>
      </c>
      <c r="AN325" s="470" t="s">
        <v>1326</v>
      </c>
      <c r="AO325" s="191" t="s">
        <v>759</v>
      </c>
      <c r="AP325" s="249">
        <f t="shared" si="19"/>
        <v>0</v>
      </c>
      <c r="AQ325" s="249">
        <f t="shared" si="19"/>
        <v>0</v>
      </c>
      <c r="AR325" s="249">
        <f t="shared" si="19"/>
        <v>0</v>
      </c>
      <c r="AS325" s="192"/>
      <c r="AT325" s="268"/>
      <c r="AU325" s="486"/>
      <c r="AV325" s="486"/>
      <c r="AW325" s="196"/>
      <c r="AX325" s="170"/>
    </row>
    <row r="326" spans="32:50">
      <c r="AF326" s="415" t="s">
        <v>1358</v>
      </c>
      <c r="AL326" s="36"/>
      <c r="AM326" s="515" t="s">
        <v>1641</v>
      </c>
      <c r="AN326" s="470" t="s">
        <v>1327</v>
      </c>
      <c r="AO326" s="191" t="s">
        <v>759</v>
      </c>
      <c r="AP326" s="249">
        <f t="shared" si="19"/>
        <v>0</v>
      </c>
      <c r="AQ326" s="249">
        <f t="shared" si="19"/>
        <v>0</v>
      </c>
      <c r="AR326" s="249">
        <f t="shared" si="19"/>
        <v>0</v>
      </c>
      <c r="AS326" s="192"/>
      <c r="AT326" s="268"/>
      <c r="AU326" s="486"/>
      <c r="AV326" s="486"/>
      <c r="AW326" s="196"/>
      <c r="AX326" s="170"/>
    </row>
    <row r="327" spans="32:50">
      <c r="AF327" s="415" t="s">
        <v>1359</v>
      </c>
      <c r="AL327" s="36"/>
      <c r="AM327" s="515" t="s">
        <v>1642</v>
      </c>
      <c r="AN327" s="470" t="s">
        <v>1328</v>
      </c>
      <c r="AO327" s="191" t="s">
        <v>759</v>
      </c>
      <c r="AP327" s="249">
        <f t="shared" si="19"/>
        <v>0</v>
      </c>
      <c r="AQ327" s="249">
        <f t="shared" si="19"/>
        <v>0</v>
      </c>
      <c r="AR327" s="249">
        <f t="shared" si="19"/>
        <v>0</v>
      </c>
      <c r="AS327" s="192"/>
      <c r="AT327" s="268"/>
      <c r="AU327" s="486"/>
      <c r="AV327" s="486"/>
      <c r="AW327" s="196"/>
      <c r="AX327" s="170"/>
    </row>
    <row r="328" spans="32:50">
      <c r="AF328" s="415" t="s">
        <v>1371</v>
      </c>
      <c r="AL328" s="36"/>
      <c r="AM328" s="515" t="s">
        <v>1643</v>
      </c>
      <c r="AN328" s="470" t="s">
        <v>1329</v>
      </c>
      <c r="AO328" s="191" t="s">
        <v>759</v>
      </c>
      <c r="AP328" s="249">
        <f t="shared" si="19"/>
        <v>0</v>
      </c>
      <c r="AQ328" s="249">
        <f t="shared" si="19"/>
        <v>0</v>
      </c>
      <c r="AR328" s="249">
        <f t="shared" si="19"/>
        <v>0</v>
      </c>
      <c r="AS328" s="192"/>
      <c r="AT328" s="268"/>
      <c r="AU328" s="486"/>
      <c r="AV328" s="486"/>
      <c r="AW328" s="196"/>
      <c r="AX328" s="170"/>
    </row>
    <row r="329" spans="32:50">
      <c r="AF329" s="415" t="s">
        <v>1370</v>
      </c>
      <c r="AL329" s="36"/>
      <c r="AM329" s="515" t="s">
        <v>1644</v>
      </c>
      <c r="AN329" s="470" t="s">
        <v>1330</v>
      </c>
      <c r="AO329" s="191" t="s">
        <v>759</v>
      </c>
      <c r="AP329" s="249">
        <f t="shared" si="19"/>
        <v>0</v>
      </c>
      <c r="AQ329" s="249">
        <f t="shared" si="19"/>
        <v>0</v>
      </c>
      <c r="AR329" s="249">
        <f t="shared" si="19"/>
        <v>0</v>
      </c>
      <c r="AS329" s="192"/>
      <c r="AT329" s="268"/>
      <c r="AU329" s="486"/>
      <c r="AV329" s="486"/>
      <c r="AW329" s="196"/>
      <c r="AX329" s="170"/>
    </row>
    <row r="330" spans="32:50">
      <c r="AF330" s="415" t="s">
        <v>1369</v>
      </c>
      <c r="AL330" s="36"/>
      <c r="AM330" s="515" t="s">
        <v>1645</v>
      </c>
      <c r="AN330" s="470" t="s">
        <v>1331</v>
      </c>
      <c r="AO330" s="191" t="s">
        <v>759</v>
      </c>
      <c r="AP330" s="249">
        <f t="shared" si="19"/>
        <v>0</v>
      </c>
      <c r="AQ330" s="249">
        <f t="shared" si="19"/>
        <v>0</v>
      </c>
      <c r="AR330" s="249">
        <f t="shared" si="19"/>
        <v>0</v>
      </c>
      <c r="AS330" s="192"/>
      <c r="AT330" s="268"/>
      <c r="AU330" s="486"/>
      <c r="AV330" s="486"/>
      <c r="AW330" s="196"/>
      <c r="AX330" s="170"/>
    </row>
    <row r="331" spans="32:50">
      <c r="AF331" s="415" t="s">
        <v>1368</v>
      </c>
      <c r="AL331" s="36"/>
      <c r="AM331" s="515" t="s">
        <v>1646</v>
      </c>
      <c r="AN331" s="470" t="s">
        <v>1332</v>
      </c>
      <c r="AO331" s="191" t="s">
        <v>759</v>
      </c>
      <c r="AP331" s="249">
        <f t="shared" si="19"/>
        <v>0</v>
      </c>
      <c r="AQ331" s="249">
        <f t="shared" si="19"/>
        <v>0</v>
      </c>
      <c r="AR331" s="249">
        <f t="shared" si="19"/>
        <v>0</v>
      </c>
      <c r="AS331" s="192"/>
      <c r="AT331" s="268"/>
      <c r="AU331" s="486"/>
      <c r="AV331" s="486"/>
      <c r="AW331" s="196"/>
      <c r="AX331" s="170"/>
    </row>
    <row r="332" spans="32:50">
      <c r="AF332" s="415" t="s">
        <v>1367</v>
      </c>
      <c r="AL332" s="36"/>
      <c r="AM332" s="515" t="s">
        <v>1647</v>
      </c>
      <c r="AN332" s="470" t="s">
        <v>1333</v>
      </c>
      <c r="AO332" s="191" t="s">
        <v>759</v>
      </c>
      <c r="AP332" s="249">
        <f t="shared" si="19"/>
        <v>0</v>
      </c>
      <c r="AQ332" s="249">
        <f t="shared" si="19"/>
        <v>0</v>
      </c>
      <c r="AR332" s="249">
        <f t="shared" si="19"/>
        <v>0</v>
      </c>
      <c r="AS332" s="192"/>
      <c r="AT332" s="268"/>
      <c r="AU332" s="486"/>
      <c r="AV332" s="486"/>
      <c r="AW332" s="196"/>
      <c r="AX332" s="170"/>
    </row>
    <row r="333" spans="32:50">
      <c r="AF333" s="415" t="s">
        <v>1372</v>
      </c>
      <c r="AL333" s="36"/>
      <c r="AM333" s="515" t="s">
        <v>1648</v>
      </c>
      <c r="AN333" s="470" t="s">
        <v>1334</v>
      </c>
      <c r="AO333" s="191" t="s">
        <v>759</v>
      </c>
      <c r="AP333" s="249">
        <f t="shared" si="19"/>
        <v>0</v>
      </c>
      <c r="AQ333" s="249">
        <f t="shared" si="19"/>
        <v>0</v>
      </c>
      <c r="AR333" s="249">
        <f t="shared" si="19"/>
        <v>0</v>
      </c>
      <c r="AS333" s="192"/>
      <c r="AT333" s="268"/>
      <c r="AU333" s="486"/>
      <c r="AV333" s="486"/>
      <c r="AW333" s="196"/>
      <c r="AX333" s="170"/>
    </row>
    <row r="334" spans="32:50">
      <c r="AF334" s="415" t="s">
        <v>1382</v>
      </c>
      <c r="AL334" s="36"/>
      <c r="AM334" s="515" t="s">
        <v>1649</v>
      </c>
      <c r="AN334" s="480" t="s">
        <v>1380</v>
      </c>
      <c r="AO334" s="191" t="s">
        <v>284</v>
      </c>
      <c r="AP334" s="249">
        <f t="shared" si="19"/>
        <v>0</v>
      </c>
      <c r="AQ334" s="249">
        <f t="shared" si="19"/>
        <v>0</v>
      </c>
      <c r="AR334" s="249">
        <f t="shared" si="19"/>
        <v>0</v>
      </c>
      <c r="AS334" s="192"/>
      <c r="AT334" s="268"/>
      <c r="AU334" s="486"/>
      <c r="AV334" s="486"/>
      <c r="AW334" s="196"/>
      <c r="AX334" s="170"/>
    </row>
    <row r="335" spans="32:50">
      <c r="AF335" s="415" t="s">
        <v>1383</v>
      </c>
      <c r="AL335" s="36"/>
      <c r="AM335" s="515" t="s">
        <v>1650</v>
      </c>
      <c r="AN335" s="480" t="s">
        <v>1381</v>
      </c>
      <c r="AO335" s="191" t="s">
        <v>669</v>
      </c>
      <c r="AP335" s="249">
        <f t="shared" si="19"/>
        <v>0</v>
      </c>
      <c r="AQ335" s="249">
        <f t="shared" si="19"/>
        <v>0</v>
      </c>
      <c r="AR335" s="249">
        <f t="shared" si="19"/>
        <v>0</v>
      </c>
      <c r="AS335" s="192"/>
      <c r="AT335" s="268"/>
      <c r="AU335" s="486"/>
      <c r="AV335" s="486"/>
      <c r="AW335" s="196"/>
      <c r="AX335" s="170"/>
    </row>
    <row r="336" spans="32:50">
      <c r="AF336" s="415" t="s">
        <v>1373</v>
      </c>
      <c r="AL336" s="36"/>
      <c r="AM336" s="515" t="s">
        <v>1651</v>
      </c>
      <c r="AN336" s="471" t="s">
        <v>1335</v>
      </c>
      <c r="AO336" s="191" t="s">
        <v>759</v>
      </c>
      <c r="AP336" s="249">
        <f t="shared" si="19"/>
        <v>0</v>
      </c>
      <c r="AQ336" s="249">
        <f t="shared" si="19"/>
        <v>0</v>
      </c>
      <c r="AR336" s="249">
        <f t="shared" si="19"/>
        <v>0</v>
      </c>
      <c r="AS336" s="192"/>
      <c r="AT336" s="268"/>
      <c r="AU336" s="486"/>
      <c r="AV336" s="486"/>
      <c r="AW336" s="196"/>
      <c r="AX336" s="170"/>
    </row>
    <row r="337" spans="32:50">
      <c r="AF337" s="415" t="s">
        <v>1360</v>
      </c>
      <c r="AL337" s="36"/>
      <c r="AM337" s="515" t="s">
        <v>1652</v>
      </c>
      <c r="AN337" s="472" t="s">
        <v>723</v>
      </c>
      <c r="AO337" s="191" t="s">
        <v>759</v>
      </c>
      <c r="AP337" s="249">
        <f t="shared" si="19"/>
        <v>0</v>
      </c>
      <c r="AQ337" s="249">
        <f t="shared" si="19"/>
        <v>0</v>
      </c>
      <c r="AR337" s="249">
        <f t="shared" si="19"/>
        <v>0</v>
      </c>
      <c r="AS337" s="192"/>
      <c r="AT337" s="268"/>
      <c r="AU337" s="486"/>
      <c r="AV337" s="486"/>
      <c r="AW337" s="196"/>
      <c r="AX337" s="170"/>
    </row>
    <row r="338" spans="32:50">
      <c r="AF338" s="415" t="s">
        <v>1361</v>
      </c>
      <c r="AL338" s="36"/>
      <c r="AM338" s="515" t="s">
        <v>1653</v>
      </c>
      <c r="AN338" s="473" t="s">
        <v>749</v>
      </c>
      <c r="AO338" s="191" t="s">
        <v>759</v>
      </c>
      <c r="AP338" s="249">
        <f t="shared" si="19"/>
        <v>0</v>
      </c>
      <c r="AQ338" s="249">
        <f t="shared" si="19"/>
        <v>0</v>
      </c>
      <c r="AR338" s="249">
        <f t="shared" si="19"/>
        <v>0</v>
      </c>
      <c r="AS338" s="192"/>
      <c r="AT338" s="268"/>
      <c r="AU338" s="486"/>
      <c r="AV338" s="486"/>
      <c r="AW338" s="196"/>
      <c r="AX338" s="170"/>
    </row>
    <row r="339" spans="32:50">
      <c r="AF339" s="415" t="s">
        <v>1362</v>
      </c>
      <c r="AL339" s="36"/>
      <c r="AM339" s="515" t="s">
        <v>1654</v>
      </c>
      <c r="AN339" s="474" t="s">
        <v>315</v>
      </c>
      <c r="AO339" s="191" t="s">
        <v>759</v>
      </c>
      <c r="AP339" s="249">
        <f t="shared" si="19"/>
        <v>0</v>
      </c>
      <c r="AQ339" s="249">
        <f t="shared" si="19"/>
        <v>0</v>
      </c>
      <c r="AR339" s="249">
        <f t="shared" si="19"/>
        <v>0</v>
      </c>
      <c r="AS339" s="192"/>
      <c r="AT339" s="268"/>
      <c r="AU339" s="486"/>
      <c r="AV339" s="486"/>
      <c r="AW339" s="196"/>
      <c r="AX339" s="170"/>
    </row>
    <row r="340" spans="32:50">
      <c r="AF340" s="415" t="s">
        <v>1364</v>
      </c>
      <c r="AL340" s="36"/>
      <c r="AM340" s="515" t="s">
        <v>1655</v>
      </c>
      <c r="AN340" s="475" t="s">
        <v>316</v>
      </c>
      <c r="AO340" s="191" t="s">
        <v>759</v>
      </c>
      <c r="AP340" s="249">
        <f t="shared" si="19"/>
        <v>0</v>
      </c>
      <c r="AQ340" s="249">
        <f t="shared" si="19"/>
        <v>0</v>
      </c>
      <c r="AR340" s="249">
        <f t="shared" si="19"/>
        <v>0</v>
      </c>
      <c r="AS340" s="192"/>
      <c r="AT340" s="268"/>
      <c r="AU340" s="486"/>
      <c r="AV340" s="486"/>
      <c r="AW340" s="196"/>
      <c r="AX340" s="170"/>
    </row>
    <row r="341" spans="32:50">
      <c r="AF341" s="415" t="s">
        <v>1363</v>
      </c>
      <c r="AL341" s="36"/>
      <c r="AM341" s="515" t="s">
        <v>1656</v>
      </c>
      <c r="AN341" s="476" t="s">
        <v>317</v>
      </c>
      <c r="AO341" s="191" t="s">
        <v>759</v>
      </c>
      <c r="AP341" s="249">
        <f t="shared" si="19"/>
        <v>0</v>
      </c>
      <c r="AQ341" s="249">
        <f t="shared" si="19"/>
        <v>0</v>
      </c>
      <c r="AR341" s="249">
        <f t="shared" si="19"/>
        <v>0</v>
      </c>
      <c r="AS341" s="192"/>
      <c r="AT341" s="268"/>
      <c r="AU341" s="486"/>
      <c r="AV341" s="486"/>
      <c r="AW341" s="196"/>
      <c r="AX341" s="170"/>
    </row>
    <row r="342" spans="32:50">
      <c r="AF342" s="415" t="s">
        <v>1365</v>
      </c>
      <c r="AL342" s="36"/>
      <c r="AM342" s="515" t="s">
        <v>1657</v>
      </c>
      <c r="AN342" s="465" t="s">
        <v>318</v>
      </c>
      <c r="AO342" s="191" t="s">
        <v>759</v>
      </c>
      <c r="AP342" s="249">
        <f t="shared" si="19"/>
        <v>0</v>
      </c>
      <c r="AQ342" s="249">
        <f t="shared" si="19"/>
        <v>0</v>
      </c>
      <c r="AR342" s="249">
        <f t="shared" si="19"/>
        <v>0</v>
      </c>
      <c r="AS342" s="192"/>
      <c r="AT342" s="268"/>
      <c r="AU342" s="486"/>
      <c r="AV342" s="486"/>
      <c r="AW342" s="196"/>
      <c r="AX342" s="170"/>
    </row>
    <row r="343" spans="32:50" ht="0.75" hidden="1" customHeight="1">
      <c r="AF343" s="415"/>
      <c r="AL343" s="36"/>
      <c r="AM343" s="516"/>
      <c r="AN343" s="484"/>
      <c r="AO343" s="485"/>
      <c r="AP343" s="486"/>
      <c r="AQ343" s="486"/>
      <c r="AR343" s="486"/>
      <c r="AS343" s="192"/>
      <c r="AT343" s="268"/>
      <c r="AU343" s="486"/>
      <c r="AV343" s="486"/>
      <c r="AW343" s="196"/>
      <c r="AX343" s="170"/>
    </row>
    <row r="344" spans="32:50" ht="24" customHeight="1">
      <c r="AF344" s="116"/>
      <c r="AL344" s="36"/>
      <c r="AM344" s="514" t="s">
        <v>2063</v>
      </c>
      <c r="AN344" s="487" t="s">
        <v>2062</v>
      </c>
      <c r="AO344" s="191"/>
      <c r="AP344" s="197"/>
      <c r="AQ344" s="197"/>
      <c r="AR344" s="197"/>
      <c r="AS344" s="192"/>
      <c r="AT344" s="268"/>
      <c r="AU344" s="486"/>
      <c r="AV344" s="486"/>
      <c r="AW344" s="196"/>
      <c r="AX344" s="170"/>
    </row>
    <row r="345" spans="32:50" ht="11.25" customHeight="1">
      <c r="AF345" s="415" t="s">
        <v>1337</v>
      </c>
      <c r="AL345" s="36"/>
      <c r="AM345" s="515" t="s">
        <v>2064</v>
      </c>
      <c r="AN345" s="463" t="s">
        <v>713</v>
      </c>
      <c r="AO345" s="191" t="s">
        <v>507</v>
      </c>
      <c r="AP345" s="249">
        <f t="shared" ref="AP345:AR360" si="20">SUMIF($AS$9:$AW$9,AP$9,$AS345:$AW345)</f>
        <v>41745.112999999998</v>
      </c>
      <c r="AQ345" s="249">
        <f t="shared" si="20"/>
        <v>24064.219999999998</v>
      </c>
      <c r="AR345" s="249">
        <f t="shared" si="20"/>
        <v>17680.893</v>
      </c>
      <c r="AS345" s="192"/>
      <c r="AT345" s="692">
        <f t="shared" ref="AT345:AT352" si="21">AU345+AV345</f>
        <v>41745.112999999998</v>
      </c>
      <c r="AU345" s="184">
        <f>SUM(AU346:AU352)</f>
        <v>24064.219999999998</v>
      </c>
      <c r="AV345" s="184">
        <f>SUM(AV346:AV352)</f>
        <v>17680.893</v>
      </c>
      <c r="AW345" s="196"/>
      <c r="AX345" s="170"/>
    </row>
    <row r="346" spans="32:50" ht="11.25" customHeight="1">
      <c r="AF346" s="415" t="s">
        <v>1337</v>
      </c>
      <c r="AL346" s="36"/>
      <c r="AM346" s="515" t="s">
        <v>2065</v>
      </c>
      <c r="AN346" s="482" t="s">
        <v>1385</v>
      </c>
      <c r="AO346" s="191" t="s">
        <v>507</v>
      </c>
      <c r="AP346" s="249">
        <f t="shared" si="20"/>
        <v>0</v>
      </c>
      <c r="AQ346" s="249">
        <f t="shared" si="20"/>
        <v>0</v>
      </c>
      <c r="AR346" s="249">
        <f t="shared" si="20"/>
        <v>0</v>
      </c>
      <c r="AS346" s="192"/>
      <c r="AT346" s="692">
        <f t="shared" si="21"/>
        <v>0</v>
      </c>
      <c r="AU346" s="198"/>
      <c r="AV346" s="198"/>
      <c r="AW346" s="196"/>
      <c r="AX346" s="170"/>
    </row>
    <row r="347" spans="32:50" ht="11.25" customHeight="1">
      <c r="AF347" s="415" t="s">
        <v>1337</v>
      </c>
      <c r="AL347" s="36"/>
      <c r="AM347" s="515" t="s">
        <v>2066</v>
      </c>
      <c r="AN347" s="482" t="s">
        <v>1386</v>
      </c>
      <c r="AO347" s="191" t="s">
        <v>507</v>
      </c>
      <c r="AP347" s="249">
        <f t="shared" si="20"/>
        <v>0</v>
      </c>
      <c r="AQ347" s="249">
        <f t="shared" si="20"/>
        <v>0</v>
      </c>
      <c r="AR347" s="249">
        <f t="shared" si="20"/>
        <v>0</v>
      </c>
      <c r="AS347" s="192"/>
      <c r="AT347" s="692">
        <f t="shared" si="21"/>
        <v>0</v>
      </c>
      <c r="AU347" s="198"/>
      <c r="AV347" s="198"/>
      <c r="AW347" s="196"/>
      <c r="AX347" s="170"/>
    </row>
    <row r="348" spans="32:50" ht="11.25" customHeight="1">
      <c r="AF348" s="415" t="s">
        <v>1337</v>
      </c>
      <c r="AL348" s="36"/>
      <c r="AM348" s="515" t="s">
        <v>2067</v>
      </c>
      <c r="AN348" s="482" t="s">
        <v>1387</v>
      </c>
      <c r="AO348" s="191" t="s">
        <v>507</v>
      </c>
      <c r="AP348" s="249">
        <f t="shared" si="20"/>
        <v>16352.207999999999</v>
      </c>
      <c r="AQ348" s="249">
        <f t="shared" si="20"/>
        <v>9933.9879999999976</v>
      </c>
      <c r="AR348" s="249">
        <f t="shared" si="20"/>
        <v>6418.22</v>
      </c>
      <c r="AS348" s="192"/>
      <c r="AT348" s="692">
        <f t="shared" si="21"/>
        <v>16352.207999999999</v>
      </c>
      <c r="AU348" s="198">
        <v>9933.9879999999976</v>
      </c>
      <c r="AV348" s="198">
        <v>6418.22</v>
      </c>
      <c r="AW348" s="196"/>
      <c r="AX348" s="170"/>
    </row>
    <row r="349" spans="32:50" ht="11.25" customHeight="1">
      <c r="AF349" s="415" t="s">
        <v>1337</v>
      </c>
      <c r="AL349" s="36"/>
      <c r="AM349" s="515" t="s">
        <v>2068</v>
      </c>
      <c r="AN349" s="482" t="s">
        <v>1388</v>
      </c>
      <c r="AO349" s="191" t="s">
        <v>507</v>
      </c>
      <c r="AP349" s="249">
        <f t="shared" si="20"/>
        <v>23617.635999999999</v>
      </c>
      <c r="AQ349" s="249">
        <f t="shared" si="20"/>
        <v>13101.328</v>
      </c>
      <c r="AR349" s="249">
        <f t="shared" si="20"/>
        <v>10516.307999999999</v>
      </c>
      <c r="AS349" s="192"/>
      <c r="AT349" s="692">
        <f t="shared" si="21"/>
        <v>23617.635999999999</v>
      </c>
      <c r="AU349" s="198">
        <v>13101.328</v>
      </c>
      <c r="AV349" s="198">
        <v>10516.307999999999</v>
      </c>
      <c r="AW349" s="196"/>
      <c r="AX349" s="170"/>
    </row>
    <row r="350" spans="32:50" ht="11.25" customHeight="1">
      <c r="AF350" s="415" t="s">
        <v>1337</v>
      </c>
      <c r="AL350" s="36"/>
      <c r="AM350" s="515" t="s">
        <v>2069</v>
      </c>
      <c r="AN350" s="482" t="s">
        <v>1389</v>
      </c>
      <c r="AO350" s="191" t="s">
        <v>507</v>
      </c>
      <c r="AP350" s="249">
        <f t="shared" si="20"/>
        <v>1351.8110000000001</v>
      </c>
      <c r="AQ350" s="249">
        <f t="shared" si="20"/>
        <v>770.76699999999994</v>
      </c>
      <c r="AR350" s="249">
        <f t="shared" si="20"/>
        <v>581.0440000000001</v>
      </c>
      <c r="AS350" s="192"/>
      <c r="AT350" s="692">
        <f t="shared" si="21"/>
        <v>1351.8110000000001</v>
      </c>
      <c r="AU350" s="198">
        <v>770.76699999999994</v>
      </c>
      <c r="AV350" s="198">
        <f>569.517+11.527</f>
        <v>581.0440000000001</v>
      </c>
      <c r="AW350" s="196"/>
      <c r="AX350" s="170"/>
    </row>
    <row r="351" spans="32:50" ht="11.25" customHeight="1">
      <c r="AF351" s="415" t="s">
        <v>1337</v>
      </c>
      <c r="AL351" s="36"/>
      <c r="AM351" s="515" t="s">
        <v>2070</v>
      </c>
      <c r="AN351" s="482" t="s">
        <v>1390</v>
      </c>
      <c r="AO351" s="191" t="s">
        <v>507</v>
      </c>
      <c r="AP351" s="249">
        <f t="shared" si="20"/>
        <v>423.45799999999997</v>
      </c>
      <c r="AQ351" s="249">
        <f t="shared" si="20"/>
        <v>258.137</v>
      </c>
      <c r="AR351" s="249">
        <f t="shared" si="20"/>
        <v>165.321</v>
      </c>
      <c r="AS351" s="192"/>
      <c r="AT351" s="692">
        <f t="shared" si="21"/>
        <v>423.45799999999997</v>
      </c>
      <c r="AU351" s="198">
        <v>258.137</v>
      </c>
      <c r="AV351" s="198">
        <v>165.321</v>
      </c>
      <c r="AW351" s="196"/>
      <c r="AX351" s="170"/>
    </row>
    <row r="352" spans="32:50" ht="11.25" customHeight="1">
      <c r="AF352" s="415" t="s">
        <v>1337</v>
      </c>
      <c r="AL352" s="36"/>
      <c r="AM352" s="515" t="s">
        <v>2071</v>
      </c>
      <c r="AN352" s="482" t="s">
        <v>1391</v>
      </c>
      <c r="AO352" s="191" t="s">
        <v>507</v>
      </c>
      <c r="AP352" s="249">
        <f t="shared" si="20"/>
        <v>0</v>
      </c>
      <c r="AQ352" s="249">
        <f t="shared" si="20"/>
        <v>0</v>
      </c>
      <c r="AR352" s="249">
        <f t="shared" si="20"/>
        <v>0</v>
      </c>
      <c r="AS352" s="192"/>
      <c r="AT352" s="692">
        <f t="shared" si="21"/>
        <v>0</v>
      </c>
      <c r="AU352" s="198"/>
      <c r="AV352" s="198"/>
      <c r="AW352" s="196"/>
      <c r="AX352" s="170"/>
    </row>
    <row r="353" spans="32:50" ht="11.25" customHeight="1">
      <c r="AF353" s="415" t="s">
        <v>1338</v>
      </c>
      <c r="AL353" s="36"/>
      <c r="AM353" s="515" t="s">
        <v>2285</v>
      </c>
      <c r="AN353" s="463" t="s">
        <v>715</v>
      </c>
      <c r="AO353" s="191" t="s">
        <v>507</v>
      </c>
      <c r="AP353" s="249">
        <f t="shared" si="20"/>
        <v>0</v>
      </c>
      <c r="AQ353" s="249">
        <f t="shared" si="20"/>
        <v>0</v>
      </c>
      <c r="AR353" s="249">
        <f t="shared" si="20"/>
        <v>0</v>
      </c>
      <c r="AS353" s="192"/>
      <c r="AT353" s="268"/>
      <c r="AU353" s="486"/>
      <c r="AV353" s="486"/>
      <c r="AW353" s="196"/>
      <c r="AX353" s="170"/>
    </row>
    <row r="354" spans="32:50" ht="11.25" customHeight="1">
      <c r="AF354" s="415" t="s">
        <v>1338</v>
      </c>
      <c r="AL354" s="36"/>
      <c r="AM354" s="515" t="s">
        <v>2072</v>
      </c>
      <c r="AN354" s="482" t="s">
        <v>1385</v>
      </c>
      <c r="AO354" s="191" t="s">
        <v>507</v>
      </c>
      <c r="AP354" s="249">
        <f t="shared" si="20"/>
        <v>0</v>
      </c>
      <c r="AQ354" s="249">
        <f t="shared" si="20"/>
        <v>0</v>
      </c>
      <c r="AR354" s="249">
        <f t="shared" si="20"/>
        <v>0</v>
      </c>
      <c r="AS354" s="192"/>
      <c r="AT354" s="268"/>
      <c r="AU354" s="486"/>
      <c r="AV354" s="486"/>
      <c r="AW354" s="196"/>
      <c r="AX354" s="170"/>
    </row>
    <row r="355" spans="32:50" ht="11.25" customHeight="1">
      <c r="AF355" s="415" t="s">
        <v>1338</v>
      </c>
      <c r="AL355" s="36"/>
      <c r="AM355" s="515" t="s">
        <v>2073</v>
      </c>
      <c r="AN355" s="482" t="s">
        <v>1386</v>
      </c>
      <c r="AO355" s="191" t="s">
        <v>507</v>
      </c>
      <c r="AP355" s="249">
        <f t="shared" si="20"/>
        <v>0</v>
      </c>
      <c r="AQ355" s="249">
        <f t="shared" si="20"/>
        <v>0</v>
      </c>
      <c r="AR355" s="249">
        <f t="shared" si="20"/>
        <v>0</v>
      </c>
      <c r="AS355" s="192"/>
      <c r="AT355" s="268"/>
      <c r="AU355" s="486"/>
      <c r="AV355" s="486"/>
      <c r="AW355" s="196"/>
      <c r="AX355" s="170"/>
    </row>
    <row r="356" spans="32:50" ht="11.25" customHeight="1">
      <c r="AF356" s="415" t="s">
        <v>1338</v>
      </c>
      <c r="AL356" s="36"/>
      <c r="AM356" s="515" t="s">
        <v>2074</v>
      </c>
      <c r="AN356" s="482" t="s">
        <v>1387</v>
      </c>
      <c r="AO356" s="191" t="s">
        <v>507</v>
      </c>
      <c r="AP356" s="249">
        <f t="shared" si="20"/>
        <v>0</v>
      </c>
      <c r="AQ356" s="249">
        <f t="shared" si="20"/>
        <v>0</v>
      </c>
      <c r="AR356" s="249">
        <f t="shared" si="20"/>
        <v>0</v>
      </c>
      <c r="AS356" s="192"/>
      <c r="AT356" s="268"/>
      <c r="AU356" s="486"/>
      <c r="AV356" s="486"/>
      <c r="AW356" s="196"/>
      <c r="AX356" s="170"/>
    </row>
    <row r="357" spans="32:50" ht="11.25" customHeight="1">
      <c r="AF357" s="415" t="s">
        <v>1338</v>
      </c>
      <c r="AL357" s="36"/>
      <c r="AM357" s="515" t="s">
        <v>2075</v>
      </c>
      <c r="AN357" s="482" t="s">
        <v>1388</v>
      </c>
      <c r="AO357" s="191" t="s">
        <v>507</v>
      </c>
      <c r="AP357" s="249">
        <f t="shared" si="20"/>
        <v>0</v>
      </c>
      <c r="AQ357" s="249">
        <f t="shared" si="20"/>
        <v>0</v>
      </c>
      <c r="AR357" s="249">
        <f t="shared" si="20"/>
        <v>0</v>
      </c>
      <c r="AS357" s="192"/>
      <c r="AT357" s="268"/>
      <c r="AU357" s="486"/>
      <c r="AV357" s="486"/>
      <c r="AW357" s="196"/>
      <c r="AX357" s="170"/>
    </row>
    <row r="358" spans="32:50" ht="11.25" customHeight="1">
      <c r="AF358" s="415" t="s">
        <v>1338</v>
      </c>
      <c r="AL358" s="36"/>
      <c r="AM358" s="515" t="s">
        <v>2076</v>
      </c>
      <c r="AN358" s="482" t="s">
        <v>1389</v>
      </c>
      <c r="AO358" s="191" t="s">
        <v>507</v>
      </c>
      <c r="AP358" s="249">
        <f t="shared" si="20"/>
        <v>0</v>
      </c>
      <c r="AQ358" s="249">
        <f t="shared" si="20"/>
        <v>0</v>
      </c>
      <c r="AR358" s="249">
        <f t="shared" si="20"/>
        <v>0</v>
      </c>
      <c r="AS358" s="192"/>
      <c r="AT358" s="268"/>
      <c r="AU358" s="486"/>
      <c r="AV358" s="486"/>
      <c r="AW358" s="196"/>
      <c r="AX358" s="170"/>
    </row>
    <row r="359" spans="32:50" ht="11.25" customHeight="1">
      <c r="AF359" s="415" t="s">
        <v>1338</v>
      </c>
      <c r="AL359" s="36"/>
      <c r="AM359" s="515" t="s">
        <v>2077</v>
      </c>
      <c r="AN359" s="482" t="s">
        <v>1390</v>
      </c>
      <c r="AO359" s="191" t="s">
        <v>507</v>
      </c>
      <c r="AP359" s="249">
        <f t="shared" si="20"/>
        <v>0</v>
      </c>
      <c r="AQ359" s="249">
        <f t="shared" si="20"/>
        <v>0</v>
      </c>
      <c r="AR359" s="249">
        <f t="shared" si="20"/>
        <v>0</v>
      </c>
      <c r="AS359" s="192"/>
      <c r="AT359" s="268"/>
      <c r="AU359" s="486"/>
      <c r="AV359" s="486"/>
      <c r="AW359" s="196"/>
      <c r="AX359" s="170"/>
    </row>
    <row r="360" spans="32:50" ht="11.25" customHeight="1">
      <c r="AF360" s="415" t="s">
        <v>1338</v>
      </c>
      <c r="AL360" s="36"/>
      <c r="AM360" s="515" t="s">
        <v>2078</v>
      </c>
      <c r="AN360" s="482" t="s">
        <v>1391</v>
      </c>
      <c r="AO360" s="191" t="s">
        <v>507</v>
      </c>
      <c r="AP360" s="249">
        <f t="shared" si="20"/>
        <v>0</v>
      </c>
      <c r="AQ360" s="249">
        <f t="shared" si="20"/>
        <v>0</v>
      </c>
      <c r="AR360" s="249">
        <f t="shared" si="20"/>
        <v>0</v>
      </c>
      <c r="AS360" s="192"/>
      <c r="AT360" s="268"/>
      <c r="AU360" s="486"/>
      <c r="AV360" s="486"/>
      <c r="AW360" s="196"/>
      <c r="AX360" s="170"/>
    </row>
    <row r="361" spans="32:50" ht="0.75" hidden="1" customHeight="1">
      <c r="AF361" s="116"/>
      <c r="AL361" s="36"/>
      <c r="AM361" s="518"/>
      <c r="AN361" s="488"/>
      <c r="AO361" s="191"/>
      <c r="AP361" s="197"/>
      <c r="AQ361" s="197"/>
      <c r="AR361" s="197"/>
      <c r="AS361" s="192"/>
      <c r="AT361" s="243"/>
      <c r="AU361" s="243"/>
      <c r="AV361" s="243"/>
      <c r="AW361" s="196"/>
      <c r="AX361" s="170"/>
    </row>
    <row r="362" spans="32:50" ht="24" customHeight="1">
      <c r="AF362" s="116"/>
      <c r="AL362" s="36"/>
      <c r="AM362" s="514"/>
      <c r="AN362" s="487" t="s">
        <v>760</v>
      </c>
      <c r="AO362" s="191"/>
      <c r="AP362" s="197"/>
      <c r="AQ362" s="197"/>
      <c r="AR362" s="197"/>
      <c r="AS362" s="192"/>
      <c r="AT362" s="243"/>
      <c r="AU362" s="243"/>
      <c r="AV362" s="243"/>
      <c r="AW362" s="196"/>
      <c r="AX362" s="170"/>
    </row>
    <row r="363" spans="32:50" ht="0.75" hidden="1" customHeight="1">
      <c r="AF363" s="116"/>
      <c r="AL363" s="36"/>
      <c r="AM363" s="519"/>
      <c r="AN363" s="481"/>
      <c r="AO363" s="191"/>
      <c r="AP363" s="197"/>
      <c r="AQ363" s="197"/>
      <c r="AR363" s="197"/>
      <c r="AS363" s="192"/>
      <c r="AT363" s="243"/>
      <c r="AU363" s="243"/>
      <c r="AV363" s="243"/>
      <c r="AW363" s="196"/>
      <c r="AX363" s="170"/>
    </row>
    <row r="364" spans="32:50" ht="24" customHeight="1">
      <c r="AF364" s="116"/>
      <c r="AL364" s="36"/>
      <c r="AM364" s="514" t="s">
        <v>1384</v>
      </c>
      <c r="AN364" s="487" t="s">
        <v>761</v>
      </c>
      <c r="AO364" s="191"/>
      <c r="AP364" s="197"/>
      <c r="AQ364" s="197"/>
      <c r="AR364" s="197"/>
      <c r="AS364" s="192"/>
      <c r="AT364" s="243"/>
      <c r="AU364" s="243"/>
      <c r="AV364" s="243"/>
      <c r="AW364" s="196"/>
      <c r="AX364" s="170"/>
    </row>
    <row r="365" spans="32:50" ht="12" customHeight="1">
      <c r="AF365" s="415" t="s">
        <v>1336</v>
      </c>
      <c r="AL365" s="36"/>
      <c r="AM365" s="515" t="s">
        <v>1658</v>
      </c>
      <c r="AN365" s="459" t="s">
        <v>1311</v>
      </c>
      <c r="AO365" s="191" t="s">
        <v>506</v>
      </c>
      <c r="AP365" s="249">
        <f>IF(AP301=0,0,AP409/AP301*1000)</f>
        <v>5164.8149949696617</v>
      </c>
      <c r="AQ365" s="249">
        <f>IF(AQ301=0,0,AQ409/AQ301*1000)</f>
        <v>5125.3886499999999</v>
      </c>
      <c r="AR365" s="249">
        <f>IF(AR301=0,0,AR409/AR301*1000)</f>
        <v>5218.4754203308612</v>
      </c>
      <c r="AS365" s="192"/>
      <c r="AT365" s="692">
        <f>IF(AT301=0,0,AT409/AT301*1000)</f>
        <v>5164.8149949696617</v>
      </c>
      <c r="AU365" s="692">
        <f>IF(AU301=0,0,AU409/AU301*1000)</f>
        <v>5125.3886499999999</v>
      </c>
      <c r="AV365" s="692">
        <f>IF(AV301=0,0,AV409/AV301*1000)</f>
        <v>5218.4754203308612</v>
      </c>
      <c r="AW365" s="196"/>
      <c r="AX365" s="170"/>
    </row>
    <row r="366" spans="32:50" ht="12" customHeight="1">
      <c r="AF366" s="415" t="s">
        <v>1337</v>
      </c>
      <c r="AL366" s="36"/>
      <c r="AM366" s="515" t="s">
        <v>1659</v>
      </c>
      <c r="AN366" s="463" t="s">
        <v>713</v>
      </c>
      <c r="AO366" s="191" t="s">
        <v>506</v>
      </c>
      <c r="AP366" s="249">
        <f t="shared" ref="AP366:AR367" si="22">IF(AP302=0,0,AP410/AP302*1000)</f>
        <v>5164.8149949696617</v>
      </c>
      <c r="AQ366" s="249">
        <f t="shared" si="22"/>
        <v>5125.3886499999999</v>
      </c>
      <c r="AR366" s="249">
        <f t="shared" si="22"/>
        <v>5218.4754203308612</v>
      </c>
      <c r="AS366" s="192"/>
      <c r="AT366" s="692">
        <f>IF(AT302=0,0,AT410/AT302*1000)</f>
        <v>5164.8149949696617</v>
      </c>
      <c r="AU366" s="198">
        <v>5125.3886499999999</v>
      </c>
      <c r="AV366" s="198">
        <v>5218.4754203308612</v>
      </c>
      <c r="AW366" s="196"/>
      <c r="AX366" s="170"/>
    </row>
    <row r="367" spans="32:50" ht="12" customHeight="1">
      <c r="AF367" s="415" t="s">
        <v>1338</v>
      </c>
      <c r="AL367" s="36"/>
      <c r="AM367" s="515" t="s">
        <v>1660</v>
      </c>
      <c r="AN367" s="463" t="s">
        <v>715</v>
      </c>
      <c r="AO367" s="191" t="s">
        <v>506</v>
      </c>
      <c r="AP367" s="249">
        <f t="shared" si="22"/>
        <v>0</v>
      </c>
      <c r="AQ367" s="249">
        <f t="shared" si="22"/>
        <v>0</v>
      </c>
      <c r="AR367" s="249">
        <f t="shared" si="22"/>
        <v>0</v>
      </c>
      <c r="AS367" s="192"/>
      <c r="AT367" s="268"/>
      <c r="AU367" s="486"/>
      <c r="AV367" s="486"/>
      <c r="AW367" s="196"/>
      <c r="AX367" s="170"/>
    </row>
    <row r="368" spans="32:50" ht="12" customHeight="1">
      <c r="AF368" s="415" t="s">
        <v>1339</v>
      </c>
      <c r="AL368" s="36"/>
      <c r="AM368" s="515" t="s">
        <v>1661</v>
      </c>
      <c r="AN368" s="463" t="s">
        <v>716</v>
      </c>
      <c r="AO368" s="191" t="s">
        <v>506</v>
      </c>
      <c r="AP368" s="249">
        <f t="shared" ref="AP368:AR397" si="23">IF(AP304=0,0,AP412/AP304*1000)</f>
        <v>0</v>
      </c>
      <c r="AQ368" s="249">
        <f t="shared" si="23"/>
        <v>0</v>
      </c>
      <c r="AR368" s="249">
        <f t="shared" si="23"/>
        <v>0</v>
      </c>
      <c r="AS368" s="192"/>
      <c r="AT368" s="268"/>
      <c r="AU368" s="486"/>
      <c r="AV368" s="486"/>
      <c r="AW368" s="196"/>
      <c r="AX368" s="170"/>
    </row>
    <row r="369" spans="32:50" ht="12" customHeight="1">
      <c r="AF369" s="415" t="s">
        <v>1348</v>
      </c>
      <c r="AL369" s="36"/>
      <c r="AM369" s="515" t="s">
        <v>1662</v>
      </c>
      <c r="AN369" s="464" t="s">
        <v>1312</v>
      </c>
      <c r="AO369" s="191" t="s">
        <v>752</v>
      </c>
      <c r="AP369" s="249">
        <f t="shared" si="23"/>
        <v>0</v>
      </c>
      <c r="AQ369" s="249">
        <f t="shared" si="23"/>
        <v>0</v>
      </c>
      <c r="AR369" s="249">
        <f t="shared" si="23"/>
        <v>0</v>
      </c>
      <c r="AS369" s="192"/>
      <c r="AT369" s="268"/>
      <c r="AU369" s="486"/>
      <c r="AV369" s="486"/>
      <c r="AW369" s="196"/>
      <c r="AX369" s="170"/>
    </row>
    <row r="370" spans="32:50" ht="12" customHeight="1">
      <c r="AF370" s="415" t="s">
        <v>1349</v>
      </c>
      <c r="AL370" s="36"/>
      <c r="AM370" s="515" t="s">
        <v>1663</v>
      </c>
      <c r="AN370" s="464" t="s">
        <v>1313</v>
      </c>
      <c r="AO370" s="191" t="s">
        <v>752</v>
      </c>
      <c r="AP370" s="249">
        <f t="shared" si="23"/>
        <v>0</v>
      </c>
      <c r="AQ370" s="249">
        <f t="shared" si="23"/>
        <v>0</v>
      </c>
      <c r="AR370" s="249">
        <f t="shared" si="23"/>
        <v>0</v>
      </c>
      <c r="AS370" s="192"/>
      <c r="AT370" s="268"/>
      <c r="AU370" s="486"/>
      <c r="AV370" s="486"/>
      <c r="AW370" s="196"/>
      <c r="AX370" s="170"/>
    </row>
    <row r="371" spans="32:50" ht="12" customHeight="1">
      <c r="AF371" s="415" t="s">
        <v>1350</v>
      </c>
      <c r="AL371" s="36"/>
      <c r="AM371" s="515" t="s">
        <v>1664</v>
      </c>
      <c r="AN371" s="464" t="s">
        <v>1314</v>
      </c>
      <c r="AO371" s="191" t="s">
        <v>752</v>
      </c>
      <c r="AP371" s="249">
        <f t="shared" si="23"/>
        <v>0</v>
      </c>
      <c r="AQ371" s="249">
        <f t="shared" si="23"/>
        <v>0</v>
      </c>
      <c r="AR371" s="249">
        <f t="shared" si="23"/>
        <v>0</v>
      </c>
      <c r="AS371" s="192"/>
      <c r="AT371" s="268"/>
      <c r="AU371" s="486"/>
      <c r="AV371" s="486"/>
      <c r="AW371" s="196"/>
      <c r="AX371" s="170"/>
    </row>
    <row r="372" spans="32:50" ht="12" customHeight="1">
      <c r="AF372" s="415" t="s">
        <v>1347</v>
      </c>
      <c r="AL372" s="36"/>
      <c r="AM372" s="515" t="s">
        <v>1665</v>
      </c>
      <c r="AN372" s="464" t="s">
        <v>1315</v>
      </c>
      <c r="AO372" s="191" t="s">
        <v>752</v>
      </c>
      <c r="AP372" s="249">
        <f t="shared" si="23"/>
        <v>0</v>
      </c>
      <c r="AQ372" s="249">
        <f t="shared" si="23"/>
        <v>0</v>
      </c>
      <c r="AR372" s="249">
        <f t="shared" si="23"/>
        <v>0</v>
      </c>
      <c r="AS372" s="192"/>
      <c r="AT372" s="268"/>
      <c r="AU372" s="486"/>
      <c r="AV372" s="486"/>
      <c r="AW372" s="196"/>
      <c r="AX372" s="170"/>
    </row>
    <row r="373" spans="32:50" ht="12" customHeight="1">
      <c r="AF373" s="415" t="s">
        <v>1340</v>
      </c>
      <c r="AL373" s="36"/>
      <c r="AM373" s="515" t="s">
        <v>1666</v>
      </c>
      <c r="AN373" s="465" t="s">
        <v>684</v>
      </c>
      <c r="AO373" s="191" t="s">
        <v>752</v>
      </c>
      <c r="AP373" s="249">
        <f t="shared" si="23"/>
        <v>0</v>
      </c>
      <c r="AQ373" s="249">
        <f t="shared" si="23"/>
        <v>0</v>
      </c>
      <c r="AR373" s="249">
        <f t="shared" si="23"/>
        <v>0</v>
      </c>
      <c r="AS373" s="192"/>
      <c r="AT373" s="268"/>
      <c r="AU373" s="486"/>
      <c r="AV373" s="486"/>
      <c r="AW373" s="196"/>
      <c r="AX373" s="170"/>
    </row>
    <row r="374" spans="32:50" ht="12" customHeight="1">
      <c r="AF374" s="415" t="s">
        <v>1341</v>
      </c>
      <c r="AL374" s="36"/>
      <c r="AM374" s="515" t="s">
        <v>1667</v>
      </c>
      <c r="AN374" s="466" t="s">
        <v>718</v>
      </c>
      <c r="AO374" s="191" t="s">
        <v>752</v>
      </c>
      <c r="AP374" s="249">
        <f t="shared" si="23"/>
        <v>0</v>
      </c>
      <c r="AQ374" s="249">
        <f t="shared" si="23"/>
        <v>0</v>
      </c>
      <c r="AR374" s="249">
        <f t="shared" si="23"/>
        <v>0</v>
      </c>
      <c r="AS374" s="192"/>
      <c r="AT374" s="268"/>
      <c r="AU374" s="486"/>
      <c r="AV374" s="486"/>
      <c r="AW374" s="196"/>
      <c r="AX374" s="170"/>
    </row>
    <row r="375" spans="32:50" ht="12" customHeight="1">
      <c r="AF375" s="415" t="s">
        <v>1342</v>
      </c>
      <c r="AL375" s="36"/>
      <c r="AM375" s="515" t="s">
        <v>1668</v>
      </c>
      <c r="AN375" s="460" t="s">
        <v>722</v>
      </c>
      <c r="AO375" s="191" t="s">
        <v>752</v>
      </c>
      <c r="AP375" s="249">
        <f t="shared" si="23"/>
        <v>0</v>
      </c>
      <c r="AQ375" s="249">
        <f t="shared" si="23"/>
        <v>0</v>
      </c>
      <c r="AR375" s="249">
        <f t="shared" si="23"/>
        <v>0</v>
      </c>
      <c r="AS375" s="192"/>
      <c r="AT375" s="268"/>
      <c r="AU375" s="486"/>
      <c r="AV375" s="486"/>
      <c r="AW375" s="196"/>
      <c r="AX375" s="170"/>
    </row>
    <row r="376" spans="32:50" ht="12" customHeight="1">
      <c r="AF376" s="415" t="s">
        <v>1343</v>
      </c>
      <c r="AL376" s="36"/>
      <c r="AM376" s="515" t="s">
        <v>1669</v>
      </c>
      <c r="AN376" s="467" t="s">
        <v>1316</v>
      </c>
      <c r="AO376" s="191" t="s">
        <v>752</v>
      </c>
      <c r="AP376" s="249">
        <f t="shared" si="23"/>
        <v>0</v>
      </c>
      <c r="AQ376" s="249">
        <f t="shared" si="23"/>
        <v>0</v>
      </c>
      <c r="AR376" s="249">
        <f t="shared" si="23"/>
        <v>0</v>
      </c>
      <c r="AS376" s="192"/>
      <c r="AT376" s="268"/>
      <c r="AU376" s="486"/>
      <c r="AV376" s="486"/>
      <c r="AW376" s="196"/>
      <c r="AX376" s="170"/>
    </row>
    <row r="377" spans="32:50" ht="12" customHeight="1">
      <c r="AF377" s="415" t="s">
        <v>1344</v>
      </c>
      <c r="AL377" s="36"/>
      <c r="AM377" s="515" t="s">
        <v>1670</v>
      </c>
      <c r="AN377" s="467" t="s">
        <v>1317</v>
      </c>
      <c r="AO377" s="191" t="s">
        <v>752</v>
      </c>
      <c r="AP377" s="249">
        <f t="shared" si="23"/>
        <v>0</v>
      </c>
      <c r="AQ377" s="249">
        <f t="shared" si="23"/>
        <v>0</v>
      </c>
      <c r="AR377" s="249">
        <f t="shared" si="23"/>
        <v>0</v>
      </c>
      <c r="AS377" s="192"/>
      <c r="AT377" s="268"/>
      <c r="AU377" s="486"/>
      <c r="AV377" s="486"/>
      <c r="AW377" s="196"/>
      <c r="AX377" s="170"/>
    </row>
    <row r="378" spans="32:50" ht="12" customHeight="1">
      <c r="AF378" s="415" t="s">
        <v>1345</v>
      </c>
      <c r="AL378" s="36"/>
      <c r="AM378" s="515" t="s">
        <v>1671</v>
      </c>
      <c r="AN378" s="467" t="s">
        <v>1318</v>
      </c>
      <c r="AO378" s="191" t="s">
        <v>752</v>
      </c>
      <c r="AP378" s="249">
        <f t="shared" si="23"/>
        <v>0</v>
      </c>
      <c r="AQ378" s="249">
        <f t="shared" si="23"/>
        <v>0</v>
      </c>
      <c r="AR378" s="249">
        <f t="shared" si="23"/>
        <v>0</v>
      </c>
      <c r="AS378" s="192"/>
      <c r="AT378" s="268"/>
      <c r="AU378" s="486"/>
      <c r="AV378" s="486"/>
      <c r="AW378" s="196"/>
      <c r="AX378" s="170"/>
    </row>
    <row r="379" spans="32:50" ht="12" customHeight="1">
      <c r="AF379" s="415" t="s">
        <v>1346</v>
      </c>
      <c r="AL379" s="36"/>
      <c r="AM379" s="515" t="s">
        <v>1672</v>
      </c>
      <c r="AN379" s="467" t="s">
        <v>1319</v>
      </c>
      <c r="AO379" s="191" t="s">
        <v>752</v>
      </c>
      <c r="AP379" s="249">
        <f t="shared" si="23"/>
        <v>0</v>
      </c>
      <c r="AQ379" s="249">
        <f t="shared" si="23"/>
        <v>0</v>
      </c>
      <c r="AR379" s="249">
        <f t="shared" si="23"/>
        <v>0</v>
      </c>
      <c r="AS379" s="192"/>
      <c r="AT379" s="268"/>
      <c r="AU379" s="486"/>
      <c r="AV379" s="486"/>
      <c r="AW379" s="196"/>
      <c r="AX379" s="170"/>
    </row>
    <row r="380" spans="32:50" ht="12" customHeight="1">
      <c r="AF380" s="415" t="s">
        <v>1351</v>
      </c>
      <c r="AL380" s="36"/>
      <c r="AM380" s="515" t="s">
        <v>1673</v>
      </c>
      <c r="AN380" s="461" t="s">
        <v>720</v>
      </c>
      <c r="AO380" s="191" t="s">
        <v>752</v>
      </c>
      <c r="AP380" s="249">
        <f t="shared" si="23"/>
        <v>0</v>
      </c>
      <c r="AQ380" s="249">
        <f t="shared" si="23"/>
        <v>0</v>
      </c>
      <c r="AR380" s="249">
        <f t="shared" si="23"/>
        <v>0</v>
      </c>
      <c r="AS380" s="192"/>
      <c r="AT380" s="268"/>
      <c r="AU380" s="486"/>
      <c r="AV380" s="486"/>
      <c r="AW380" s="196"/>
      <c r="AX380" s="170"/>
    </row>
    <row r="381" spans="32:50" ht="12" customHeight="1">
      <c r="AF381" s="415" t="s">
        <v>2044</v>
      </c>
      <c r="AL381" s="36"/>
      <c r="AM381" s="515" t="s">
        <v>2051</v>
      </c>
      <c r="AN381" s="468" t="s">
        <v>1320</v>
      </c>
      <c r="AO381" s="191" t="s">
        <v>752</v>
      </c>
      <c r="AP381" s="249">
        <f t="shared" si="23"/>
        <v>0</v>
      </c>
      <c r="AQ381" s="249">
        <f t="shared" si="23"/>
        <v>0</v>
      </c>
      <c r="AR381" s="249">
        <f t="shared" si="23"/>
        <v>0</v>
      </c>
      <c r="AS381" s="192"/>
      <c r="AT381" s="268"/>
      <c r="AU381" s="486"/>
      <c r="AV381" s="486"/>
      <c r="AW381" s="196"/>
      <c r="AX381" s="170"/>
    </row>
    <row r="382" spans="32:50" ht="12" customHeight="1">
      <c r="AF382" s="415" t="s">
        <v>2025</v>
      </c>
      <c r="AL382" s="36"/>
      <c r="AM382" s="515" t="s">
        <v>2032</v>
      </c>
      <c r="AN382" s="468" t="s">
        <v>1321</v>
      </c>
      <c r="AO382" s="191" t="s">
        <v>752</v>
      </c>
      <c r="AP382" s="249">
        <f t="shared" si="23"/>
        <v>0</v>
      </c>
      <c r="AQ382" s="249">
        <f t="shared" si="23"/>
        <v>0</v>
      </c>
      <c r="AR382" s="249">
        <f t="shared" si="23"/>
        <v>0</v>
      </c>
      <c r="AS382" s="192"/>
      <c r="AT382" s="268"/>
      <c r="AU382" s="486"/>
      <c r="AV382" s="486"/>
      <c r="AW382" s="196"/>
      <c r="AX382" s="170"/>
    </row>
    <row r="383" spans="32:50" ht="12" customHeight="1">
      <c r="AF383" s="415" t="s">
        <v>2005</v>
      </c>
      <c r="AL383" s="36"/>
      <c r="AM383" s="515" t="s">
        <v>2013</v>
      </c>
      <c r="AN383" s="468" t="s">
        <v>1322</v>
      </c>
      <c r="AO383" s="191" t="s">
        <v>752</v>
      </c>
      <c r="AP383" s="249">
        <f t="shared" si="23"/>
        <v>0</v>
      </c>
      <c r="AQ383" s="249">
        <f t="shared" si="23"/>
        <v>0</v>
      </c>
      <c r="AR383" s="249">
        <f t="shared" si="23"/>
        <v>0</v>
      </c>
      <c r="AS383" s="192"/>
      <c r="AT383" s="268"/>
      <c r="AU383" s="486"/>
      <c r="AV383" s="486"/>
      <c r="AW383" s="196"/>
      <c r="AX383" s="170"/>
    </row>
    <row r="384" spans="32:50" ht="12" customHeight="1">
      <c r="AF384" s="415" t="s">
        <v>1352</v>
      </c>
      <c r="AL384" s="36"/>
      <c r="AM384" s="515" t="s">
        <v>1674</v>
      </c>
      <c r="AN384" s="468" t="s">
        <v>1323</v>
      </c>
      <c r="AO384" s="191" t="s">
        <v>752</v>
      </c>
      <c r="AP384" s="249">
        <f t="shared" si="23"/>
        <v>0</v>
      </c>
      <c r="AQ384" s="249">
        <f t="shared" si="23"/>
        <v>0</v>
      </c>
      <c r="AR384" s="249">
        <f t="shared" si="23"/>
        <v>0</v>
      </c>
      <c r="AS384" s="192"/>
      <c r="AT384" s="268"/>
      <c r="AU384" s="486"/>
      <c r="AV384" s="486"/>
      <c r="AW384" s="196"/>
      <c r="AX384" s="170"/>
    </row>
    <row r="385" spans="32:50" ht="12" customHeight="1">
      <c r="AF385" s="415" t="s">
        <v>1353</v>
      </c>
      <c r="AL385" s="36"/>
      <c r="AM385" s="515" t="s">
        <v>1675</v>
      </c>
      <c r="AN385" s="468" t="s">
        <v>1324</v>
      </c>
      <c r="AO385" s="191" t="s">
        <v>752</v>
      </c>
      <c r="AP385" s="249">
        <f t="shared" si="23"/>
        <v>0</v>
      </c>
      <c r="AQ385" s="249">
        <f t="shared" si="23"/>
        <v>0</v>
      </c>
      <c r="AR385" s="249">
        <f t="shared" si="23"/>
        <v>0</v>
      </c>
      <c r="AS385" s="192"/>
      <c r="AT385" s="268"/>
      <c r="AU385" s="486"/>
      <c r="AV385" s="486"/>
      <c r="AW385" s="196"/>
      <c r="AX385" s="170"/>
    </row>
    <row r="386" spans="32:50" ht="12" customHeight="1">
      <c r="AF386" s="415" t="s">
        <v>1354</v>
      </c>
      <c r="AL386" s="36"/>
      <c r="AM386" s="515" t="s">
        <v>1676</v>
      </c>
      <c r="AN386" s="468" t="s">
        <v>1325</v>
      </c>
      <c r="AO386" s="191" t="s">
        <v>752</v>
      </c>
      <c r="AP386" s="249">
        <f t="shared" si="23"/>
        <v>0</v>
      </c>
      <c r="AQ386" s="249">
        <f t="shared" si="23"/>
        <v>0</v>
      </c>
      <c r="AR386" s="249">
        <f t="shared" si="23"/>
        <v>0</v>
      </c>
      <c r="AS386" s="192"/>
      <c r="AT386" s="268"/>
      <c r="AU386" s="486"/>
      <c r="AV386" s="486"/>
      <c r="AW386" s="196"/>
      <c r="AX386" s="170"/>
    </row>
    <row r="387" spans="32:50" ht="12" customHeight="1">
      <c r="AF387" s="415" t="s">
        <v>1355</v>
      </c>
      <c r="AL387" s="36"/>
      <c r="AM387" s="515" t="s">
        <v>1677</v>
      </c>
      <c r="AN387" s="469" t="s">
        <v>721</v>
      </c>
      <c r="AO387" s="191" t="s">
        <v>752</v>
      </c>
      <c r="AP387" s="249">
        <f t="shared" si="23"/>
        <v>0</v>
      </c>
      <c r="AQ387" s="249">
        <f t="shared" si="23"/>
        <v>0</v>
      </c>
      <c r="AR387" s="249">
        <f t="shared" si="23"/>
        <v>0</v>
      </c>
      <c r="AS387" s="192"/>
      <c r="AT387" s="268"/>
      <c r="AU387" s="486"/>
      <c r="AV387" s="486"/>
      <c r="AW387" s="196"/>
      <c r="AX387" s="170"/>
    </row>
    <row r="388" spans="32:50" ht="12" customHeight="1">
      <c r="AF388" s="415" t="s">
        <v>1356</v>
      </c>
      <c r="AL388" s="36"/>
      <c r="AM388" s="515" t="s">
        <v>1678</v>
      </c>
      <c r="AN388" s="462" t="s">
        <v>712</v>
      </c>
      <c r="AO388" s="191" t="s">
        <v>752</v>
      </c>
      <c r="AP388" s="249">
        <f t="shared" si="23"/>
        <v>0</v>
      </c>
      <c r="AQ388" s="249">
        <f t="shared" si="23"/>
        <v>0</v>
      </c>
      <c r="AR388" s="249">
        <f t="shared" si="23"/>
        <v>0</v>
      </c>
      <c r="AS388" s="192"/>
      <c r="AT388" s="268"/>
      <c r="AU388" s="486"/>
      <c r="AV388" s="486"/>
      <c r="AW388" s="196"/>
      <c r="AX388" s="170"/>
    </row>
    <row r="389" spans="32:50" ht="12" customHeight="1">
      <c r="AF389" s="415" t="s">
        <v>1357</v>
      </c>
      <c r="AL389" s="36"/>
      <c r="AM389" s="515" t="s">
        <v>1679</v>
      </c>
      <c r="AN389" s="470" t="s">
        <v>1326</v>
      </c>
      <c r="AO389" s="191" t="s">
        <v>752</v>
      </c>
      <c r="AP389" s="249">
        <f t="shared" si="23"/>
        <v>0</v>
      </c>
      <c r="AQ389" s="249">
        <f t="shared" si="23"/>
        <v>0</v>
      </c>
      <c r="AR389" s="249">
        <f t="shared" si="23"/>
        <v>0</v>
      </c>
      <c r="AS389" s="192"/>
      <c r="AT389" s="268"/>
      <c r="AU389" s="486"/>
      <c r="AV389" s="486"/>
      <c r="AW389" s="196"/>
      <c r="AX389" s="170"/>
    </row>
    <row r="390" spans="32:50" ht="12" customHeight="1">
      <c r="AF390" s="415" t="s">
        <v>1358</v>
      </c>
      <c r="AL390" s="36"/>
      <c r="AM390" s="515" t="s">
        <v>1680</v>
      </c>
      <c r="AN390" s="470" t="s">
        <v>1327</v>
      </c>
      <c r="AO390" s="191" t="s">
        <v>752</v>
      </c>
      <c r="AP390" s="249">
        <f t="shared" si="23"/>
        <v>0</v>
      </c>
      <c r="AQ390" s="249">
        <f t="shared" si="23"/>
        <v>0</v>
      </c>
      <c r="AR390" s="249">
        <f t="shared" si="23"/>
        <v>0</v>
      </c>
      <c r="AS390" s="192"/>
      <c r="AT390" s="268"/>
      <c r="AU390" s="486"/>
      <c r="AV390" s="486"/>
      <c r="AW390" s="196"/>
      <c r="AX390" s="170"/>
    </row>
    <row r="391" spans="32:50" ht="12" customHeight="1">
      <c r="AF391" s="415" t="s">
        <v>1359</v>
      </c>
      <c r="AL391" s="36"/>
      <c r="AM391" s="515" t="s">
        <v>1681</v>
      </c>
      <c r="AN391" s="470" t="s">
        <v>1328</v>
      </c>
      <c r="AO391" s="191" t="s">
        <v>752</v>
      </c>
      <c r="AP391" s="249">
        <f t="shared" si="23"/>
        <v>0</v>
      </c>
      <c r="AQ391" s="249">
        <f t="shared" si="23"/>
        <v>0</v>
      </c>
      <c r="AR391" s="249">
        <f t="shared" si="23"/>
        <v>0</v>
      </c>
      <c r="AS391" s="192"/>
      <c r="AT391" s="268"/>
      <c r="AU391" s="486"/>
      <c r="AV391" s="486"/>
      <c r="AW391" s="196"/>
      <c r="AX391" s="170"/>
    </row>
    <row r="392" spans="32:50" ht="12" customHeight="1">
      <c r="AF392" s="415" t="s">
        <v>1371</v>
      </c>
      <c r="AL392" s="36"/>
      <c r="AM392" s="515" t="s">
        <v>1682</v>
      </c>
      <c r="AN392" s="470" t="s">
        <v>1329</v>
      </c>
      <c r="AO392" s="191" t="s">
        <v>752</v>
      </c>
      <c r="AP392" s="249">
        <f t="shared" si="23"/>
        <v>0</v>
      </c>
      <c r="AQ392" s="249">
        <f t="shared" si="23"/>
        <v>0</v>
      </c>
      <c r="AR392" s="249">
        <f t="shared" si="23"/>
        <v>0</v>
      </c>
      <c r="AS392" s="192"/>
      <c r="AT392" s="268"/>
      <c r="AU392" s="486"/>
      <c r="AV392" s="486"/>
      <c r="AW392" s="196"/>
      <c r="AX392" s="170"/>
    </row>
    <row r="393" spans="32:50" ht="12" customHeight="1">
      <c r="AF393" s="415" t="s">
        <v>1370</v>
      </c>
      <c r="AL393" s="36"/>
      <c r="AM393" s="515" t="s">
        <v>1683</v>
      </c>
      <c r="AN393" s="470" t="s">
        <v>1330</v>
      </c>
      <c r="AO393" s="191" t="s">
        <v>752</v>
      </c>
      <c r="AP393" s="249">
        <f t="shared" si="23"/>
        <v>0</v>
      </c>
      <c r="AQ393" s="249">
        <f t="shared" si="23"/>
        <v>0</v>
      </c>
      <c r="AR393" s="249">
        <f t="shared" si="23"/>
        <v>0</v>
      </c>
      <c r="AS393" s="192"/>
      <c r="AT393" s="268"/>
      <c r="AU393" s="486"/>
      <c r="AV393" s="486"/>
      <c r="AW393" s="196"/>
      <c r="AX393" s="170"/>
    </row>
    <row r="394" spans="32:50" ht="12" customHeight="1">
      <c r="AF394" s="415" t="s">
        <v>1369</v>
      </c>
      <c r="AL394" s="36"/>
      <c r="AM394" s="515" t="s">
        <v>1684</v>
      </c>
      <c r="AN394" s="470" t="s">
        <v>1331</v>
      </c>
      <c r="AO394" s="191" t="s">
        <v>752</v>
      </c>
      <c r="AP394" s="249">
        <f t="shared" si="23"/>
        <v>0</v>
      </c>
      <c r="AQ394" s="249">
        <f t="shared" si="23"/>
        <v>0</v>
      </c>
      <c r="AR394" s="249">
        <f t="shared" si="23"/>
        <v>0</v>
      </c>
      <c r="AS394" s="192"/>
      <c r="AT394" s="268"/>
      <c r="AU394" s="486"/>
      <c r="AV394" s="486"/>
      <c r="AW394" s="196"/>
      <c r="AX394" s="170"/>
    </row>
    <row r="395" spans="32:50" ht="12" customHeight="1">
      <c r="AF395" s="415" t="s">
        <v>1368</v>
      </c>
      <c r="AL395" s="36"/>
      <c r="AM395" s="515" t="s">
        <v>1685</v>
      </c>
      <c r="AN395" s="470" t="s">
        <v>1332</v>
      </c>
      <c r="AO395" s="191" t="s">
        <v>752</v>
      </c>
      <c r="AP395" s="249">
        <f t="shared" si="23"/>
        <v>0</v>
      </c>
      <c r="AQ395" s="249">
        <f t="shared" si="23"/>
        <v>0</v>
      </c>
      <c r="AR395" s="249">
        <f t="shared" si="23"/>
        <v>0</v>
      </c>
      <c r="AS395" s="192"/>
      <c r="AT395" s="268"/>
      <c r="AU395" s="486"/>
      <c r="AV395" s="486"/>
      <c r="AW395" s="196"/>
      <c r="AX395" s="170"/>
    </row>
    <row r="396" spans="32:50" ht="12" customHeight="1">
      <c r="AF396" s="415" t="s">
        <v>1367</v>
      </c>
      <c r="AL396" s="36"/>
      <c r="AM396" s="515" t="s">
        <v>1686</v>
      </c>
      <c r="AN396" s="470" t="s">
        <v>1333</v>
      </c>
      <c r="AO396" s="191" t="s">
        <v>752</v>
      </c>
      <c r="AP396" s="249">
        <f t="shared" si="23"/>
        <v>0</v>
      </c>
      <c r="AQ396" s="249">
        <f t="shared" si="23"/>
        <v>0</v>
      </c>
      <c r="AR396" s="249">
        <f t="shared" si="23"/>
        <v>0</v>
      </c>
      <c r="AS396" s="192"/>
      <c r="AT396" s="268"/>
      <c r="AU396" s="486"/>
      <c r="AV396" s="486"/>
      <c r="AW396" s="196"/>
      <c r="AX396" s="170"/>
    </row>
    <row r="397" spans="32:50" ht="12" customHeight="1">
      <c r="AF397" s="415" t="s">
        <v>1372</v>
      </c>
      <c r="AL397" s="36"/>
      <c r="AM397" s="515" t="s">
        <v>1687</v>
      </c>
      <c r="AN397" s="470" t="s">
        <v>1334</v>
      </c>
      <c r="AO397" s="191" t="s">
        <v>752</v>
      </c>
      <c r="AP397" s="249">
        <f t="shared" si="23"/>
        <v>0</v>
      </c>
      <c r="AQ397" s="249">
        <f t="shared" si="23"/>
        <v>0</v>
      </c>
      <c r="AR397" s="249">
        <f t="shared" si="23"/>
        <v>0</v>
      </c>
      <c r="AS397" s="192"/>
      <c r="AT397" s="268"/>
      <c r="AU397" s="486"/>
      <c r="AV397" s="486"/>
      <c r="AW397" s="196"/>
      <c r="AX397" s="170"/>
    </row>
    <row r="398" spans="32:50" ht="0.75" hidden="1" customHeight="1">
      <c r="AF398" s="415"/>
      <c r="AL398" s="36"/>
      <c r="AM398" s="516"/>
      <c r="AN398" s="484"/>
      <c r="AO398" s="485"/>
      <c r="AP398" s="486"/>
      <c r="AQ398" s="486"/>
      <c r="AR398" s="486"/>
      <c r="AS398" s="192"/>
      <c r="AT398" s="268"/>
      <c r="AU398" s="486"/>
      <c r="AV398" s="486"/>
      <c r="AW398" s="196"/>
      <c r="AX398" s="170"/>
    </row>
    <row r="399" spans="32:50" ht="0.75" hidden="1" customHeight="1">
      <c r="AF399" s="415"/>
      <c r="AL399" s="36"/>
      <c r="AM399" s="516"/>
      <c r="AN399" s="484"/>
      <c r="AO399" s="485"/>
      <c r="AP399" s="486"/>
      <c r="AQ399" s="486"/>
      <c r="AR399" s="486"/>
      <c r="AS399" s="192"/>
      <c r="AT399" s="268"/>
      <c r="AU399" s="486"/>
      <c r="AV399" s="486"/>
      <c r="AW399" s="196"/>
      <c r="AX399" s="170"/>
    </row>
    <row r="400" spans="32:50" ht="12" customHeight="1">
      <c r="AF400" s="415" t="s">
        <v>1373</v>
      </c>
      <c r="AL400" s="36"/>
      <c r="AM400" s="515" t="s">
        <v>1688</v>
      </c>
      <c r="AN400" s="471" t="s">
        <v>1335</v>
      </c>
      <c r="AO400" s="191" t="s">
        <v>752</v>
      </c>
      <c r="AP400" s="249">
        <f t="shared" ref="AP400:AR406" si="24">IF(AP336=0,0,AP444/AP336*1000)</f>
        <v>0</v>
      </c>
      <c r="AQ400" s="249">
        <f t="shared" si="24"/>
        <v>0</v>
      </c>
      <c r="AR400" s="249">
        <f t="shared" si="24"/>
        <v>0</v>
      </c>
      <c r="AS400" s="192"/>
      <c r="AT400" s="268"/>
      <c r="AU400" s="486"/>
      <c r="AV400" s="486"/>
      <c r="AW400" s="196"/>
      <c r="AX400" s="170"/>
    </row>
    <row r="401" spans="32:50" ht="12" customHeight="1">
      <c r="AF401" s="415" t="s">
        <v>1360</v>
      </c>
      <c r="AL401" s="36"/>
      <c r="AM401" s="515" t="s">
        <v>1689</v>
      </c>
      <c r="AN401" s="472" t="s">
        <v>723</v>
      </c>
      <c r="AO401" s="191" t="s">
        <v>752</v>
      </c>
      <c r="AP401" s="249">
        <f t="shared" si="24"/>
        <v>0</v>
      </c>
      <c r="AQ401" s="249">
        <f t="shared" si="24"/>
        <v>0</v>
      </c>
      <c r="AR401" s="249">
        <f t="shared" si="24"/>
        <v>0</v>
      </c>
      <c r="AS401" s="192"/>
      <c r="AT401" s="268"/>
      <c r="AU401" s="486"/>
      <c r="AV401" s="486"/>
      <c r="AW401" s="196"/>
      <c r="AX401" s="170"/>
    </row>
    <row r="402" spans="32:50" ht="12" customHeight="1">
      <c r="AF402" s="415" t="s">
        <v>1361</v>
      </c>
      <c r="AL402" s="36"/>
      <c r="AM402" s="515" t="s">
        <v>1690</v>
      </c>
      <c r="AN402" s="473" t="s">
        <v>749</v>
      </c>
      <c r="AO402" s="191" t="s">
        <v>752</v>
      </c>
      <c r="AP402" s="249">
        <f t="shared" si="24"/>
        <v>0</v>
      </c>
      <c r="AQ402" s="249">
        <f t="shared" si="24"/>
        <v>0</v>
      </c>
      <c r="AR402" s="249">
        <f t="shared" si="24"/>
        <v>0</v>
      </c>
      <c r="AS402" s="192"/>
      <c r="AT402" s="268"/>
      <c r="AU402" s="486"/>
      <c r="AV402" s="486"/>
      <c r="AW402" s="196"/>
      <c r="AX402" s="170"/>
    </row>
    <row r="403" spans="32:50" ht="12" customHeight="1">
      <c r="AF403" s="415" t="s">
        <v>1362</v>
      </c>
      <c r="AL403" s="36"/>
      <c r="AM403" s="515" t="s">
        <v>1691</v>
      </c>
      <c r="AN403" s="474" t="s">
        <v>315</v>
      </c>
      <c r="AO403" s="191" t="s">
        <v>752</v>
      </c>
      <c r="AP403" s="249">
        <f t="shared" si="24"/>
        <v>0</v>
      </c>
      <c r="AQ403" s="249">
        <f t="shared" si="24"/>
        <v>0</v>
      </c>
      <c r="AR403" s="249">
        <f t="shared" si="24"/>
        <v>0</v>
      </c>
      <c r="AS403" s="192"/>
      <c r="AT403" s="268"/>
      <c r="AU403" s="486"/>
      <c r="AV403" s="486"/>
      <c r="AW403" s="196"/>
      <c r="AX403" s="170"/>
    </row>
    <row r="404" spans="32:50" ht="12" customHeight="1">
      <c r="AF404" s="415" t="s">
        <v>1364</v>
      </c>
      <c r="AL404" s="36"/>
      <c r="AM404" s="515" t="s">
        <v>1692</v>
      </c>
      <c r="AN404" s="475" t="s">
        <v>316</v>
      </c>
      <c r="AO404" s="191" t="s">
        <v>752</v>
      </c>
      <c r="AP404" s="249">
        <f t="shared" si="24"/>
        <v>0</v>
      </c>
      <c r="AQ404" s="249">
        <f t="shared" si="24"/>
        <v>0</v>
      </c>
      <c r="AR404" s="249">
        <f t="shared" si="24"/>
        <v>0</v>
      </c>
      <c r="AS404" s="192"/>
      <c r="AT404" s="268"/>
      <c r="AU404" s="486"/>
      <c r="AV404" s="486"/>
      <c r="AW404" s="196"/>
      <c r="AX404" s="170"/>
    </row>
    <row r="405" spans="32:50" ht="12" customHeight="1">
      <c r="AF405" s="415" t="s">
        <v>1363</v>
      </c>
      <c r="AL405" s="36"/>
      <c r="AM405" s="515" t="s">
        <v>1693</v>
      </c>
      <c r="AN405" s="476" t="s">
        <v>317</v>
      </c>
      <c r="AO405" s="191" t="s">
        <v>752</v>
      </c>
      <c r="AP405" s="249">
        <f t="shared" si="24"/>
        <v>0</v>
      </c>
      <c r="AQ405" s="249">
        <f t="shared" si="24"/>
        <v>0</v>
      </c>
      <c r="AR405" s="249">
        <f t="shared" si="24"/>
        <v>0</v>
      </c>
      <c r="AS405" s="192"/>
      <c r="AT405" s="268"/>
      <c r="AU405" s="486"/>
      <c r="AV405" s="486"/>
      <c r="AW405" s="196"/>
      <c r="AX405" s="170"/>
    </row>
    <row r="406" spans="32:50" ht="12" customHeight="1">
      <c r="AF406" s="415" t="s">
        <v>1365</v>
      </c>
      <c r="AL406" s="36"/>
      <c r="AM406" s="515" t="s">
        <v>1694</v>
      </c>
      <c r="AN406" s="465" t="s">
        <v>318</v>
      </c>
      <c r="AO406" s="191" t="s">
        <v>752</v>
      </c>
      <c r="AP406" s="249">
        <f t="shared" si="24"/>
        <v>0</v>
      </c>
      <c r="AQ406" s="249">
        <f t="shared" si="24"/>
        <v>0</v>
      </c>
      <c r="AR406" s="249">
        <f t="shared" si="24"/>
        <v>0</v>
      </c>
      <c r="AS406" s="192"/>
      <c r="AT406" s="268"/>
      <c r="AU406" s="486"/>
      <c r="AV406" s="486"/>
      <c r="AW406" s="196"/>
      <c r="AX406" s="170"/>
    </row>
    <row r="407" spans="32:50" ht="0.75" hidden="1" customHeight="1">
      <c r="AF407" s="415"/>
      <c r="AL407" s="36"/>
      <c r="AM407" s="516"/>
      <c r="AN407" s="484"/>
      <c r="AO407" s="485"/>
      <c r="AP407" s="486"/>
      <c r="AQ407" s="486"/>
      <c r="AR407" s="486"/>
      <c r="AS407" s="192"/>
      <c r="AT407" s="268"/>
      <c r="AU407" s="486"/>
      <c r="AV407" s="486"/>
      <c r="AW407" s="196"/>
      <c r="AX407" s="170"/>
    </row>
    <row r="408" spans="32:50" ht="24" customHeight="1">
      <c r="AF408" s="116"/>
      <c r="AL408" s="36"/>
      <c r="AM408" s="514" t="s">
        <v>1966</v>
      </c>
      <c r="AN408" s="487" t="s">
        <v>762</v>
      </c>
      <c r="AO408" s="191" t="s">
        <v>195</v>
      </c>
      <c r="AP408" s="249">
        <f t="shared" ref="AP408:AR427" si="25">SUMIF($AS$9:$AW$9,AP$9,$AS408:$AW408)</f>
        <v>215605.78558910295</v>
      </c>
      <c r="AQ408" s="249">
        <f t="shared" si="25"/>
        <v>123338.48005910298</v>
      </c>
      <c r="AR408" s="249">
        <f t="shared" si="25"/>
        <v>92267.305529999983</v>
      </c>
      <c r="AS408" s="192"/>
      <c r="AT408" s="265">
        <f>SUM(AT409,AT413:AT418,AT419,AT424,AT431,AT432,AT444:AT450)</f>
        <v>215605.78558910295</v>
      </c>
      <c r="AU408" s="265">
        <f>SUM(AU409,AU413:AU418,AU419,AU424,AU431,AU432,AU444:AU450)</f>
        <v>123338.48005910298</v>
      </c>
      <c r="AV408" s="265">
        <f>SUM(AV409,AV413:AV418,AV419,AV424,AV431,AV432,AV444:AV450)</f>
        <v>92267.305529999983</v>
      </c>
      <c r="AW408" s="196"/>
      <c r="AX408" s="170"/>
    </row>
    <row r="409" spans="32:50" ht="12" customHeight="1">
      <c r="AF409" s="415" t="s">
        <v>1336</v>
      </c>
      <c r="AL409" s="36"/>
      <c r="AM409" s="515" t="s">
        <v>1967</v>
      </c>
      <c r="AN409" s="459" t="s">
        <v>1311</v>
      </c>
      <c r="AO409" s="191" t="s">
        <v>195</v>
      </c>
      <c r="AP409" s="249">
        <f t="shared" si="25"/>
        <v>215605.78558910295</v>
      </c>
      <c r="AQ409" s="249">
        <f t="shared" si="25"/>
        <v>123338.48005910298</v>
      </c>
      <c r="AR409" s="249">
        <f t="shared" si="25"/>
        <v>92267.305529999983</v>
      </c>
      <c r="AS409" s="192"/>
      <c r="AT409" s="692">
        <f>AU409+AV409</f>
        <v>215605.78558910295</v>
      </c>
      <c r="AU409" s="184">
        <f>SUM(AU410:AU412)</f>
        <v>123338.48005910298</v>
      </c>
      <c r="AV409" s="184">
        <f>SUM(AV410:AV412)</f>
        <v>92267.305529999983</v>
      </c>
      <c r="AW409" s="196"/>
      <c r="AX409" s="170"/>
    </row>
    <row r="410" spans="32:50" ht="12" customHeight="1">
      <c r="AF410" s="415" t="s">
        <v>1337</v>
      </c>
      <c r="AL410" s="36"/>
      <c r="AM410" s="515" t="s">
        <v>1968</v>
      </c>
      <c r="AN410" s="463" t="s">
        <v>713</v>
      </c>
      <c r="AO410" s="191" t="s">
        <v>195</v>
      </c>
      <c r="AP410" s="249">
        <f t="shared" si="25"/>
        <v>215605.78558910295</v>
      </c>
      <c r="AQ410" s="249">
        <f t="shared" si="25"/>
        <v>123338.48005910298</v>
      </c>
      <c r="AR410" s="249">
        <f t="shared" si="25"/>
        <v>92267.305529999983</v>
      </c>
      <c r="AS410" s="192"/>
      <c r="AT410" s="692">
        <f>AU410+AV410</f>
        <v>215605.78558910295</v>
      </c>
      <c r="AU410" s="184">
        <f>AU366*AU302/1000</f>
        <v>123338.48005910298</v>
      </c>
      <c r="AV410" s="184">
        <f>AV366*AV302/1000</f>
        <v>92267.305529999983</v>
      </c>
      <c r="AW410" s="196"/>
      <c r="AX410" s="170"/>
    </row>
    <row r="411" spans="32:50" ht="12" customHeight="1">
      <c r="AF411" s="415" t="s">
        <v>1338</v>
      </c>
      <c r="AL411" s="36"/>
      <c r="AM411" s="515" t="s">
        <v>1969</v>
      </c>
      <c r="AN411" s="463" t="s">
        <v>715</v>
      </c>
      <c r="AO411" s="191" t="s">
        <v>195</v>
      </c>
      <c r="AP411" s="249">
        <f t="shared" si="25"/>
        <v>0</v>
      </c>
      <c r="AQ411" s="249">
        <f t="shared" si="25"/>
        <v>0</v>
      </c>
      <c r="AR411" s="249">
        <f t="shared" si="25"/>
        <v>0</v>
      </c>
      <c r="AS411" s="192"/>
      <c r="AT411" s="268"/>
      <c r="AU411" s="486"/>
      <c r="AV411" s="486"/>
      <c r="AW411" s="196"/>
      <c r="AX411" s="170"/>
    </row>
    <row r="412" spans="32:50" ht="12" customHeight="1">
      <c r="AF412" s="415" t="s">
        <v>1339</v>
      </c>
      <c r="AL412" s="36"/>
      <c r="AM412" s="515" t="s">
        <v>1970</v>
      </c>
      <c r="AN412" s="463" t="s">
        <v>716</v>
      </c>
      <c r="AO412" s="191" t="s">
        <v>195</v>
      </c>
      <c r="AP412" s="249">
        <f t="shared" si="25"/>
        <v>0</v>
      </c>
      <c r="AQ412" s="249">
        <f t="shared" si="25"/>
        <v>0</v>
      </c>
      <c r="AR412" s="249">
        <f t="shared" si="25"/>
        <v>0</v>
      </c>
      <c r="AS412" s="192"/>
      <c r="AT412" s="268"/>
      <c r="AU412" s="486"/>
      <c r="AV412" s="486"/>
      <c r="AW412" s="196"/>
      <c r="AX412" s="170"/>
    </row>
    <row r="413" spans="32:50" ht="12" customHeight="1">
      <c r="AF413" s="415" t="s">
        <v>1348</v>
      </c>
      <c r="AL413" s="36"/>
      <c r="AM413" s="515" t="s">
        <v>1971</v>
      </c>
      <c r="AN413" s="464" t="s">
        <v>1312</v>
      </c>
      <c r="AO413" s="191" t="s">
        <v>195</v>
      </c>
      <c r="AP413" s="249">
        <f t="shared" si="25"/>
        <v>0</v>
      </c>
      <c r="AQ413" s="249">
        <f t="shared" si="25"/>
        <v>0</v>
      </c>
      <c r="AR413" s="249">
        <f t="shared" si="25"/>
        <v>0</v>
      </c>
      <c r="AS413" s="192"/>
      <c r="AT413" s="268"/>
      <c r="AU413" s="486"/>
      <c r="AV413" s="486"/>
      <c r="AW413" s="196"/>
      <c r="AX413" s="170"/>
    </row>
    <row r="414" spans="32:50" ht="12" customHeight="1">
      <c r="AF414" s="415" t="s">
        <v>1349</v>
      </c>
      <c r="AL414" s="36"/>
      <c r="AM414" s="515" t="s">
        <v>1972</v>
      </c>
      <c r="AN414" s="464" t="s">
        <v>1313</v>
      </c>
      <c r="AO414" s="191" t="s">
        <v>195</v>
      </c>
      <c r="AP414" s="249">
        <f t="shared" si="25"/>
        <v>0</v>
      </c>
      <c r="AQ414" s="249">
        <f t="shared" si="25"/>
        <v>0</v>
      </c>
      <c r="AR414" s="249">
        <f t="shared" si="25"/>
        <v>0</v>
      </c>
      <c r="AS414" s="192"/>
      <c r="AT414" s="268"/>
      <c r="AU414" s="486"/>
      <c r="AV414" s="486"/>
      <c r="AW414" s="196"/>
      <c r="AX414" s="170"/>
    </row>
    <row r="415" spans="32:50" ht="12" customHeight="1">
      <c r="AF415" s="415" t="s">
        <v>1350</v>
      </c>
      <c r="AL415" s="36"/>
      <c r="AM415" s="515" t="s">
        <v>1973</v>
      </c>
      <c r="AN415" s="464" t="s">
        <v>1314</v>
      </c>
      <c r="AO415" s="191" t="s">
        <v>195</v>
      </c>
      <c r="AP415" s="249">
        <f t="shared" si="25"/>
        <v>0</v>
      </c>
      <c r="AQ415" s="249">
        <f t="shared" si="25"/>
        <v>0</v>
      </c>
      <c r="AR415" s="249">
        <f t="shared" si="25"/>
        <v>0</v>
      </c>
      <c r="AS415" s="192"/>
      <c r="AT415" s="268"/>
      <c r="AU415" s="486"/>
      <c r="AV415" s="486"/>
      <c r="AW415" s="196"/>
      <c r="AX415" s="170"/>
    </row>
    <row r="416" spans="32:50" ht="12" customHeight="1">
      <c r="AF416" s="415" t="s">
        <v>1347</v>
      </c>
      <c r="AL416" s="36"/>
      <c r="AM416" s="515" t="s">
        <v>1974</v>
      </c>
      <c r="AN416" s="464" t="s">
        <v>1315</v>
      </c>
      <c r="AO416" s="191" t="s">
        <v>195</v>
      </c>
      <c r="AP416" s="249">
        <f t="shared" si="25"/>
        <v>0</v>
      </c>
      <c r="AQ416" s="249">
        <f t="shared" si="25"/>
        <v>0</v>
      </c>
      <c r="AR416" s="249">
        <f t="shared" si="25"/>
        <v>0</v>
      </c>
      <c r="AS416" s="192"/>
      <c r="AT416" s="268"/>
      <c r="AU416" s="486"/>
      <c r="AV416" s="486"/>
      <c r="AW416" s="196"/>
      <c r="AX416" s="170"/>
    </row>
    <row r="417" spans="32:50" ht="12" customHeight="1">
      <c r="AF417" s="415" t="s">
        <v>1340</v>
      </c>
      <c r="AL417" s="36"/>
      <c r="AM417" s="515" t="s">
        <v>1975</v>
      </c>
      <c r="AN417" s="465" t="s">
        <v>684</v>
      </c>
      <c r="AO417" s="191" t="s">
        <v>195</v>
      </c>
      <c r="AP417" s="249">
        <f t="shared" si="25"/>
        <v>0</v>
      </c>
      <c r="AQ417" s="249">
        <f t="shared" si="25"/>
        <v>0</v>
      </c>
      <c r="AR417" s="249">
        <f t="shared" si="25"/>
        <v>0</v>
      </c>
      <c r="AS417" s="192"/>
      <c r="AT417" s="268"/>
      <c r="AU417" s="486"/>
      <c r="AV417" s="486"/>
      <c r="AW417" s="196"/>
      <c r="AX417" s="170"/>
    </row>
    <row r="418" spans="32:50" ht="12" customHeight="1">
      <c r="AF418" s="415" t="s">
        <v>1341</v>
      </c>
      <c r="AL418" s="36"/>
      <c r="AM418" s="515" t="s">
        <v>1976</v>
      </c>
      <c r="AN418" s="466" t="s">
        <v>718</v>
      </c>
      <c r="AO418" s="191" t="s">
        <v>195</v>
      </c>
      <c r="AP418" s="249">
        <f t="shared" si="25"/>
        <v>0</v>
      </c>
      <c r="AQ418" s="249">
        <f t="shared" si="25"/>
        <v>0</v>
      </c>
      <c r="AR418" s="249">
        <f t="shared" si="25"/>
        <v>0</v>
      </c>
      <c r="AS418" s="192"/>
      <c r="AT418" s="268"/>
      <c r="AU418" s="486"/>
      <c r="AV418" s="486"/>
      <c r="AW418" s="196"/>
      <c r="AX418" s="170"/>
    </row>
    <row r="419" spans="32:50" ht="12" customHeight="1">
      <c r="AF419" s="415" t="s">
        <v>1342</v>
      </c>
      <c r="AL419" s="36"/>
      <c r="AM419" s="515" t="s">
        <v>1977</v>
      </c>
      <c r="AN419" s="460" t="s">
        <v>722</v>
      </c>
      <c r="AO419" s="191" t="s">
        <v>195</v>
      </c>
      <c r="AP419" s="249">
        <f t="shared" si="25"/>
        <v>0</v>
      </c>
      <c r="AQ419" s="249">
        <f t="shared" si="25"/>
        <v>0</v>
      </c>
      <c r="AR419" s="249">
        <f t="shared" si="25"/>
        <v>0</v>
      </c>
      <c r="AS419" s="192"/>
      <c r="AT419" s="268"/>
      <c r="AU419" s="486"/>
      <c r="AV419" s="486"/>
      <c r="AW419" s="196"/>
      <c r="AX419" s="170"/>
    </row>
    <row r="420" spans="32:50" ht="12" customHeight="1">
      <c r="AF420" s="415" t="s">
        <v>1343</v>
      </c>
      <c r="AL420" s="36"/>
      <c r="AM420" s="515" t="s">
        <v>1978</v>
      </c>
      <c r="AN420" s="467" t="s">
        <v>1316</v>
      </c>
      <c r="AO420" s="191" t="s">
        <v>195</v>
      </c>
      <c r="AP420" s="249">
        <f t="shared" si="25"/>
        <v>0</v>
      </c>
      <c r="AQ420" s="249">
        <f t="shared" si="25"/>
        <v>0</v>
      </c>
      <c r="AR420" s="249">
        <f t="shared" si="25"/>
        <v>0</v>
      </c>
      <c r="AS420" s="192"/>
      <c r="AT420" s="268"/>
      <c r="AU420" s="486"/>
      <c r="AV420" s="486"/>
      <c r="AW420" s="196"/>
      <c r="AX420" s="170"/>
    </row>
    <row r="421" spans="32:50" ht="12" customHeight="1">
      <c r="AF421" s="415" t="s">
        <v>1344</v>
      </c>
      <c r="AL421" s="36"/>
      <c r="AM421" s="515" t="s">
        <v>1979</v>
      </c>
      <c r="AN421" s="467" t="s">
        <v>1317</v>
      </c>
      <c r="AO421" s="191" t="s">
        <v>195</v>
      </c>
      <c r="AP421" s="249">
        <f t="shared" si="25"/>
        <v>0</v>
      </c>
      <c r="AQ421" s="249">
        <f t="shared" si="25"/>
        <v>0</v>
      </c>
      <c r="AR421" s="249">
        <f t="shared" si="25"/>
        <v>0</v>
      </c>
      <c r="AS421" s="192"/>
      <c r="AT421" s="268"/>
      <c r="AU421" s="486"/>
      <c r="AV421" s="486"/>
      <c r="AW421" s="196"/>
      <c r="AX421" s="170"/>
    </row>
    <row r="422" spans="32:50" ht="12" customHeight="1">
      <c r="AF422" s="415" t="s">
        <v>1345</v>
      </c>
      <c r="AL422" s="36"/>
      <c r="AM422" s="515" t="s">
        <v>1980</v>
      </c>
      <c r="AN422" s="467" t="s">
        <v>1318</v>
      </c>
      <c r="AO422" s="191" t="s">
        <v>195</v>
      </c>
      <c r="AP422" s="249">
        <f t="shared" si="25"/>
        <v>0</v>
      </c>
      <c r="AQ422" s="249">
        <f t="shared" si="25"/>
        <v>0</v>
      </c>
      <c r="AR422" s="249">
        <f t="shared" si="25"/>
        <v>0</v>
      </c>
      <c r="AS422" s="192"/>
      <c r="AT422" s="268"/>
      <c r="AU422" s="486"/>
      <c r="AV422" s="486"/>
      <c r="AW422" s="196"/>
      <c r="AX422" s="170"/>
    </row>
    <row r="423" spans="32:50" ht="12" customHeight="1">
      <c r="AF423" s="415" t="s">
        <v>1346</v>
      </c>
      <c r="AL423" s="36"/>
      <c r="AM423" s="515" t="s">
        <v>1981</v>
      </c>
      <c r="AN423" s="467" t="s">
        <v>1319</v>
      </c>
      <c r="AO423" s="191" t="s">
        <v>195</v>
      </c>
      <c r="AP423" s="249">
        <f t="shared" si="25"/>
        <v>0</v>
      </c>
      <c r="AQ423" s="249">
        <f t="shared" si="25"/>
        <v>0</v>
      </c>
      <c r="AR423" s="249">
        <f t="shared" si="25"/>
        <v>0</v>
      </c>
      <c r="AS423" s="192"/>
      <c r="AT423" s="268"/>
      <c r="AU423" s="486"/>
      <c r="AV423" s="486"/>
      <c r="AW423" s="196"/>
      <c r="AX423" s="170"/>
    </row>
    <row r="424" spans="32:50" ht="12" customHeight="1">
      <c r="AF424" s="415" t="s">
        <v>1351</v>
      </c>
      <c r="AL424" s="36"/>
      <c r="AM424" s="515" t="s">
        <v>1982</v>
      </c>
      <c r="AN424" s="461" t="s">
        <v>720</v>
      </c>
      <c r="AO424" s="191" t="s">
        <v>195</v>
      </c>
      <c r="AP424" s="249">
        <f t="shared" si="25"/>
        <v>0</v>
      </c>
      <c r="AQ424" s="249">
        <f t="shared" si="25"/>
        <v>0</v>
      </c>
      <c r="AR424" s="249">
        <f t="shared" si="25"/>
        <v>0</v>
      </c>
      <c r="AS424" s="192"/>
      <c r="AT424" s="268"/>
      <c r="AU424" s="486"/>
      <c r="AV424" s="486"/>
      <c r="AW424" s="196"/>
      <c r="AX424" s="170"/>
    </row>
    <row r="425" spans="32:50" ht="12" customHeight="1">
      <c r="AF425" s="415" t="s">
        <v>2044</v>
      </c>
      <c r="AL425" s="36"/>
      <c r="AM425" s="515" t="s">
        <v>2052</v>
      </c>
      <c r="AN425" s="468" t="s">
        <v>1320</v>
      </c>
      <c r="AO425" s="191" t="s">
        <v>195</v>
      </c>
      <c r="AP425" s="249">
        <f t="shared" si="25"/>
        <v>0</v>
      </c>
      <c r="AQ425" s="249">
        <f t="shared" si="25"/>
        <v>0</v>
      </c>
      <c r="AR425" s="249">
        <f t="shared" si="25"/>
        <v>0</v>
      </c>
      <c r="AS425" s="192"/>
      <c r="AT425" s="268"/>
      <c r="AU425" s="486"/>
      <c r="AV425" s="486"/>
      <c r="AW425" s="196"/>
      <c r="AX425" s="170"/>
    </row>
    <row r="426" spans="32:50" ht="12" customHeight="1">
      <c r="AF426" s="415" t="s">
        <v>2025</v>
      </c>
      <c r="AL426" s="36"/>
      <c r="AM426" s="515" t="s">
        <v>2033</v>
      </c>
      <c r="AN426" s="468" t="s">
        <v>1321</v>
      </c>
      <c r="AO426" s="191" t="s">
        <v>195</v>
      </c>
      <c r="AP426" s="249">
        <f t="shared" si="25"/>
        <v>0</v>
      </c>
      <c r="AQ426" s="249">
        <f t="shared" si="25"/>
        <v>0</v>
      </c>
      <c r="AR426" s="249">
        <f t="shared" si="25"/>
        <v>0</v>
      </c>
      <c r="AS426" s="192"/>
      <c r="AT426" s="268"/>
      <c r="AU426" s="486"/>
      <c r="AV426" s="486"/>
      <c r="AW426" s="196"/>
      <c r="AX426" s="170"/>
    </row>
    <row r="427" spans="32:50" ht="12" customHeight="1">
      <c r="AF427" s="415" t="s">
        <v>2005</v>
      </c>
      <c r="AL427" s="36"/>
      <c r="AM427" s="515" t="s">
        <v>2014</v>
      </c>
      <c r="AN427" s="468" t="s">
        <v>1322</v>
      </c>
      <c r="AO427" s="191" t="s">
        <v>195</v>
      </c>
      <c r="AP427" s="249">
        <f t="shared" si="25"/>
        <v>0</v>
      </c>
      <c r="AQ427" s="249">
        <f t="shared" si="25"/>
        <v>0</v>
      </c>
      <c r="AR427" s="249">
        <f t="shared" si="25"/>
        <v>0</v>
      </c>
      <c r="AS427" s="192"/>
      <c r="AT427" s="268"/>
      <c r="AU427" s="486"/>
      <c r="AV427" s="486"/>
      <c r="AW427" s="196"/>
      <c r="AX427" s="170"/>
    </row>
    <row r="428" spans="32:50" ht="12" customHeight="1">
      <c r="AF428" s="415" t="s">
        <v>1352</v>
      </c>
      <c r="AL428" s="36"/>
      <c r="AM428" s="515" t="s">
        <v>1983</v>
      </c>
      <c r="AN428" s="468" t="s">
        <v>1323</v>
      </c>
      <c r="AO428" s="191" t="s">
        <v>195</v>
      </c>
      <c r="AP428" s="249">
        <f t="shared" ref="AP428:AR441" si="26">SUMIF($AS$9:$AW$9,AP$9,$AS428:$AW428)</f>
        <v>0</v>
      </c>
      <c r="AQ428" s="249">
        <f t="shared" si="26"/>
        <v>0</v>
      </c>
      <c r="AR428" s="249">
        <f t="shared" si="26"/>
        <v>0</v>
      </c>
      <c r="AS428" s="192"/>
      <c r="AT428" s="268"/>
      <c r="AU428" s="486"/>
      <c r="AV428" s="486"/>
      <c r="AW428" s="196"/>
      <c r="AX428" s="170"/>
    </row>
    <row r="429" spans="32:50" ht="12" customHeight="1">
      <c r="AF429" s="415" t="s">
        <v>1353</v>
      </c>
      <c r="AL429" s="36"/>
      <c r="AM429" s="515" t="s">
        <v>1984</v>
      </c>
      <c r="AN429" s="468" t="s">
        <v>1324</v>
      </c>
      <c r="AO429" s="191" t="s">
        <v>195</v>
      </c>
      <c r="AP429" s="249">
        <f t="shared" si="26"/>
        <v>0</v>
      </c>
      <c r="AQ429" s="249">
        <f t="shared" si="26"/>
        <v>0</v>
      </c>
      <c r="AR429" s="249">
        <f t="shared" si="26"/>
        <v>0</v>
      </c>
      <c r="AS429" s="192"/>
      <c r="AT429" s="268"/>
      <c r="AU429" s="486"/>
      <c r="AV429" s="486"/>
      <c r="AW429" s="196"/>
      <c r="AX429" s="170"/>
    </row>
    <row r="430" spans="32:50" ht="12" customHeight="1">
      <c r="AF430" s="415" t="s">
        <v>1354</v>
      </c>
      <c r="AL430" s="36"/>
      <c r="AM430" s="515" t="s">
        <v>1985</v>
      </c>
      <c r="AN430" s="468" t="s">
        <v>1325</v>
      </c>
      <c r="AO430" s="191" t="s">
        <v>195</v>
      </c>
      <c r="AP430" s="249">
        <f t="shared" si="26"/>
        <v>0</v>
      </c>
      <c r="AQ430" s="249">
        <f t="shared" si="26"/>
        <v>0</v>
      </c>
      <c r="AR430" s="249">
        <f t="shared" si="26"/>
        <v>0</v>
      </c>
      <c r="AS430" s="192"/>
      <c r="AT430" s="268"/>
      <c r="AU430" s="486"/>
      <c r="AV430" s="486"/>
      <c r="AW430" s="196"/>
      <c r="AX430" s="170"/>
    </row>
    <row r="431" spans="32:50" ht="12" customHeight="1">
      <c r="AF431" s="415" t="s">
        <v>1355</v>
      </c>
      <c r="AL431" s="36"/>
      <c r="AM431" s="515" t="s">
        <v>1986</v>
      </c>
      <c r="AN431" s="469" t="s">
        <v>721</v>
      </c>
      <c r="AO431" s="191" t="s">
        <v>195</v>
      </c>
      <c r="AP431" s="249">
        <f t="shared" si="26"/>
        <v>0</v>
      </c>
      <c r="AQ431" s="249">
        <f t="shared" si="26"/>
        <v>0</v>
      </c>
      <c r="AR431" s="249">
        <f t="shared" si="26"/>
        <v>0</v>
      </c>
      <c r="AS431" s="192"/>
      <c r="AT431" s="268"/>
      <c r="AU431" s="486"/>
      <c r="AV431" s="486"/>
      <c r="AW431" s="196"/>
      <c r="AX431" s="170"/>
    </row>
    <row r="432" spans="32:50" ht="12" customHeight="1">
      <c r="AF432" s="415" t="s">
        <v>1356</v>
      </c>
      <c r="AL432" s="36"/>
      <c r="AM432" s="515" t="s">
        <v>1987</v>
      </c>
      <c r="AN432" s="462" t="s">
        <v>712</v>
      </c>
      <c r="AO432" s="191" t="s">
        <v>195</v>
      </c>
      <c r="AP432" s="249">
        <f t="shared" si="26"/>
        <v>0</v>
      </c>
      <c r="AQ432" s="249">
        <f t="shared" si="26"/>
        <v>0</v>
      </c>
      <c r="AR432" s="249">
        <f t="shared" si="26"/>
        <v>0</v>
      </c>
      <c r="AS432" s="192"/>
      <c r="AT432" s="268"/>
      <c r="AU432" s="486"/>
      <c r="AV432" s="486"/>
      <c r="AW432" s="196"/>
      <c r="AX432" s="170"/>
    </row>
    <row r="433" spans="32:50" ht="12" customHeight="1">
      <c r="AF433" s="415" t="s">
        <v>1357</v>
      </c>
      <c r="AL433" s="36"/>
      <c r="AM433" s="515" t="s">
        <v>1988</v>
      </c>
      <c r="AN433" s="470" t="s">
        <v>1326</v>
      </c>
      <c r="AO433" s="191" t="s">
        <v>195</v>
      </c>
      <c r="AP433" s="249">
        <f t="shared" si="26"/>
        <v>0</v>
      </c>
      <c r="AQ433" s="249">
        <f t="shared" si="26"/>
        <v>0</v>
      </c>
      <c r="AR433" s="249">
        <f t="shared" si="26"/>
        <v>0</v>
      </c>
      <c r="AS433" s="192"/>
      <c r="AT433" s="268"/>
      <c r="AU433" s="486"/>
      <c r="AV433" s="486"/>
      <c r="AW433" s="196"/>
      <c r="AX433" s="170"/>
    </row>
    <row r="434" spans="32:50" ht="12" customHeight="1">
      <c r="AF434" s="415" t="s">
        <v>1358</v>
      </c>
      <c r="AL434" s="36"/>
      <c r="AM434" s="515" t="s">
        <v>1989</v>
      </c>
      <c r="AN434" s="470" t="s">
        <v>1327</v>
      </c>
      <c r="AO434" s="191" t="s">
        <v>195</v>
      </c>
      <c r="AP434" s="249">
        <f t="shared" si="26"/>
        <v>0</v>
      </c>
      <c r="AQ434" s="249">
        <f t="shared" si="26"/>
        <v>0</v>
      </c>
      <c r="AR434" s="249">
        <f t="shared" si="26"/>
        <v>0</v>
      </c>
      <c r="AS434" s="192"/>
      <c r="AT434" s="268"/>
      <c r="AU434" s="486"/>
      <c r="AV434" s="486"/>
      <c r="AW434" s="196"/>
      <c r="AX434" s="170"/>
    </row>
    <row r="435" spans="32:50" ht="12" customHeight="1">
      <c r="AF435" s="415" t="s">
        <v>1359</v>
      </c>
      <c r="AL435" s="36"/>
      <c r="AM435" s="515" t="s">
        <v>1990</v>
      </c>
      <c r="AN435" s="470" t="s">
        <v>1328</v>
      </c>
      <c r="AO435" s="191" t="s">
        <v>195</v>
      </c>
      <c r="AP435" s="249">
        <f t="shared" si="26"/>
        <v>0</v>
      </c>
      <c r="AQ435" s="249">
        <f t="shared" si="26"/>
        <v>0</v>
      </c>
      <c r="AR435" s="249">
        <f t="shared" si="26"/>
        <v>0</v>
      </c>
      <c r="AS435" s="192"/>
      <c r="AT435" s="268"/>
      <c r="AU435" s="486"/>
      <c r="AV435" s="486"/>
      <c r="AW435" s="196"/>
      <c r="AX435" s="170"/>
    </row>
    <row r="436" spans="32:50" ht="12" customHeight="1">
      <c r="AF436" s="415" t="s">
        <v>1371</v>
      </c>
      <c r="AL436" s="36"/>
      <c r="AM436" s="515" t="s">
        <v>1991</v>
      </c>
      <c r="AN436" s="470" t="s">
        <v>1329</v>
      </c>
      <c r="AO436" s="191" t="s">
        <v>195</v>
      </c>
      <c r="AP436" s="249">
        <f t="shared" si="26"/>
        <v>0</v>
      </c>
      <c r="AQ436" s="249">
        <f t="shared" si="26"/>
        <v>0</v>
      </c>
      <c r="AR436" s="249">
        <f t="shared" si="26"/>
        <v>0</v>
      </c>
      <c r="AS436" s="192"/>
      <c r="AT436" s="268"/>
      <c r="AU436" s="486"/>
      <c r="AV436" s="486"/>
      <c r="AW436" s="196"/>
      <c r="AX436" s="170"/>
    </row>
    <row r="437" spans="32:50" ht="12" customHeight="1">
      <c r="AF437" s="415" t="s">
        <v>1370</v>
      </c>
      <c r="AL437" s="36"/>
      <c r="AM437" s="515" t="s">
        <v>1992</v>
      </c>
      <c r="AN437" s="470" t="s">
        <v>1330</v>
      </c>
      <c r="AO437" s="191" t="s">
        <v>195</v>
      </c>
      <c r="AP437" s="249">
        <f t="shared" si="26"/>
        <v>0</v>
      </c>
      <c r="AQ437" s="249">
        <f t="shared" si="26"/>
        <v>0</v>
      </c>
      <c r="AR437" s="249">
        <f t="shared" si="26"/>
        <v>0</v>
      </c>
      <c r="AS437" s="192"/>
      <c r="AT437" s="268"/>
      <c r="AU437" s="486"/>
      <c r="AV437" s="486"/>
      <c r="AW437" s="196"/>
      <c r="AX437" s="170"/>
    </row>
    <row r="438" spans="32:50" ht="12" customHeight="1">
      <c r="AF438" s="415" t="s">
        <v>1369</v>
      </c>
      <c r="AL438" s="36"/>
      <c r="AM438" s="515" t="s">
        <v>1993</v>
      </c>
      <c r="AN438" s="470" t="s">
        <v>1331</v>
      </c>
      <c r="AO438" s="191" t="s">
        <v>195</v>
      </c>
      <c r="AP438" s="249">
        <f t="shared" si="26"/>
        <v>0</v>
      </c>
      <c r="AQ438" s="249">
        <f t="shared" si="26"/>
        <v>0</v>
      </c>
      <c r="AR438" s="249">
        <f t="shared" si="26"/>
        <v>0</v>
      </c>
      <c r="AS438" s="192"/>
      <c r="AT438" s="268"/>
      <c r="AU438" s="486"/>
      <c r="AV438" s="486"/>
      <c r="AW438" s="196"/>
      <c r="AX438" s="170"/>
    </row>
    <row r="439" spans="32:50" ht="12" customHeight="1">
      <c r="AF439" s="415" t="s">
        <v>1368</v>
      </c>
      <c r="AL439" s="36"/>
      <c r="AM439" s="515" t="s">
        <v>1994</v>
      </c>
      <c r="AN439" s="470" t="s">
        <v>1332</v>
      </c>
      <c r="AO439" s="191" t="s">
        <v>195</v>
      </c>
      <c r="AP439" s="249">
        <f t="shared" si="26"/>
        <v>0</v>
      </c>
      <c r="AQ439" s="249">
        <f t="shared" si="26"/>
        <v>0</v>
      </c>
      <c r="AR439" s="249">
        <f t="shared" si="26"/>
        <v>0</v>
      </c>
      <c r="AS439" s="192"/>
      <c r="AT439" s="268"/>
      <c r="AU439" s="486"/>
      <c r="AV439" s="486"/>
      <c r="AW439" s="196"/>
      <c r="AX439" s="170"/>
    </row>
    <row r="440" spans="32:50" ht="12" customHeight="1">
      <c r="AF440" s="415" t="s">
        <v>1367</v>
      </c>
      <c r="AL440" s="36"/>
      <c r="AM440" s="515" t="s">
        <v>1995</v>
      </c>
      <c r="AN440" s="470" t="s">
        <v>1333</v>
      </c>
      <c r="AO440" s="191" t="s">
        <v>195</v>
      </c>
      <c r="AP440" s="249">
        <f t="shared" si="26"/>
        <v>0</v>
      </c>
      <c r="AQ440" s="249">
        <f t="shared" si="26"/>
        <v>0</v>
      </c>
      <c r="AR440" s="249">
        <f t="shared" si="26"/>
        <v>0</v>
      </c>
      <c r="AS440" s="192"/>
      <c r="AT440" s="268"/>
      <c r="AU440" s="486"/>
      <c r="AV440" s="486"/>
      <c r="AW440" s="196"/>
      <c r="AX440" s="170"/>
    </row>
    <row r="441" spans="32:50" ht="12" customHeight="1">
      <c r="AF441" s="415" t="s">
        <v>1372</v>
      </c>
      <c r="AL441" s="36"/>
      <c r="AM441" s="515" t="s">
        <v>1996</v>
      </c>
      <c r="AN441" s="470" t="s">
        <v>1334</v>
      </c>
      <c r="AO441" s="191" t="s">
        <v>195</v>
      </c>
      <c r="AP441" s="249">
        <f t="shared" si="26"/>
        <v>0</v>
      </c>
      <c r="AQ441" s="249">
        <f t="shared" si="26"/>
        <v>0</v>
      </c>
      <c r="AR441" s="249">
        <f t="shared" si="26"/>
        <v>0</v>
      </c>
      <c r="AS441" s="192"/>
      <c r="AT441" s="268"/>
      <c r="AU441" s="486"/>
      <c r="AV441" s="486"/>
      <c r="AW441" s="196"/>
      <c r="AX441" s="170"/>
    </row>
    <row r="442" spans="32:50" ht="0.75" hidden="1" customHeight="1">
      <c r="AF442" s="415"/>
      <c r="AL442" s="36"/>
      <c r="AM442" s="516"/>
      <c r="AN442" s="484"/>
      <c r="AO442" s="485"/>
      <c r="AP442" s="486"/>
      <c r="AQ442" s="486"/>
      <c r="AR442" s="486"/>
      <c r="AS442" s="192"/>
      <c r="AT442" s="268"/>
      <c r="AU442" s="486"/>
      <c r="AV442" s="486"/>
      <c r="AW442" s="196"/>
      <c r="AX442" s="170"/>
    </row>
    <row r="443" spans="32:50" ht="0.75" hidden="1" customHeight="1">
      <c r="AF443" s="415"/>
      <c r="AL443" s="36"/>
      <c r="AM443" s="516"/>
      <c r="AN443" s="484"/>
      <c r="AO443" s="485"/>
      <c r="AP443" s="486"/>
      <c r="AQ443" s="486"/>
      <c r="AR443" s="486"/>
      <c r="AS443" s="192"/>
      <c r="AT443" s="268"/>
      <c r="AU443" s="486"/>
      <c r="AV443" s="486"/>
      <c r="AW443" s="196"/>
      <c r="AX443" s="170"/>
    </row>
    <row r="444" spans="32:50" ht="12" customHeight="1">
      <c r="AF444" s="415" t="s">
        <v>1373</v>
      </c>
      <c r="AL444" s="36"/>
      <c r="AM444" s="515" t="s">
        <v>1997</v>
      </c>
      <c r="AN444" s="471" t="s">
        <v>1335</v>
      </c>
      <c r="AO444" s="191" t="s">
        <v>195</v>
      </c>
      <c r="AP444" s="249">
        <f t="shared" ref="AP444:AR450" si="27">SUMIF($AS$9:$AW$9,AP$9,$AS444:$AW444)</f>
        <v>0</v>
      </c>
      <c r="AQ444" s="249">
        <f t="shared" si="27"/>
        <v>0</v>
      </c>
      <c r="AR444" s="249">
        <f t="shared" si="27"/>
        <v>0</v>
      </c>
      <c r="AS444" s="192"/>
      <c r="AT444" s="268"/>
      <c r="AU444" s="486"/>
      <c r="AV444" s="486"/>
      <c r="AW444" s="196"/>
      <c r="AX444" s="170"/>
    </row>
    <row r="445" spans="32:50" ht="12" customHeight="1">
      <c r="AF445" s="415" t="s">
        <v>1360</v>
      </c>
      <c r="AL445" s="36"/>
      <c r="AM445" s="515" t="s">
        <v>1998</v>
      </c>
      <c r="AN445" s="472" t="s">
        <v>723</v>
      </c>
      <c r="AO445" s="191" t="s">
        <v>195</v>
      </c>
      <c r="AP445" s="249">
        <f t="shared" si="27"/>
        <v>0</v>
      </c>
      <c r="AQ445" s="249">
        <f t="shared" si="27"/>
        <v>0</v>
      </c>
      <c r="AR445" s="249">
        <f t="shared" si="27"/>
        <v>0</v>
      </c>
      <c r="AS445" s="192"/>
      <c r="AT445" s="268"/>
      <c r="AU445" s="486"/>
      <c r="AV445" s="486"/>
      <c r="AW445" s="196"/>
      <c r="AX445" s="170"/>
    </row>
    <row r="446" spans="32:50" ht="12" customHeight="1">
      <c r="AF446" s="415" t="s">
        <v>1361</v>
      </c>
      <c r="AL446" s="36"/>
      <c r="AM446" s="515" t="s">
        <v>1999</v>
      </c>
      <c r="AN446" s="473" t="s">
        <v>749</v>
      </c>
      <c r="AO446" s="191" t="s">
        <v>195</v>
      </c>
      <c r="AP446" s="249">
        <f t="shared" si="27"/>
        <v>0</v>
      </c>
      <c r="AQ446" s="249">
        <f t="shared" si="27"/>
        <v>0</v>
      </c>
      <c r="AR446" s="249">
        <f t="shared" si="27"/>
        <v>0</v>
      </c>
      <c r="AS446" s="192"/>
      <c r="AT446" s="268"/>
      <c r="AU446" s="486"/>
      <c r="AV446" s="486"/>
      <c r="AW446" s="196"/>
      <c r="AX446" s="170"/>
    </row>
    <row r="447" spans="32:50" ht="12" customHeight="1">
      <c r="AF447" s="415" t="s">
        <v>1362</v>
      </c>
      <c r="AL447" s="36"/>
      <c r="AM447" s="515" t="s">
        <v>2000</v>
      </c>
      <c r="AN447" s="474" t="s">
        <v>315</v>
      </c>
      <c r="AO447" s="191" t="s">
        <v>195</v>
      </c>
      <c r="AP447" s="249">
        <f t="shared" si="27"/>
        <v>0</v>
      </c>
      <c r="AQ447" s="249">
        <f t="shared" si="27"/>
        <v>0</v>
      </c>
      <c r="AR447" s="249">
        <f t="shared" si="27"/>
        <v>0</v>
      </c>
      <c r="AS447" s="192"/>
      <c r="AT447" s="268"/>
      <c r="AU447" s="486"/>
      <c r="AV447" s="486"/>
      <c r="AW447" s="196"/>
      <c r="AX447" s="170"/>
    </row>
    <row r="448" spans="32:50" ht="12" customHeight="1">
      <c r="AF448" s="415" t="s">
        <v>1364</v>
      </c>
      <c r="AL448" s="36"/>
      <c r="AM448" s="515" t="s">
        <v>2001</v>
      </c>
      <c r="AN448" s="475" t="s">
        <v>316</v>
      </c>
      <c r="AO448" s="191" t="s">
        <v>195</v>
      </c>
      <c r="AP448" s="249">
        <f t="shared" si="27"/>
        <v>0</v>
      </c>
      <c r="AQ448" s="249">
        <f t="shared" si="27"/>
        <v>0</v>
      </c>
      <c r="AR448" s="249">
        <f t="shared" si="27"/>
        <v>0</v>
      </c>
      <c r="AS448" s="192"/>
      <c r="AT448" s="268"/>
      <c r="AU448" s="486"/>
      <c r="AV448" s="486"/>
      <c r="AW448" s="196"/>
      <c r="AX448" s="170"/>
    </row>
    <row r="449" spans="32:50" ht="12" customHeight="1">
      <c r="AF449" s="415" t="s">
        <v>1363</v>
      </c>
      <c r="AL449" s="36"/>
      <c r="AM449" s="515" t="s">
        <v>2002</v>
      </c>
      <c r="AN449" s="476" t="s">
        <v>317</v>
      </c>
      <c r="AO449" s="191" t="s">
        <v>195</v>
      </c>
      <c r="AP449" s="249">
        <f t="shared" si="27"/>
        <v>0</v>
      </c>
      <c r="AQ449" s="249">
        <f t="shared" si="27"/>
        <v>0</v>
      </c>
      <c r="AR449" s="249">
        <f t="shared" si="27"/>
        <v>0</v>
      </c>
      <c r="AS449" s="192"/>
      <c r="AT449" s="268"/>
      <c r="AU449" s="486"/>
      <c r="AV449" s="486"/>
      <c r="AW449" s="196"/>
      <c r="AX449" s="170"/>
    </row>
    <row r="450" spans="32:50" ht="12" customHeight="1">
      <c r="AF450" s="415" t="s">
        <v>1365</v>
      </c>
      <c r="AL450" s="36"/>
      <c r="AM450" s="515" t="s">
        <v>2003</v>
      </c>
      <c r="AN450" s="465" t="s">
        <v>318</v>
      </c>
      <c r="AO450" s="191" t="s">
        <v>195</v>
      </c>
      <c r="AP450" s="249">
        <f t="shared" si="27"/>
        <v>0</v>
      </c>
      <c r="AQ450" s="249">
        <f t="shared" si="27"/>
        <v>0</v>
      </c>
      <c r="AR450" s="249">
        <f t="shared" si="27"/>
        <v>0</v>
      </c>
      <c r="AS450" s="192"/>
      <c r="AT450" s="268"/>
      <c r="AU450" s="486"/>
      <c r="AV450" s="486"/>
      <c r="AW450" s="196"/>
      <c r="AX450" s="170"/>
    </row>
    <row r="451" spans="32:50" ht="0.75" hidden="1" customHeight="1">
      <c r="AF451" s="415"/>
      <c r="AL451" s="36"/>
      <c r="AM451" s="516"/>
      <c r="AN451" s="484"/>
      <c r="AO451" s="485"/>
      <c r="AP451" s="486"/>
      <c r="AQ451" s="486"/>
      <c r="AR451" s="486"/>
      <c r="AS451" s="192"/>
      <c r="AT451" s="268"/>
      <c r="AU451" s="486"/>
      <c r="AV451" s="486"/>
      <c r="AW451" s="196"/>
      <c r="AX451" s="170"/>
    </row>
    <row r="452" spans="32:50" ht="0.75" hidden="1" customHeight="1">
      <c r="AF452" s="116"/>
      <c r="AL452" s="36"/>
      <c r="AM452" s="518"/>
      <c r="AN452" s="488"/>
      <c r="AO452" s="191"/>
      <c r="AP452" s="197"/>
      <c r="AQ452" s="197"/>
      <c r="AR452" s="197"/>
      <c r="AS452" s="192"/>
      <c r="AT452" s="243"/>
      <c r="AU452" s="243"/>
      <c r="AV452" s="243"/>
      <c r="AW452" s="196"/>
      <c r="AX452" s="170"/>
    </row>
    <row r="453" spans="32:50" ht="22.5" customHeight="1">
      <c r="AF453" s="116"/>
      <c r="AL453" s="36"/>
      <c r="AM453" s="514"/>
      <c r="AN453" s="487" t="s">
        <v>763</v>
      </c>
      <c r="AO453" s="165"/>
      <c r="AP453" s="197"/>
      <c r="AQ453" s="197"/>
      <c r="AR453" s="197"/>
      <c r="AS453" s="192"/>
      <c r="AT453" s="243"/>
      <c r="AU453" s="243"/>
      <c r="AV453" s="243"/>
      <c r="AW453" s="196"/>
      <c r="AX453" s="170"/>
    </row>
    <row r="454" spans="32:50" ht="0.75" hidden="1" customHeight="1">
      <c r="AF454" s="116"/>
      <c r="AL454" s="36"/>
      <c r="AM454" s="519"/>
      <c r="AN454" s="481"/>
      <c r="AO454" s="191"/>
      <c r="AP454" s="197"/>
      <c r="AQ454" s="197"/>
      <c r="AR454" s="197"/>
      <c r="AS454" s="192"/>
      <c r="AT454" s="268"/>
      <c r="AU454" s="486"/>
      <c r="AV454" s="486"/>
      <c r="AW454" s="196"/>
      <c r="AX454" s="170"/>
    </row>
    <row r="455" spans="32:50" ht="24" customHeight="1">
      <c r="AF455" s="415"/>
      <c r="AL455" s="36"/>
      <c r="AM455" s="514" t="s">
        <v>673</v>
      </c>
      <c r="AN455" s="487" t="s">
        <v>644</v>
      </c>
      <c r="AO455" s="191"/>
      <c r="AP455" s="197"/>
      <c r="AQ455" s="197"/>
      <c r="AR455" s="197"/>
      <c r="AS455" s="192"/>
      <c r="AT455" s="268"/>
      <c r="AU455" s="486"/>
      <c r="AV455" s="486"/>
      <c r="AW455" s="196"/>
      <c r="AX455" s="170"/>
    </row>
    <row r="456" spans="32:50" ht="12" customHeight="1">
      <c r="AF456" s="415" t="s">
        <v>1337</v>
      </c>
      <c r="AL456" s="36"/>
      <c r="AM456" s="520" t="str">
        <f>AM455 &amp; ".1"</f>
        <v>4.0.3.1.1.1.1</v>
      </c>
      <c r="AN456" s="482" t="s">
        <v>1385</v>
      </c>
      <c r="AO456" s="191" t="s">
        <v>506</v>
      </c>
      <c r="AP456" s="249">
        <f t="shared" ref="AP456:AR462" si="28">IF(AP304=0,0,AP472/AP304*1000)</f>
        <v>0</v>
      </c>
      <c r="AQ456" s="249">
        <f t="shared" si="28"/>
        <v>0</v>
      </c>
      <c r="AR456" s="249">
        <f t="shared" si="28"/>
        <v>0</v>
      </c>
      <c r="AS456" s="192"/>
      <c r="AT456" s="692">
        <f>IF(AT346=0,0,AT472/AT346*1000)</f>
        <v>0</v>
      </c>
      <c r="AU456" s="198"/>
      <c r="AV456" s="198"/>
      <c r="AW456" s="196"/>
      <c r="AX456" s="170"/>
    </row>
    <row r="457" spans="32:50" ht="12" customHeight="1">
      <c r="AF457" s="415" t="s">
        <v>1337</v>
      </c>
      <c r="AL457" s="36"/>
      <c r="AM457" s="520" t="str">
        <f>AM455 &amp; ".2"</f>
        <v>4.0.3.1.1.1.2</v>
      </c>
      <c r="AN457" s="482" t="s">
        <v>1386</v>
      </c>
      <c r="AO457" s="191" t="s">
        <v>506</v>
      </c>
      <c r="AP457" s="249">
        <f t="shared" si="28"/>
        <v>0</v>
      </c>
      <c r="AQ457" s="249">
        <f t="shared" si="28"/>
        <v>0</v>
      </c>
      <c r="AR457" s="249">
        <f t="shared" si="28"/>
        <v>0</v>
      </c>
      <c r="AS457" s="192"/>
      <c r="AT457" s="692">
        <f t="shared" ref="AT457:AT462" si="29">IF(AT347=0,0,AT473/AT347*1000)</f>
        <v>0</v>
      </c>
      <c r="AU457" s="198"/>
      <c r="AV457" s="198"/>
      <c r="AW457" s="196"/>
      <c r="AX457" s="170"/>
    </row>
    <row r="458" spans="32:50" ht="12" customHeight="1">
      <c r="AF458" s="415" t="s">
        <v>1337</v>
      </c>
      <c r="AL458" s="36"/>
      <c r="AM458" s="520" t="str">
        <f>AM455 &amp; ".3"</f>
        <v>4.0.3.1.1.1.3</v>
      </c>
      <c r="AN458" s="482" t="s">
        <v>1387</v>
      </c>
      <c r="AO458" s="191" t="s">
        <v>506</v>
      </c>
      <c r="AP458" s="249">
        <f t="shared" si="28"/>
        <v>0</v>
      </c>
      <c r="AQ458" s="249">
        <f t="shared" si="28"/>
        <v>0</v>
      </c>
      <c r="AR458" s="249">
        <f t="shared" si="28"/>
        <v>0</v>
      </c>
      <c r="AS458" s="192"/>
      <c r="AT458" s="692">
        <f t="shared" si="29"/>
        <v>152.39999999999998</v>
      </c>
      <c r="AU458" s="198">
        <v>152.4</v>
      </c>
      <c r="AV458" s="198">
        <v>152.4</v>
      </c>
      <c r="AW458" s="196"/>
      <c r="AX458" s="170"/>
    </row>
    <row r="459" spans="32:50" ht="12" customHeight="1">
      <c r="AF459" s="415" t="s">
        <v>1337</v>
      </c>
      <c r="AL459" s="36"/>
      <c r="AM459" s="520" t="str">
        <f>AM455 &amp; ".4"</f>
        <v>4.0.3.1.1.1.4</v>
      </c>
      <c r="AN459" s="482" t="s">
        <v>1388</v>
      </c>
      <c r="AO459" s="191" t="s">
        <v>506</v>
      </c>
      <c r="AP459" s="249">
        <f t="shared" si="28"/>
        <v>0</v>
      </c>
      <c r="AQ459" s="249">
        <f t="shared" si="28"/>
        <v>0</v>
      </c>
      <c r="AR459" s="249">
        <f t="shared" si="28"/>
        <v>0</v>
      </c>
      <c r="AS459" s="192"/>
      <c r="AT459" s="692">
        <f t="shared" si="29"/>
        <v>171.01</v>
      </c>
      <c r="AU459" s="198">
        <v>171.01</v>
      </c>
      <c r="AV459" s="198">
        <v>171.01</v>
      </c>
      <c r="AW459" s="196"/>
      <c r="AX459" s="170"/>
    </row>
    <row r="460" spans="32:50" ht="12" customHeight="1">
      <c r="AF460" s="415" t="s">
        <v>1337</v>
      </c>
      <c r="AL460" s="36"/>
      <c r="AM460" s="520" t="str">
        <f>AM455 &amp; ".5"</f>
        <v>4.0.3.1.1.1.5</v>
      </c>
      <c r="AN460" s="482" t="s">
        <v>1389</v>
      </c>
      <c r="AO460" s="191" t="s">
        <v>506</v>
      </c>
      <c r="AP460" s="249">
        <f t="shared" si="28"/>
        <v>0</v>
      </c>
      <c r="AQ460" s="249">
        <f t="shared" si="28"/>
        <v>0</v>
      </c>
      <c r="AR460" s="249">
        <f t="shared" si="28"/>
        <v>0</v>
      </c>
      <c r="AS460" s="192"/>
      <c r="AT460" s="692">
        <f t="shared" si="29"/>
        <v>175.25</v>
      </c>
      <c r="AU460" s="198">
        <v>175.25</v>
      </c>
      <c r="AV460" s="198">
        <v>175.25</v>
      </c>
      <c r="AW460" s="196"/>
      <c r="AX460" s="170"/>
    </row>
    <row r="461" spans="32:50" ht="12" customHeight="1">
      <c r="AF461" s="415" t="s">
        <v>1337</v>
      </c>
      <c r="AL461" s="36"/>
      <c r="AM461" s="520" t="str">
        <f>AM455 &amp; ".6"</f>
        <v>4.0.3.1.1.1.6</v>
      </c>
      <c r="AN461" s="482" t="s">
        <v>1390</v>
      </c>
      <c r="AO461" s="191" t="s">
        <v>506</v>
      </c>
      <c r="AP461" s="249">
        <f t="shared" si="28"/>
        <v>0</v>
      </c>
      <c r="AQ461" s="249">
        <f t="shared" si="28"/>
        <v>0</v>
      </c>
      <c r="AR461" s="249">
        <f t="shared" si="28"/>
        <v>0</v>
      </c>
      <c r="AS461" s="192"/>
      <c r="AT461" s="692">
        <f t="shared" si="29"/>
        <v>179.48</v>
      </c>
      <c r="AU461" s="198">
        <v>179.48</v>
      </c>
      <c r="AV461" s="198">
        <v>179.48</v>
      </c>
      <c r="AW461" s="196"/>
      <c r="AX461" s="170"/>
    </row>
    <row r="462" spans="32:50" ht="12" customHeight="1">
      <c r="AF462" s="415" t="s">
        <v>1337</v>
      </c>
      <c r="AL462" s="36"/>
      <c r="AM462" s="520" t="str">
        <f>AM455 &amp; ".7"</f>
        <v>4.0.3.1.1.1.7</v>
      </c>
      <c r="AN462" s="482" t="s">
        <v>1391</v>
      </c>
      <c r="AO462" s="191" t="s">
        <v>506</v>
      </c>
      <c r="AP462" s="249">
        <f t="shared" si="28"/>
        <v>0</v>
      </c>
      <c r="AQ462" s="249">
        <f t="shared" si="28"/>
        <v>0</v>
      </c>
      <c r="AR462" s="249">
        <f t="shared" si="28"/>
        <v>0</v>
      </c>
      <c r="AS462" s="192"/>
      <c r="AT462" s="692">
        <f t="shared" si="29"/>
        <v>0</v>
      </c>
      <c r="AU462" s="198"/>
      <c r="AV462" s="198"/>
      <c r="AW462" s="196"/>
      <c r="AX462" s="170"/>
    </row>
    <row r="463" spans="32:50" ht="23.25" customHeight="1">
      <c r="AF463" s="415"/>
      <c r="AL463" s="36"/>
      <c r="AM463" s="514" t="s">
        <v>674</v>
      </c>
      <c r="AN463" s="487" t="s">
        <v>645</v>
      </c>
      <c r="AO463" s="191"/>
      <c r="AP463" s="197"/>
      <c r="AQ463" s="197"/>
      <c r="AR463" s="197"/>
      <c r="AS463" s="192"/>
      <c r="AT463" s="268"/>
      <c r="AU463" s="486"/>
      <c r="AV463" s="486"/>
      <c r="AW463" s="196"/>
      <c r="AX463" s="170"/>
    </row>
    <row r="464" spans="32:50" ht="12" customHeight="1">
      <c r="AF464" s="415" t="s">
        <v>1337</v>
      </c>
      <c r="AL464" s="36"/>
      <c r="AM464" s="520" t="str">
        <f>AM463 &amp; ".1"</f>
        <v>4.0.3.1.1.2.1</v>
      </c>
      <c r="AN464" s="482" t="s">
        <v>1385</v>
      </c>
      <c r="AO464" s="191" t="s">
        <v>506</v>
      </c>
      <c r="AP464" s="249">
        <f t="shared" ref="AP464:AR470" si="30">IF(AP304=0,0,AP480/AP304*1000)</f>
        <v>0</v>
      </c>
      <c r="AQ464" s="249">
        <f t="shared" si="30"/>
        <v>0</v>
      </c>
      <c r="AR464" s="249">
        <f t="shared" si="30"/>
        <v>0</v>
      </c>
      <c r="AS464" s="192"/>
      <c r="AT464" s="692">
        <f>IF(AT346=0,0,AT480/AT346*1000)</f>
        <v>0</v>
      </c>
      <c r="AU464" s="198"/>
      <c r="AV464" s="198"/>
      <c r="AW464" s="196"/>
      <c r="AX464" s="170"/>
    </row>
    <row r="465" spans="32:50" ht="12" customHeight="1">
      <c r="AF465" s="415" t="s">
        <v>1337</v>
      </c>
      <c r="AL465" s="36"/>
      <c r="AM465" s="520" t="str">
        <f>AM463 &amp; ".2"</f>
        <v>4.0.3.1.1.2.2</v>
      </c>
      <c r="AN465" s="482" t="s">
        <v>1386</v>
      </c>
      <c r="AO465" s="191" t="s">
        <v>506</v>
      </c>
      <c r="AP465" s="249">
        <f t="shared" si="30"/>
        <v>0</v>
      </c>
      <c r="AQ465" s="249">
        <f t="shared" si="30"/>
        <v>0</v>
      </c>
      <c r="AR465" s="249">
        <f t="shared" si="30"/>
        <v>0</v>
      </c>
      <c r="AS465" s="192"/>
      <c r="AT465" s="692">
        <f t="shared" ref="AT465:AT470" si="31">IF(AT347=0,0,AT481/AT347*1000)</f>
        <v>0</v>
      </c>
      <c r="AU465" s="198"/>
      <c r="AV465" s="198"/>
      <c r="AW465" s="196"/>
      <c r="AX465" s="170"/>
    </row>
    <row r="466" spans="32:50" ht="12" customHeight="1">
      <c r="AF466" s="415" t="s">
        <v>1337</v>
      </c>
      <c r="AL466" s="36"/>
      <c r="AM466" s="520" t="str">
        <f>AM463 &amp; ".3"</f>
        <v>4.0.3.1.1.2.3</v>
      </c>
      <c r="AN466" s="482" t="s">
        <v>1387</v>
      </c>
      <c r="AO466" s="191" t="s">
        <v>506</v>
      </c>
      <c r="AP466" s="249">
        <f t="shared" si="30"/>
        <v>0</v>
      </c>
      <c r="AQ466" s="249">
        <f t="shared" si="30"/>
        <v>0</v>
      </c>
      <c r="AR466" s="249">
        <f t="shared" si="30"/>
        <v>0</v>
      </c>
      <c r="AS466" s="192"/>
      <c r="AT466" s="692">
        <f t="shared" si="31"/>
        <v>532.82999999999993</v>
      </c>
      <c r="AU466" s="198">
        <f>505.48+27.35</f>
        <v>532.83000000000004</v>
      </c>
      <c r="AV466" s="198">
        <f>505.48+27.35</f>
        <v>532.83000000000004</v>
      </c>
      <c r="AW466" s="196"/>
      <c r="AX466" s="170"/>
    </row>
    <row r="467" spans="32:50" ht="12" customHeight="1">
      <c r="AF467" s="415" t="s">
        <v>1337</v>
      </c>
      <c r="AL467" s="36"/>
      <c r="AM467" s="520" t="str">
        <f>AM463 &amp; ".4"</f>
        <v>4.0.3.1.1.2.4</v>
      </c>
      <c r="AN467" s="482" t="s">
        <v>1388</v>
      </c>
      <c r="AO467" s="191" t="s">
        <v>506</v>
      </c>
      <c r="AP467" s="249">
        <f t="shared" si="30"/>
        <v>0</v>
      </c>
      <c r="AQ467" s="249">
        <f t="shared" si="30"/>
        <v>0</v>
      </c>
      <c r="AR467" s="249">
        <f t="shared" si="30"/>
        <v>0</v>
      </c>
      <c r="AS467" s="192"/>
      <c r="AT467" s="692">
        <f t="shared" si="31"/>
        <v>724.7</v>
      </c>
      <c r="AU467" s="198">
        <f>697.35+27.35</f>
        <v>724.7</v>
      </c>
      <c r="AV467" s="198">
        <f>697.35+27.35</f>
        <v>724.7</v>
      </c>
      <c r="AW467" s="196"/>
      <c r="AX467" s="170"/>
    </row>
    <row r="468" spans="32:50" ht="12" customHeight="1">
      <c r="AF468" s="415" t="s">
        <v>1337</v>
      </c>
      <c r="AL468" s="36"/>
      <c r="AM468" s="520" t="str">
        <f>AM463 &amp; ".5"</f>
        <v>4.0.3.1.1.2.5</v>
      </c>
      <c r="AN468" s="482" t="s">
        <v>1389</v>
      </c>
      <c r="AO468" s="191" t="s">
        <v>506</v>
      </c>
      <c r="AP468" s="249">
        <f t="shared" si="30"/>
        <v>0</v>
      </c>
      <c r="AQ468" s="249">
        <f t="shared" si="30"/>
        <v>0</v>
      </c>
      <c r="AR468" s="249">
        <f t="shared" si="30"/>
        <v>0</v>
      </c>
      <c r="AS468" s="192"/>
      <c r="AT468" s="692">
        <f t="shared" si="31"/>
        <v>726.81</v>
      </c>
      <c r="AU468" s="198">
        <f>699.46+27.35</f>
        <v>726.81000000000006</v>
      </c>
      <c r="AV468" s="198">
        <f>699.46+27.35</f>
        <v>726.81000000000006</v>
      </c>
      <c r="AW468" s="196"/>
      <c r="AX468" s="170"/>
    </row>
    <row r="469" spans="32:50" ht="12" customHeight="1">
      <c r="AF469" s="415" t="s">
        <v>1337</v>
      </c>
      <c r="AL469" s="36"/>
      <c r="AM469" s="520" t="str">
        <f>AM463 &amp; ".6"</f>
        <v>4.0.3.1.1.2.6</v>
      </c>
      <c r="AN469" s="482" t="s">
        <v>1390</v>
      </c>
      <c r="AO469" s="191" t="s">
        <v>506</v>
      </c>
      <c r="AP469" s="249">
        <f t="shared" si="30"/>
        <v>0</v>
      </c>
      <c r="AQ469" s="249">
        <f t="shared" si="30"/>
        <v>0</v>
      </c>
      <c r="AR469" s="249">
        <f t="shared" si="30"/>
        <v>0</v>
      </c>
      <c r="AS469" s="192"/>
      <c r="AT469" s="692">
        <f t="shared" si="31"/>
        <v>728.92000000000007</v>
      </c>
      <c r="AU469" s="198">
        <f>701.57+27.35</f>
        <v>728.92000000000007</v>
      </c>
      <c r="AV469" s="198">
        <f>701.57+27.35</f>
        <v>728.92000000000007</v>
      </c>
      <c r="AW469" s="196"/>
      <c r="AX469" s="170"/>
    </row>
    <row r="470" spans="32:50" ht="12" customHeight="1">
      <c r="AF470" s="415" t="s">
        <v>1337</v>
      </c>
      <c r="AL470" s="36"/>
      <c r="AM470" s="520" t="str">
        <f>AM463 &amp; ".7"</f>
        <v>4.0.3.1.1.2.7</v>
      </c>
      <c r="AN470" s="482" t="s">
        <v>1391</v>
      </c>
      <c r="AO470" s="191" t="s">
        <v>506</v>
      </c>
      <c r="AP470" s="249">
        <f t="shared" si="30"/>
        <v>0</v>
      </c>
      <c r="AQ470" s="249">
        <f t="shared" si="30"/>
        <v>0</v>
      </c>
      <c r="AR470" s="249">
        <f t="shared" si="30"/>
        <v>0</v>
      </c>
      <c r="AS470" s="192"/>
      <c r="AT470" s="692">
        <f t="shared" si="31"/>
        <v>0</v>
      </c>
      <c r="AU470" s="198"/>
      <c r="AV470" s="198"/>
      <c r="AW470" s="196"/>
      <c r="AX470" s="170"/>
    </row>
    <row r="471" spans="32:50" ht="24" customHeight="1">
      <c r="AF471" s="415" t="s">
        <v>1337</v>
      </c>
      <c r="AL471" s="36"/>
      <c r="AM471" s="514" t="s">
        <v>675</v>
      </c>
      <c r="AN471" s="487" t="s">
        <v>646</v>
      </c>
      <c r="AO471" s="191" t="s">
        <v>195</v>
      </c>
      <c r="AP471" s="249">
        <f t="shared" ref="AP471:AR487" si="32">SUMIF($AS$9:$AW$9,AP$9,$AS471:$AW471)</f>
        <v>6843.8355511499985</v>
      </c>
      <c r="AQ471" s="249">
        <f t="shared" si="32"/>
        <v>3935.8052179899987</v>
      </c>
      <c r="AR471" s="249">
        <f t="shared" si="32"/>
        <v>2908.0303331599998</v>
      </c>
      <c r="AS471" s="192"/>
      <c r="AT471" s="692">
        <f t="shared" ref="AT471:AT487" si="33">AU471+AV471</f>
        <v>6843.8355511499985</v>
      </c>
      <c r="AU471" s="184">
        <f>SUM(AU472:AU478)</f>
        <v>3935.8052179899987</v>
      </c>
      <c r="AV471" s="184">
        <f>SUM(AV472:AV478)</f>
        <v>2908.0303331599998</v>
      </c>
      <c r="AW471" s="196"/>
      <c r="AX471" s="170"/>
    </row>
    <row r="472" spans="32:50" ht="12" customHeight="1">
      <c r="AF472" s="415" t="s">
        <v>1337</v>
      </c>
      <c r="AL472" s="36"/>
      <c r="AM472" s="520" t="str">
        <f>AM471 &amp; ".1"</f>
        <v>4.0.3.1.1.3.1</v>
      </c>
      <c r="AN472" s="482" t="s">
        <v>1385</v>
      </c>
      <c r="AO472" s="191" t="s">
        <v>195</v>
      </c>
      <c r="AP472" s="249">
        <f t="shared" si="32"/>
        <v>0</v>
      </c>
      <c r="AQ472" s="249">
        <f t="shared" si="32"/>
        <v>0</v>
      </c>
      <c r="AR472" s="249">
        <f t="shared" si="32"/>
        <v>0</v>
      </c>
      <c r="AS472" s="192"/>
      <c r="AT472" s="692">
        <f t="shared" si="33"/>
        <v>0</v>
      </c>
      <c r="AU472" s="184">
        <f>AU456*AU346/1000</f>
        <v>0</v>
      </c>
      <c r="AV472" s="184">
        <f>AV456*AV346/1000</f>
        <v>0</v>
      </c>
      <c r="AW472" s="196"/>
      <c r="AX472" s="170"/>
    </row>
    <row r="473" spans="32:50" ht="12" customHeight="1">
      <c r="AF473" s="415" t="s">
        <v>1337</v>
      </c>
      <c r="AL473" s="36"/>
      <c r="AM473" s="520" t="str">
        <f>AM471 &amp; ".2"</f>
        <v>4.0.3.1.1.3.2</v>
      </c>
      <c r="AN473" s="482" t="s">
        <v>1386</v>
      </c>
      <c r="AO473" s="191" t="s">
        <v>195</v>
      </c>
      <c r="AP473" s="249">
        <f t="shared" si="32"/>
        <v>0</v>
      </c>
      <c r="AQ473" s="249">
        <f t="shared" si="32"/>
        <v>0</v>
      </c>
      <c r="AR473" s="249">
        <f t="shared" si="32"/>
        <v>0</v>
      </c>
      <c r="AS473" s="192"/>
      <c r="AT473" s="692">
        <f t="shared" si="33"/>
        <v>0</v>
      </c>
      <c r="AU473" s="184">
        <f t="shared" ref="AU473:AV478" si="34">AU457*AU347/1000</f>
        <v>0</v>
      </c>
      <c r="AV473" s="184">
        <f t="shared" si="34"/>
        <v>0</v>
      </c>
      <c r="AW473" s="196"/>
      <c r="AX473" s="170"/>
    </row>
    <row r="474" spans="32:50" ht="12" customHeight="1">
      <c r="AF474" s="415" t="s">
        <v>1337</v>
      </c>
      <c r="AL474" s="36"/>
      <c r="AM474" s="520" t="str">
        <f>AM471 &amp; ".3"</f>
        <v>4.0.3.1.1.3.3</v>
      </c>
      <c r="AN474" s="482" t="s">
        <v>1387</v>
      </c>
      <c r="AO474" s="191" t="s">
        <v>195</v>
      </c>
      <c r="AP474" s="249">
        <f t="shared" si="32"/>
        <v>2492.0764991999995</v>
      </c>
      <c r="AQ474" s="249">
        <f t="shared" si="32"/>
        <v>1513.9397711999995</v>
      </c>
      <c r="AR474" s="249">
        <f t="shared" si="32"/>
        <v>978.13672800000018</v>
      </c>
      <c r="AS474" s="192"/>
      <c r="AT474" s="692">
        <f t="shared" si="33"/>
        <v>2492.0764991999995</v>
      </c>
      <c r="AU474" s="184">
        <f t="shared" si="34"/>
        <v>1513.9397711999995</v>
      </c>
      <c r="AV474" s="184">
        <f t="shared" si="34"/>
        <v>978.13672800000018</v>
      </c>
      <c r="AW474" s="196"/>
      <c r="AX474" s="170"/>
    </row>
    <row r="475" spans="32:50" ht="12" customHeight="1">
      <c r="AF475" s="415" t="s">
        <v>1337</v>
      </c>
      <c r="AL475" s="36"/>
      <c r="AM475" s="520" t="str">
        <f>AM471 &amp; ".4"</f>
        <v>4.0.3.1.1.3.4</v>
      </c>
      <c r="AN475" s="482" t="s">
        <v>1388</v>
      </c>
      <c r="AO475" s="191" t="s">
        <v>195</v>
      </c>
      <c r="AP475" s="249">
        <f t="shared" si="32"/>
        <v>4038.8519323599994</v>
      </c>
      <c r="AQ475" s="249">
        <f t="shared" si="32"/>
        <v>2240.4581012799995</v>
      </c>
      <c r="AR475" s="249">
        <f t="shared" si="32"/>
        <v>1798.3938310799997</v>
      </c>
      <c r="AS475" s="192"/>
      <c r="AT475" s="692">
        <f t="shared" si="33"/>
        <v>4038.8519323599994</v>
      </c>
      <c r="AU475" s="184">
        <f t="shared" si="34"/>
        <v>2240.4581012799995</v>
      </c>
      <c r="AV475" s="184">
        <f t="shared" si="34"/>
        <v>1798.3938310799997</v>
      </c>
      <c r="AW475" s="196"/>
      <c r="AX475" s="170"/>
    </row>
    <row r="476" spans="32:50" ht="12" customHeight="1">
      <c r="AF476" s="415" t="s">
        <v>1337</v>
      </c>
      <c r="AL476" s="36"/>
      <c r="AM476" s="520" t="str">
        <f>AM471 &amp; ".5"</f>
        <v>4.0.3.1.1.3.5</v>
      </c>
      <c r="AN476" s="482" t="s">
        <v>1389</v>
      </c>
      <c r="AO476" s="191" t="s">
        <v>195</v>
      </c>
      <c r="AP476" s="249">
        <f t="shared" si="32"/>
        <v>236.90487775</v>
      </c>
      <c r="AQ476" s="249">
        <f t="shared" si="32"/>
        <v>135.07691674999998</v>
      </c>
      <c r="AR476" s="249">
        <f t="shared" si="32"/>
        <v>101.82796100000002</v>
      </c>
      <c r="AS476" s="192"/>
      <c r="AT476" s="692">
        <f t="shared" si="33"/>
        <v>236.90487775</v>
      </c>
      <c r="AU476" s="184">
        <f t="shared" si="34"/>
        <v>135.07691674999998</v>
      </c>
      <c r="AV476" s="184">
        <f t="shared" si="34"/>
        <v>101.82796100000002</v>
      </c>
      <c r="AW476" s="196"/>
      <c r="AX476" s="170"/>
    </row>
    <row r="477" spans="32:50" ht="12" customHeight="1">
      <c r="AF477" s="415" t="s">
        <v>1337</v>
      </c>
      <c r="AL477" s="36"/>
      <c r="AM477" s="520" t="str">
        <f>AM471 &amp; ".6"</f>
        <v>4.0.3.1.1.3.6</v>
      </c>
      <c r="AN477" s="482" t="s">
        <v>1390</v>
      </c>
      <c r="AO477" s="191" t="s">
        <v>195</v>
      </c>
      <c r="AP477" s="249">
        <f t="shared" si="32"/>
        <v>76.002241839999996</v>
      </c>
      <c r="AQ477" s="249">
        <f t="shared" si="32"/>
        <v>46.330428759999997</v>
      </c>
      <c r="AR477" s="249">
        <f t="shared" si="32"/>
        <v>29.671813079999996</v>
      </c>
      <c r="AS477" s="192"/>
      <c r="AT477" s="692">
        <f t="shared" si="33"/>
        <v>76.002241839999996</v>
      </c>
      <c r="AU477" s="184">
        <f t="shared" si="34"/>
        <v>46.330428759999997</v>
      </c>
      <c r="AV477" s="184">
        <f t="shared" si="34"/>
        <v>29.671813079999996</v>
      </c>
      <c r="AW477" s="196"/>
      <c r="AX477" s="170"/>
    </row>
    <row r="478" spans="32:50" ht="12" customHeight="1">
      <c r="AF478" s="415" t="s">
        <v>1337</v>
      </c>
      <c r="AL478" s="36"/>
      <c r="AM478" s="520" t="str">
        <f>AM471 &amp; ".7"</f>
        <v>4.0.3.1.1.3.7</v>
      </c>
      <c r="AN478" s="482" t="s">
        <v>1391</v>
      </c>
      <c r="AO478" s="191" t="s">
        <v>195</v>
      </c>
      <c r="AP478" s="249">
        <f t="shared" si="32"/>
        <v>0</v>
      </c>
      <c r="AQ478" s="249">
        <f t="shared" si="32"/>
        <v>0</v>
      </c>
      <c r="AR478" s="249">
        <f t="shared" si="32"/>
        <v>0</v>
      </c>
      <c r="AS478" s="192"/>
      <c r="AT478" s="692">
        <f t="shared" si="33"/>
        <v>0</v>
      </c>
      <c r="AU478" s="184">
        <f t="shared" si="34"/>
        <v>0</v>
      </c>
      <c r="AV478" s="184">
        <f t="shared" si="34"/>
        <v>0</v>
      </c>
      <c r="AW478" s="196"/>
      <c r="AX478" s="170"/>
    </row>
    <row r="479" spans="32:50" ht="24" customHeight="1">
      <c r="AF479" s="415" t="s">
        <v>1337</v>
      </c>
      <c r="AL479" s="36"/>
      <c r="AM479" s="514" t="s">
        <v>676</v>
      </c>
      <c r="AN479" s="487" t="s">
        <v>647</v>
      </c>
      <c r="AO479" s="191" t="s">
        <v>195</v>
      </c>
      <c r="AP479" s="249">
        <f t="shared" si="32"/>
        <v>27119.824556109998</v>
      </c>
      <c r="AQ479" s="249">
        <f t="shared" si="32"/>
        <v>15536.021612949997</v>
      </c>
      <c r="AR479" s="249">
        <f t="shared" si="32"/>
        <v>11583.802943160001</v>
      </c>
      <c r="AS479" s="192"/>
      <c r="AT479" s="692">
        <f t="shared" si="33"/>
        <v>27119.824556109998</v>
      </c>
      <c r="AU479" s="184">
        <f>SUM(AU480:AU486)</f>
        <v>15536.021612949997</v>
      </c>
      <c r="AV479" s="184">
        <f>SUM(AV480:AV486)</f>
        <v>11583.802943160001</v>
      </c>
      <c r="AW479" s="196"/>
      <c r="AX479" s="170"/>
    </row>
    <row r="480" spans="32:50" ht="12" customHeight="1">
      <c r="AF480" s="415" t="s">
        <v>1337</v>
      </c>
      <c r="AL480" s="36"/>
      <c r="AM480" s="520" t="str">
        <f>AM479 &amp; ".1"</f>
        <v>4.0.3.1.1.4.1</v>
      </c>
      <c r="AN480" s="482" t="s">
        <v>1385</v>
      </c>
      <c r="AO480" s="191" t="s">
        <v>195</v>
      </c>
      <c r="AP480" s="249">
        <f t="shared" si="32"/>
        <v>0</v>
      </c>
      <c r="AQ480" s="249">
        <f t="shared" si="32"/>
        <v>0</v>
      </c>
      <c r="AR480" s="249">
        <f t="shared" si="32"/>
        <v>0</v>
      </c>
      <c r="AS480" s="192"/>
      <c r="AT480" s="692">
        <f t="shared" si="33"/>
        <v>0</v>
      </c>
      <c r="AU480" s="184">
        <f>AU464*AU346/1000</f>
        <v>0</v>
      </c>
      <c r="AV480" s="184">
        <f>AV464*AV346/1000</f>
        <v>0</v>
      </c>
      <c r="AW480" s="196"/>
      <c r="AX480" s="170"/>
    </row>
    <row r="481" spans="32:50" ht="12" customHeight="1">
      <c r="AF481" s="415" t="s">
        <v>1337</v>
      </c>
      <c r="AL481" s="36"/>
      <c r="AM481" s="520" t="str">
        <f>AM479 &amp; ".2"</f>
        <v>4.0.3.1.1.4.2</v>
      </c>
      <c r="AN481" s="482" t="s">
        <v>1386</v>
      </c>
      <c r="AO481" s="191" t="s">
        <v>195</v>
      </c>
      <c r="AP481" s="249">
        <f t="shared" si="32"/>
        <v>0</v>
      </c>
      <c r="AQ481" s="249">
        <f t="shared" si="32"/>
        <v>0</v>
      </c>
      <c r="AR481" s="249">
        <f t="shared" si="32"/>
        <v>0</v>
      </c>
      <c r="AS481" s="192"/>
      <c r="AT481" s="692">
        <f t="shared" si="33"/>
        <v>0</v>
      </c>
      <c r="AU481" s="184">
        <f t="shared" ref="AU481:AV486" si="35">AU465*AU347/1000</f>
        <v>0</v>
      </c>
      <c r="AV481" s="184">
        <f t="shared" si="35"/>
        <v>0</v>
      </c>
      <c r="AW481" s="196"/>
      <c r="AX481" s="170"/>
    </row>
    <row r="482" spans="32:50" ht="12" customHeight="1">
      <c r="AF482" s="415" t="s">
        <v>1337</v>
      </c>
      <c r="AL482" s="36"/>
      <c r="AM482" s="520" t="str">
        <f>AM479 &amp; ".3"</f>
        <v>4.0.3.1.1.4.3</v>
      </c>
      <c r="AN482" s="482" t="s">
        <v>1387</v>
      </c>
      <c r="AO482" s="191" t="s">
        <v>195</v>
      </c>
      <c r="AP482" s="249">
        <f t="shared" si="32"/>
        <v>8712.9469886399984</v>
      </c>
      <c r="AQ482" s="249">
        <f t="shared" si="32"/>
        <v>5293.1268260399984</v>
      </c>
      <c r="AR482" s="249">
        <f t="shared" si="32"/>
        <v>3419.8201626000005</v>
      </c>
      <c r="AS482" s="192"/>
      <c r="AT482" s="692">
        <f t="shared" si="33"/>
        <v>8712.9469886399984</v>
      </c>
      <c r="AU482" s="184">
        <f t="shared" si="35"/>
        <v>5293.1268260399984</v>
      </c>
      <c r="AV482" s="184">
        <f t="shared" si="35"/>
        <v>3419.8201626000005</v>
      </c>
      <c r="AW482" s="196"/>
      <c r="AX482" s="170"/>
    </row>
    <row r="483" spans="32:50" ht="12" customHeight="1">
      <c r="AF483" s="415" t="s">
        <v>1337</v>
      </c>
      <c r="AL483" s="36"/>
      <c r="AM483" s="520" t="str">
        <f>AM479 &amp; ".4"</f>
        <v>4.0.3.1.1.4.4</v>
      </c>
      <c r="AN483" s="482" t="s">
        <v>1388</v>
      </c>
      <c r="AO483" s="191" t="s">
        <v>195</v>
      </c>
      <c r="AP483" s="249">
        <f t="shared" si="32"/>
        <v>17115.7008092</v>
      </c>
      <c r="AQ483" s="249">
        <f t="shared" si="32"/>
        <v>9494.5324015999995</v>
      </c>
      <c r="AR483" s="249">
        <f t="shared" si="32"/>
        <v>7621.1684075999992</v>
      </c>
      <c r="AS483" s="192"/>
      <c r="AT483" s="692">
        <f t="shared" si="33"/>
        <v>17115.7008092</v>
      </c>
      <c r="AU483" s="184">
        <f t="shared" si="35"/>
        <v>9494.5324015999995</v>
      </c>
      <c r="AV483" s="184">
        <f t="shared" si="35"/>
        <v>7621.1684075999992</v>
      </c>
      <c r="AW483" s="196"/>
      <c r="AX483" s="170"/>
    </row>
    <row r="484" spans="32:50" ht="12" customHeight="1">
      <c r="AF484" s="415" t="s">
        <v>1337</v>
      </c>
      <c r="AL484" s="36"/>
      <c r="AM484" s="520" t="str">
        <f>AM479 &amp; ".5"</f>
        <v>4.0.3.1.1.4.5</v>
      </c>
      <c r="AN484" s="482" t="s">
        <v>1389</v>
      </c>
      <c r="AO484" s="191" t="s">
        <v>195</v>
      </c>
      <c r="AP484" s="249">
        <f t="shared" si="32"/>
        <v>982.50975291000009</v>
      </c>
      <c r="AQ484" s="249">
        <f t="shared" si="32"/>
        <v>560.20116327000005</v>
      </c>
      <c r="AR484" s="249">
        <f t="shared" si="32"/>
        <v>422.30858964000009</v>
      </c>
      <c r="AS484" s="192"/>
      <c r="AT484" s="692">
        <f t="shared" si="33"/>
        <v>982.50975291000009</v>
      </c>
      <c r="AU484" s="184">
        <f t="shared" si="35"/>
        <v>560.20116327000005</v>
      </c>
      <c r="AV484" s="184">
        <f t="shared" si="35"/>
        <v>422.30858964000009</v>
      </c>
      <c r="AW484" s="196"/>
      <c r="AX484" s="170"/>
    </row>
    <row r="485" spans="32:50" ht="12" customHeight="1">
      <c r="AF485" s="415" t="s">
        <v>1337</v>
      </c>
      <c r="AL485" s="36"/>
      <c r="AM485" s="520" t="str">
        <f>AM479 &amp; ".6"</f>
        <v>4.0.3.1.1.4.6</v>
      </c>
      <c r="AN485" s="482" t="s">
        <v>1390</v>
      </c>
      <c r="AO485" s="191" t="s">
        <v>195</v>
      </c>
      <c r="AP485" s="249">
        <f t="shared" si="32"/>
        <v>308.66700536000002</v>
      </c>
      <c r="AQ485" s="249">
        <f t="shared" si="32"/>
        <v>188.16122204000001</v>
      </c>
      <c r="AR485" s="249">
        <f t="shared" si="32"/>
        <v>120.50578332000002</v>
      </c>
      <c r="AS485" s="192"/>
      <c r="AT485" s="692">
        <f t="shared" si="33"/>
        <v>308.66700536000002</v>
      </c>
      <c r="AU485" s="184">
        <f t="shared" si="35"/>
        <v>188.16122204000001</v>
      </c>
      <c r="AV485" s="184">
        <f t="shared" si="35"/>
        <v>120.50578332000002</v>
      </c>
      <c r="AW485" s="196"/>
      <c r="AX485" s="170"/>
    </row>
    <row r="486" spans="32:50" ht="12" customHeight="1">
      <c r="AF486" s="415" t="s">
        <v>1337</v>
      </c>
      <c r="AL486" s="36"/>
      <c r="AM486" s="520" t="str">
        <f>AM479 &amp; ".7"</f>
        <v>4.0.3.1.1.4.7</v>
      </c>
      <c r="AN486" s="482" t="s">
        <v>1391</v>
      </c>
      <c r="AO486" s="191" t="s">
        <v>195</v>
      </c>
      <c r="AP486" s="249">
        <f t="shared" si="32"/>
        <v>0</v>
      </c>
      <c r="AQ486" s="249">
        <f t="shared" si="32"/>
        <v>0</v>
      </c>
      <c r="AR486" s="249">
        <f t="shared" si="32"/>
        <v>0</v>
      </c>
      <c r="AS486" s="192"/>
      <c r="AT486" s="692">
        <f t="shared" si="33"/>
        <v>0</v>
      </c>
      <c r="AU486" s="184">
        <f t="shared" si="35"/>
        <v>0</v>
      </c>
      <c r="AV486" s="184">
        <f t="shared" si="35"/>
        <v>0</v>
      </c>
      <c r="AW486" s="196"/>
      <c r="AX486" s="170"/>
    </row>
    <row r="487" spans="32:50" ht="24" customHeight="1">
      <c r="AF487" s="415" t="s">
        <v>1337</v>
      </c>
      <c r="AL487" s="36"/>
      <c r="AM487" s="514" t="s">
        <v>677</v>
      </c>
      <c r="AN487" s="487" t="s">
        <v>648</v>
      </c>
      <c r="AO487" s="191" t="s">
        <v>195</v>
      </c>
      <c r="AP487" s="249">
        <f t="shared" si="32"/>
        <v>0</v>
      </c>
      <c r="AQ487" s="249">
        <f t="shared" si="32"/>
        <v>0</v>
      </c>
      <c r="AR487" s="249">
        <f t="shared" si="32"/>
        <v>0</v>
      </c>
      <c r="AS487" s="192"/>
      <c r="AT487" s="692">
        <f t="shared" si="33"/>
        <v>0</v>
      </c>
      <c r="AU487" s="198"/>
      <c r="AV487" s="198"/>
      <c r="AW487" s="196"/>
      <c r="AX487" s="170"/>
    </row>
    <row r="488" spans="32:50" ht="12" customHeight="1">
      <c r="AF488" s="415" t="s">
        <v>1337</v>
      </c>
      <c r="AL488" s="36"/>
      <c r="AM488" s="520" t="str">
        <f>AM487 &amp; ".1"</f>
        <v>4.0.3.1.1.5.1</v>
      </c>
      <c r="AN488" s="483" t="s">
        <v>649</v>
      </c>
      <c r="AO488" s="191" t="s">
        <v>506</v>
      </c>
      <c r="AP488" s="249">
        <f>IF(AP489=0,0,AP487/AP489*1000)</f>
        <v>0</v>
      </c>
      <c r="AQ488" s="249">
        <f>IF(AQ489=0,0,AQ487/AQ489*1000)</f>
        <v>0</v>
      </c>
      <c r="AR488" s="249">
        <f>IF(AR489=0,0,AR487/AR489*1000)</f>
        <v>0</v>
      </c>
      <c r="AS488" s="192"/>
      <c r="AT488" s="692">
        <f>IF(AT489=0,0,AT487/AT489*1000)</f>
        <v>0</v>
      </c>
      <c r="AU488" s="692">
        <f>IF(AU489=0,0,AU487/AU489*1000)</f>
        <v>0</v>
      </c>
      <c r="AV488" s="692">
        <f>IF(AV489=0,0,AV487/AV489*1000)</f>
        <v>0</v>
      </c>
      <c r="AW488" s="196"/>
      <c r="AX488" s="170"/>
    </row>
    <row r="489" spans="32:50" ht="26.25" customHeight="1">
      <c r="AF489" s="415" t="s">
        <v>1337</v>
      </c>
      <c r="AL489" s="36"/>
      <c r="AM489" s="520" t="str">
        <f>AM487 &amp; ".2"</f>
        <v>4.0.3.1.1.5.2</v>
      </c>
      <c r="AN489" s="483" t="s">
        <v>650</v>
      </c>
      <c r="AO489" s="191" t="s">
        <v>507</v>
      </c>
      <c r="AP489" s="249">
        <f>SUMIF($AS$9:$AW$9,AP$9,$AS489:$AW489)</f>
        <v>0</v>
      </c>
      <c r="AQ489" s="249">
        <f>SUMIF($AS$9:$AW$9,AQ$9,$AS489:$AW489)</f>
        <v>0</v>
      </c>
      <c r="AR489" s="249">
        <f>SUMIF($AS$9:$AW$9,AR$9,$AS489:$AW489)</f>
        <v>0</v>
      </c>
      <c r="AS489" s="192"/>
      <c r="AT489" s="692">
        <f>AU489+AV489</f>
        <v>0</v>
      </c>
      <c r="AU489" s="198"/>
      <c r="AV489" s="198"/>
      <c r="AW489" s="196"/>
      <c r="AX489" s="170"/>
    </row>
    <row r="490" spans="32:50" ht="24" customHeight="1">
      <c r="AF490" s="415"/>
      <c r="AL490" s="36"/>
      <c r="AM490" s="514" t="s">
        <v>678</v>
      </c>
      <c r="AN490" s="487" t="s">
        <v>651</v>
      </c>
      <c r="AO490" s="191"/>
      <c r="AP490" s="197"/>
      <c r="AQ490" s="197"/>
      <c r="AR490" s="197"/>
      <c r="AS490" s="192"/>
      <c r="AT490" s="268"/>
      <c r="AU490" s="486"/>
      <c r="AV490" s="486"/>
      <c r="AW490" s="196"/>
      <c r="AX490" s="170"/>
    </row>
    <row r="491" spans="32:50" ht="12" customHeight="1">
      <c r="AF491" s="415" t="s">
        <v>1338</v>
      </c>
      <c r="AL491" s="36"/>
      <c r="AM491" s="520" t="str">
        <f>AM490 &amp; ".1"</f>
        <v>4.0.3.1.2.1.1</v>
      </c>
      <c r="AN491" s="482" t="s">
        <v>1385</v>
      </c>
      <c r="AO491" s="191" t="s">
        <v>506</v>
      </c>
      <c r="AP491" s="249">
        <f t="shared" ref="AP491:AR497" si="36">IF(AP312=0,0,AP507/AP312*1000)</f>
        <v>0</v>
      </c>
      <c r="AQ491" s="249">
        <f t="shared" si="36"/>
        <v>0</v>
      </c>
      <c r="AR491" s="249">
        <f t="shared" si="36"/>
        <v>0</v>
      </c>
      <c r="AS491" s="192"/>
      <c r="AT491" s="268"/>
      <c r="AU491" s="486"/>
      <c r="AV491" s="486"/>
      <c r="AW491" s="196"/>
      <c r="AX491" s="170"/>
    </row>
    <row r="492" spans="32:50" ht="12" customHeight="1">
      <c r="AF492" s="415" t="s">
        <v>1338</v>
      </c>
      <c r="AL492" s="36"/>
      <c r="AM492" s="520" t="str">
        <f>AM490 &amp; ".2"</f>
        <v>4.0.3.1.2.1.2</v>
      </c>
      <c r="AN492" s="482" t="s">
        <v>1386</v>
      </c>
      <c r="AO492" s="191" t="s">
        <v>506</v>
      </c>
      <c r="AP492" s="249">
        <f t="shared" si="36"/>
        <v>0</v>
      </c>
      <c r="AQ492" s="249">
        <f t="shared" si="36"/>
        <v>0</v>
      </c>
      <c r="AR492" s="249">
        <f t="shared" si="36"/>
        <v>0</v>
      </c>
      <c r="AS492" s="192"/>
      <c r="AT492" s="268"/>
      <c r="AU492" s="486"/>
      <c r="AV492" s="486"/>
      <c r="AW492" s="196"/>
      <c r="AX492" s="170"/>
    </row>
    <row r="493" spans="32:50" ht="12" customHeight="1">
      <c r="AF493" s="415" t="s">
        <v>1338</v>
      </c>
      <c r="AL493" s="36"/>
      <c r="AM493" s="520" t="str">
        <f>AM490 &amp; ".3"</f>
        <v>4.0.3.1.2.1.3</v>
      </c>
      <c r="AN493" s="482" t="s">
        <v>1387</v>
      </c>
      <c r="AO493" s="191" t="s">
        <v>506</v>
      </c>
      <c r="AP493" s="249">
        <f t="shared" si="36"/>
        <v>0</v>
      </c>
      <c r="AQ493" s="249">
        <f t="shared" si="36"/>
        <v>0</v>
      </c>
      <c r="AR493" s="249">
        <f t="shared" si="36"/>
        <v>0</v>
      </c>
      <c r="AS493" s="192"/>
      <c r="AT493" s="268"/>
      <c r="AU493" s="486"/>
      <c r="AV493" s="486"/>
      <c r="AW493" s="196"/>
      <c r="AX493" s="170"/>
    </row>
    <row r="494" spans="32:50" ht="12" customHeight="1">
      <c r="AF494" s="415" t="s">
        <v>1338</v>
      </c>
      <c r="AL494" s="36"/>
      <c r="AM494" s="520" t="str">
        <f>AM490 &amp; ".4"</f>
        <v>4.0.3.1.2.1.4</v>
      </c>
      <c r="AN494" s="482" t="s">
        <v>1388</v>
      </c>
      <c r="AO494" s="191" t="s">
        <v>506</v>
      </c>
      <c r="AP494" s="249">
        <f t="shared" si="36"/>
        <v>0</v>
      </c>
      <c r="AQ494" s="249">
        <f t="shared" si="36"/>
        <v>0</v>
      </c>
      <c r="AR494" s="249">
        <f t="shared" si="36"/>
        <v>0</v>
      </c>
      <c r="AS494" s="192"/>
      <c r="AT494" s="268"/>
      <c r="AU494" s="486"/>
      <c r="AV494" s="486"/>
      <c r="AW494" s="196"/>
      <c r="AX494" s="170"/>
    </row>
    <row r="495" spans="32:50" ht="12" customHeight="1">
      <c r="AF495" s="415" t="s">
        <v>1338</v>
      </c>
      <c r="AL495" s="36"/>
      <c r="AM495" s="520" t="str">
        <f>AM490 &amp; ".5"</f>
        <v>4.0.3.1.2.1.5</v>
      </c>
      <c r="AN495" s="482" t="s">
        <v>1389</v>
      </c>
      <c r="AO495" s="191" t="s">
        <v>506</v>
      </c>
      <c r="AP495" s="249">
        <f t="shared" si="36"/>
        <v>0</v>
      </c>
      <c r="AQ495" s="249">
        <f t="shared" si="36"/>
        <v>0</v>
      </c>
      <c r="AR495" s="249">
        <f t="shared" si="36"/>
        <v>0</v>
      </c>
      <c r="AS495" s="192"/>
      <c r="AT495" s="268"/>
      <c r="AU495" s="486"/>
      <c r="AV495" s="486"/>
      <c r="AW495" s="196"/>
      <c r="AX495" s="170"/>
    </row>
    <row r="496" spans="32:50" ht="12" customHeight="1">
      <c r="AF496" s="415" t="s">
        <v>1338</v>
      </c>
      <c r="AL496" s="36"/>
      <c r="AM496" s="520" t="str">
        <f>AM490 &amp; ".6"</f>
        <v>4.0.3.1.2.1.6</v>
      </c>
      <c r="AN496" s="482" t="s">
        <v>1390</v>
      </c>
      <c r="AO496" s="191" t="s">
        <v>506</v>
      </c>
      <c r="AP496" s="249">
        <f t="shared" si="36"/>
        <v>0</v>
      </c>
      <c r="AQ496" s="249">
        <f t="shared" si="36"/>
        <v>0</v>
      </c>
      <c r="AR496" s="249">
        <f t="shared" si="36"/>
        <v>0</v>
      </c>
      <c r="AS496" s="192"/>
      <c r="AT496" s="268"/>
      <c r="AU496" s="486"/>
      <c r="AV496" s="486"/>
      <c r="AW496" s="196"/>
      <c r="AX496" s="170"/>
    </row>
    <row r="497" spans="32:50" ht="12" customHeight="1">
      <c r="AF497" s="415" t="s">
        <v>1338</v>
      </c>
      <c r="AL497" s="36"/>
      <c r="AM497" s="520" t="str">
        <f>AM490 &amp; ".7"</f>
        <v>4.0.3.1.2.1.7</v>
      </c>
      <c r="AN497" s="482" t="s">
        <v>1391</v>
      </c>
      <c r="AO497" s="191" t="s">
        <v>506</v>
      </c>
      <c r="AP497" s="249">
        <f t="shared" si="36"/>
        <v>0</v>
      </c>
      <c r="AQ497" s="249">
        <f t="shared" si="36"/>
        <v>0</v>
      </c>
      <c r="AR497" s="249">
        <f t="shared" si="36"/>
        <v>0</v>
      </c>
      <c r="AS497" s="192"/>
      <c r="AT497" s="268"/>
      <c r="AU497" s="486"/>
      <c r="AV497" s="486"/>
      <c r="AW497" s="196"/>
      <c r="AX497" s="170"/>
    </row>
    <row r="498" spans="32:50" ht="24" customHeight="1">
      <c r="AF498" s="415"/>
      <c r="AL498" s="36"/>
      <c r="AM498" s="514" t="s">
        <v>679</v>
      </c>
      <c r="AN498" s="487" t="s">
        <v>652</v>
      </c>
      <c r="AO498" s="191"/>
      <c r="AP498" s="197"/>
      <c r="AQ498" s="197"/>
      <c r="AR498" s="197"/>
      <c r="AS498" s="192"/>
      <c r="AT498" s="268"/>
      <c r="AU498" s="486"/>
      <c r="AV498" s="486"/>
      <c r="AW498" s="196"/>
      <c r="AX498" s="170"/>
    </row>
    <row r="499" spans="32:50" ht="12" customHeight="1">
      <c r="AF499" s="415" t="s">
        <v>1338</v>
      </c>
      <c r="AL499" s="36"/>
      <c r="AM499" s="520" t="str">
        <f>AM498 &amp; ".1"</f>
        <v>4.0.3.1.2.2.1</v>
      </c>
      <c r="AN499" s="482" t="s">
        <v>1385</v>
      </c>
      <c r="AO499" s="191" t="s">
        <v>506</v>
      </c>
      <c r="AP499" s="249">
        <f t="shared" ref="AP499:AR505" si="37">IF(AP312=0,0,AP515/AP312*1000)</f>
        <v>0</v>
      </c>
      <c r="AQ499" s="249">
        <f t="shared" si="37"/>
        <v>0</v>
      </c>
      <c r="AR499" s="249">
        <f t="shared" si="37"/>
        <v>0</v>
      </c>
      <c r="AS499" s="192"/>
      <c r="AT499" s="268"/>
      <c r="AU499" s="486"/>
      <c r="AV499" s="486"/>
      <c r="AW499" s="196"/>
      <c r="AX499" s="170"/>
    </row>
    <row r="500" spans="32:50" ht="12" customHeight="1">
      <c r="AF500" s="415" t="s">
        <v>1338</v>
      </c>
      <c r="AL500" s="36"/>
      <c r="AM500" s="520" t="str">
        <f>AM498 &amp; ".2"</f>
        <v>4.0.3.1.2.2.2</v>
      </c>
      <c r="AN500" s="482" t="s">
        <v>1386</v>
      </c>
      <c r="AO500" s="191" t="s">
        <v>506</v>
      </c>
      <c r="AP500" s="249">
        <f t="shared" si="37"/>
        <v>0</v>
      </c>
      <c r="AQ500" s="249">
        <f t="shared" si="37"/>
        <v>0</v>
      </c>
      <c r="AR500" s="249">
        <f t="shared" si="37"/>
        <v>0</v>
      </c>
      <c r="AS500" s="192"/>
      <c r="AT500" s="268"/>
      <c r="AU500" s="486"/>
      <c r="AV500" s="486"/>
      <c r="AW500" s="196"/>
      <c r="AX500" s="170"/>
    </row>
    <row r="501" spans="32:50" ht="12" customHeight="1">
      <c r="AF501" s="415" t="s">
        <v>1338</v>
      </c>
      <c r="AL501" s="36"/>
      <c r="AM501" s="520" t="str">
        <f>AM498 &amp; ".3"</f>
        <v>4.0.3.1.2.2.3</v>
      </c>
      <c r="AN501" s="482" t="s">
        <v>1387</v>
      </c>
      <c r="AO501" s="191" t="s">
        <v>506</v>
      </c>
      <c r="AP501" s="249">
        <f t="shared" si="37"/>
        <v>0</v>
      </c>
      <c r="AQ501" s="249">
        <f t="shared" si="37"/>
        <v>0</v>
      </c>
      <c r="AR501" s="249">
        <f t="shared" si="37"/>
        <v>0</v>
      </c>
      <c r="AS501" s="192"/>
      <c r="AT501" s="268"/>
      <c r="AU501" s="486"/>
      <c r="AV501" s="486"/>
      <c r="AW501" s="196"/>
      <c r="AX501" s="170"/>
    </row>
    <row r="502" spans="32:50" ht="12" customHeight="1">
      <c r="AF502" s="415" t="s">
        <v>1338</v>
      </c>
      <c r="AL502" s="36"/>
      <c r="AM502" s="520" t="str">
        <f>AM498 &amp; ".4"</f>
        <v>4.0.3.1.2.2.4</v>
      </c>
      <c r="AN502" s="482" t="s">
        <v>1388</v>
      </c>
      <c r="AO502" s="191" t="s">
        <v>506</v>
      </c>
      <c r="AP502" s="249">
        <f t="shared" si="37"/>
        <v>0</v>
      </c>
      <c r="AQ502" s="249">
        <f t="shared" si="37"/>
        <v>0</v>
      </c>
      <c r="AR502" s="249">
        <f t="shared" si="37"/>
        <v>0</v>
      </c>
      <c r="AS502" s="192"/>
      <c r="AT502" s="268"/>
      <c r="AU502" s="486"/>
      <c r="AV502" s="486"/>
      <c r="AW502" s="196"/>
      <c r="AX502" s="170"/>
    </row>
    <row r="503" spans="32:50" ht="12" customHeight="1">
      <c r="AF503" s="415" t="s">
        <v>1338</v>
      </c>
      <c r="AL503" s="36"/>
      <c r="AM503" s="520" t="str">
        <f>AM498 &amp; ".5"</f>
        <v>4.0.3.1.2.2.5</v>
      </c>
      <c r="AN503" s="482" t="s">
        <v>1389</v>
      </c>
      <c r="AO503" s="191" t="s">
        <v>506</v>
      </c>
      <c r="AP503" s="249">
        <f t="shared" si="37"/>
        <v>0</v>
      </c>
      <c r="AQ503" s="249">
        <f t="shared" si="37"/>
        <v>0</v>
      </c>
      <c r="AR503" s="249">
        <f t="shared" si="37"/>
        <v>0</v>
      </c>
      <c r="AS503" s="192"/>
      <c r="AT503" s="268"/>
      <c r="AU503" s="486"/>
      <c r="AV503" s="486"/>
      <c r="AW503" s="196"/>
      <c r="AX503" s="170"/>
    </row>
    <row r="504" spans="32:50" ht="12" customHeight="1">
      <c r="AF504" s="415" t="s">
        <v>1338</v>
      </c>
      <c r="AL504" s="36"/>
      <c r="AM504" s="520" t="str">
        <f>AM498 &amp; ".6"</f>
        <v>4.0.3.1.2.2.6</v>
      </c>
      <c r="AN504" s="482" t="s">
        <v>1390</v>
      </c>
      <c r="AO504" s="191" t="s">
        <v>506</v>
      </c>
      <c r="AP504" s="249">
        <f t="shared" si="37"/>
        <v>0</v>
      </c>
      <c r="AQ504" s="249">
        <f t="shared" si="37"/>
        <v>0</v>
      </c>
      <c r="AR504" s="249">
        <f t="shared" si="37"/>
        <v>0</v>
      </c>
      <c r="AS504" s="192"/>
      <c r="AT504" s="268"/>
      <c r="AU504" s="486"/>
      <c r="AV504" s="486"/>
      <c r="AW504" s="196"/>
      <c r="AX504" s="170"/>
    </row>
    <row r="505" spans="32:50" ht="12" customHeight="1">
      <c r="AF505" s="415" t="s">
        <v>1338</v>
      </c>
      <c r="AL505" s="36"/>
      <c r="AM505" s="520" t="str">
        <f>AM498 &amp; ".7"</f>
        <v>4.0.3.1.2.2.7</v>
      </c>
      <c r="AN505" s="482" t="s">
        <v>1391</v>
      </c>
      <c r="AO505" s="191" t="s">
        <v>506</v>
      </c>
      <c r="AP505" s="249">
        <f t="shared" si="37"/>
        <v>0</v>
      </c>
      <c r="AQ505" s="249">
        <f t="shared" si="37"/>
        <v>0</v>
      </c>
      <c r="AR505" s="249">
        <f t="shared" si="37"/>
        <v>0</v>
      </c>
      <c r="AS505" s="192"/>
      <c r="AT505" s="268"/>
      <c r="AU505" s="486"/>
      <c r="AV505" s="486"/>
      <c r="AW505" s="196"/>
      <c r="AX505" s="170"/>
    </row>
    <row r="506" spans="32:50" ht="24" customHeight="1">
      <c r="AF506" s="415" t="s">
        <v>1338</v>
      </c>
      <c r="AL506" s="36"/>
      <c r="AM506" s="514" t="s">
        <v>680</v>
      </c>
      <c r="AN506" s="487" t="s">
        <v>653</v>
      </c>
      <c r="AO506" s="191" t="s">
        <v>195</v>
      </c>
      <c r="AP506" s="249">
        <f t="shared" ref="AP506:AR522" si="38">SUMIF($AS$9:$AW$9,AP$9,$AS506:$AW506)</f>
        <v>0</v>
      </c>
      <c r="AQ506" s="249">
        <f t="shared" si="38"/>
        <v>0</v>
      </c>
      <c r="AR506" s="249">
        <f t="shared" si="38"/>
        <v>0</v>
      </c>
      <c r="AS506" s="192"/>
      <c r="AT506" s="268"/>
      <c r="AU506" s="486"/>
      <c r="AV506" s="486"/>
      <c r="AW506" s="196"/>
      <c r="AX506" s="170"/>
    </row>
    <row r="507" spans="32:50" ht="12" customHeight="1">
      <c r="AF507" s="415" t="s">
        <v>1338</v>
      </c>
      <c r="AL507" s="36"/>
      <c r="AM507" s="520" t="str">
        <f>AM506 &amp; ".1"</f>
        <v>4.0.3.1.2.3.1</v>
      </c>
      <c r="AN507" s="482" t="s">
        <v>1385</v>
      </c>
      <c r="AO507" s="191" t="s">
        <v>195</v>
      </c>
      <c r="AP507" s="249">
        <f t="shared" si="38"/>
        <v>0</v>
      </c>
      <c r="AQ507" s="249">
        <f t="shared" si="38"/>
        <v>0</v>
      </c>
      <c r="AR507" s="249">
        <f t="shared" si="38"/>
        <v>0</v>
      </c>
      <c r="AS507" s="192"/>
      <c r="AT507" s="268"/>
      <c r="AU507" s="486"/>
      <c r="AV507" s="486"/>
      <c r="AW507" s="196"/>
      <c r="AX507" s="170"/>
    </row>
    <row r="508" spans="32:50" ht="12" customHeight="1">
      <c r="AF508" s="415" t="s">
        <v>1338</v>
      </c>
      <c r="AL508" s="36"/>
      <c r="AM508" s="520" t="str">
        <f>AM506 &amp; ".2"</f>
        <v>4.0.3.1.2.3.2</v>
      </c>
      <c r="AN508" s="482" t="s">
        <v>1386</v>
      </c>
      <c r="AO508" s="191" t="s">
        <v>195</v>
      </c>
      <c r="AP508" s="249">
        <f t="shared" si="38"/>
        <v>0</v>
      </c>
      <c r="AQ508" s="249">
        <f t="shared" si="38"/>
        <v>0</v>
      </c>
      <c r="AR508" s="249">
        <f t="shared" si="38"/>
        <v>0</v>
      </c>
      <c r="AS508" s="192"/>
      <c r="AT508" s="268"/>
      <c r="AU508" s="486"/>
      <c r="AV508" s="486"/>
      <c r="AW508" s="196"/>
      <c r="AX508" s="170"/>
    </row>
    <row r="509" spans="32:50" ht="12" customHeight="1">
      <c r="AF509" s="415" t="s">
        <v>1338</v>
      </c>
      <c r="AL509" s="36"/>
      <c r="AM509" s="520" t="str">
        <f>AM506 &amp; ".3"</f>
        <v>4.0.3.1.2.3.3</v>
      </c>
      <c r="AN509" s="482" t="s">
        <v>1387</v>
      </c>
      <c r="AO509" s="191" t="s">
        <v>195</v>
      </c>
      <c r="AP509" s="249">
        <f t="shared" si="38"/>
        <v>0</v>
      </c>
      <c r="AQ509" s="249">
        <f t="shared" si="38"/>
        <v>0</v>
      </c>
      <c r="AR509" s="249">
        <f t="shared" si="38"/>
        <v>0</v>
      </c>
      <c r="AS509" s="192"/>
      <c r="AT509" s="268"/>
      <c r="AU509" s="486"/>
      <c r="AV509" s="486"/>
      <c r="AW509" s="196"/>
      <c r="AX509" s="170"/>
    </row>
    <row r="510" spans="32:50" ht="12" customHeight="1">
      <c r="AF510" s="415" t="s">
        <v>1338</v>
      </c>
      <c r="AL510" s="36"/>
      <c r="AM510" s="520" t="str">
        <f>AM506 &amp; ".4"</f>
        <v>4.0.3.1.2.3.4</v>
      </c>
      <c r="AN510" s="482" t="s">
        <v>1388</v>
      </c>
      <c r="AO510" s="191" t="s">
        <v>195</v>
      </c>
      <c r="AP510" s="249">
        <f t="shared" si="38"/>
        <v>0</v>
      </c>
      <c r="AQ510" s="249">
        <f t="shared" si="38"/>
        <v>0</v>
      </c>
      <c r="AR510" s="249">
        <f t="shared" si="38"/>
        <v>0</v>
      </c>
      <c r="AS510" s="192"/>
      <c r="AT510" s="268"/>
      <c r="AU510" s="486"/>
      <c r="AV510" s="486"/>
      <c r="AW510" s="196"/>
      <c r="AX510" s="170"/>
    </row>
    <row r="511" spans="32:50" ht="12" customHeight="1">
      <c r="AF511" s="415" t="s">
        <v>1338</v>
      </c>
      <c r="AL511" s="36"/>
      <c r="AM511" s="520" t="str">
        <f>AM506 &amp; ".5"</f>
        <v>4.0.3.1.2.3.5</v>
      </c>
      <c r="AN511" s="482" t="s">
        <v>1389</v>
      </c>
      <c r="AO511" s="191" t="s">
        <v>195</v>
      </c>
      <c r="AP511" s="249">
        <f t="shared" si="38"/>
        <v>0</v>
      </c>
      <c r="AQ511" s="249">
        <f t="shared" si="38"/>
        <v>0</v>
      </c>
      <c r="AR511" s="249">
        <f t="shared" si="38"/>
        <v>0</v>
      </c>
      <c r="AS511" s="192"/>
      <c r="AT511" s="268"/>
      <c r="AU511" s="486"/>
      <c r="AV511" s="486"/>
      <c r="AW511" s="196"/>
      <c r="AX511" s="170"/>
    </row>
    <row r="512" spans="32:50" ht="12" customHeight="1">
      <c r="AF512" s="415" t="s">
        <v>1338</v>
      </c>
      <c r="AL512" s="36"/>
      <c r="AM512" s="520" t="str">
        <f>AM506 &amp; ".6"</f>
        <v>4.0.3.1.2.3.6</v>
      </c>
      <c r="AN512" s="482" t="s">
        <v>1390</v>
      </c>
      <c r="AO512" s="191" t="s">
        <v>195</v>
      </c>
      <c r="AP512" s="249">
        <f t="shared" si="38"/>
        <v>0</v>
      </c>
      <c r="AQ512" s="249">
        <f t="shared" si="38"/>
        <v>0</v>
      </c>
      <c r="AR512" s="249">
        <f t="shared" si="38"/>
        <v>0</v>
      </c>
      <c r="AS512" s="192"/>
      <c r="AT512" s="268"/>
      <c r="AU512" s="486"/>
      <c r="AV512" s="486"/>
      <c r="AW512" s="196"/>
      <c r="AX512" s="170"/>
    </row>
    <row r="513" spans="32:50" ht="12" customHeight="1">
      <c r="AF513" s="415" t="s">
        <v>1338</v>
      </c>
      <c r="AL513" s="36"/>
      <c r="AM513" s="520" t="str">
        <f>AM506 &amp; ".7"</f>
        <v>4.0.3.1.2.3.7</v>
      </c>
      <c r="AN513" s="482" t="s">
        <v>1391</v>
      </c>
      <c r="AO513" s="191" t="s">
        <v>195</v>
      </c>
      <c r="AP513" s="249">
        <f t="shared" si="38"/>
        <v>0</v>
      </c>
      <c r="AQ513" s="249">
        <f t="shared" si="38"/>
        <v>0</v>
      </c>
      <c r="AR513" s="249">
        <f t="shared" si="38"/>
        <v>0</v>
      </c>
      <c r="AS513" s="192"/>
      <c r="AT513" s="268"/>
      <c r="AU513" s="486"/>
      <c r="AV513" s="486"/>
      <c r="AW513" s="196"/>
      <c r="AX513" s="170"/>
    </row>
    <row r="514" spans="32:50" ht="24" customHeight="1">
      <c r="AF514" s="415" t="s">
        <v>1338</v>
      </c>
      <c r="AL514" s="36"/>
      <c r="AM514" s="514" t="s">
        <v>682</v>
      </c>
      <c r="AN514" s="487" t="s">
        <v>654</v>
      </c>
      <c r="AO514" s="191" t="s">
        <v>195</v>
      </c>
      <c r="AP514" s="249">
        <f t="shared" si="38"/>
        <v>0</v>
      </c>
      <c r="AQ514" s="249">
        <f t="shared" si="38"/>
        <v>0</v>
      </c>
      <c r="AR514" s="249">
        <f t="shared" si="38"/>
        <v>0</v>
      </c>
      <c r="AS514" s="192"/>
      <c r="AT514" s="268"/>
      <c r="AU514" s="486"/>
      <c r="AV514" s="486"/>
      <c r="AW514" s="196"/>
      <c r="AX514" s="170"/>
    </row>
    <row r="515" spans="32:50" ht="12" customHeight="1">
      <c r="AF515" s="415" t="s">
        <v>1338</v>
      </c>
      <c r="AL515" s="36"/>
      <c r="AM515" s="520" t="str">
        <f>AM514 &amp; ".1"</f>
        <v>4.0.3.1.2.4.1</v>
      </c>
      <c r="AN515" s="482" t="s">
        <v>1385</v>
      </c>
      <c r="AO515" s="191" t="s">
        <v>195</v>
      </c>
      <c r="AP515" s="249">
        <f t="shared" si="38"/>
        <v>0</v>
      </c>
      <c r="AQ515" s="249">
        <f t="shared" si="38"/>
        <v>0</v>
      </c>
      <c r="AR515" s="249">
        <f t="shared" si="38"/>
        <v>0</v>
      </c>
      <c r="AS515" s="192"/>
      <c r="AT515" s="268"/>
      <c r="AU515" s="486"/>
      <c r="AV515" s="486"/>
      <c r="AW515" s="196"/>
      <c r="AX515" s="170"/>
    </row>
    <row r="516" spans="32:50" ht="12" customHeight="1">
      <c r="AF516" s="415" t="s">
        <v>1338</v>
      </c>
      <c r="AL516" s="36"/>
      <c r="AM516" s="520" t="str">
        <f>AM514 &amp; ".2"</f>
        <v>4.0.3.1.2.4.2</v>
      </c>
      <c r="AN516" s="482" t="s">
        <v>1386</v>
      </c>
      <c r="AO516" s="191" t="s">
        <v>195</v>
      </c>
      <c r="AP516" s="249">
        <f t="shared" si="38"/>
        <v>0</v>
      </c>
      <c r="AQ516" s="249">
        <f t="shared" si="38"/>
        <v>0</v>
      </c>
      <c r="AR516" s="249">
        <f t="shared" si="38"/>
        <v>0</v>
      </c>
      <c r="AS516" s="192"/>
      <c r="AT516" s="268"/>
      <c r="AU516" s="486"/>
      <c r="AV516" s="486"/>
      <c r="AW516" s="196"/>
      <c r="AX516" s="170"/>
    </row>
    <row r="517" spans="32:50" ht="12" customHeight="1">
      <c r="AF517" s="415" t="s">
        <v>1338</v>
      </c>
      <c r="AL517" s="36"/>
      <c r="AM517" s="520" t="str">
        <f>AM514 &amp; ".3"</f>
        <v>4.0.3.1.2.4.3</v>
      </c>
      <c r="AN517" s="482" t="s">
        <v>1387</v>
      </c>
      <c r="AO517" s="191" t="s">
        <v>195</v>
      </c>
      <c r="AP517" s="249">
        <f t="shared" si="38"/>
        <v>0</v>
      </c>
      <c r="AQ517" s="249">
        <f t="shared" si="38"/>
        <v>0</v>
      </c>
      <c r="AR517" s="249">
        <f t="shared" si="38"/>
        <v>0</v>
      </c>
      <c r="AS517" s="192"/>
      <c r="AT517" s="268"/>
      <c r="AU517" s="486"/>
      <c r="AV517" s="486"/>
      <c r="AW517" s="196"/>
      <c r="AX517" s="170"/>
    </row>
    <row r="518" spans="32:50" ht="12" customHeight="1">
      <c r="AF518" s="415" t="s">
        <v>1338</v>
      </c>
      <c r="AL518" s="36"/>
      <c r="AM518" s="520" t="str">
        <f>AM514 &amp; ".4"</f>
        <v>4.0.3.1.2.4.4</v>
      </c>
      <c r="AN518" s="482" t="s">
        <v>1388</v>
      </c>
      <c r="AO518" s="191" t="s">
        <v>195</v>
      </c>
      <c r="AP518" s="249">
        <f t="shared" si="38"/>
        <v>0</v>
      </c>
      <c r="AQ518" s="249">
        <f t="shared" si="38"/>
        <v>0</v>
      </c>
      <c r="AR518" s="249">
        <f t="shared" si="38"/>
        <v>0</v>
      </c>
      <c r="AS518" s="192"/>
      <c r="AT518" s="268"/>
      <c r="AU518" s="486"/>
      <c r="AV518" s="486"/>
      <c r="AW518" s="196"/>
      <c r="AX518" s="170"/>
    </row>
    <row r="519" spans="32:50" ht="12" customHeight="1">
      <c r="AF519" s="415" t="s">
        <v>1338</v>
      </c>
      <c r="AL519" s="36"/>
      <c r="AM519" s="520" t="str">
        <f>AM514 &amp; ".5"</f>
        <v>4.0.3.1.2.4.5</v>
      </c>
      <c r="AN519" s="482" t="s">
        <v>1389</v>
      </c>
      <c r="AO519" s="191" t="s">
        <v>195</v>
      </c>
      <c r="AP519" s="249">
        <f t="shared" si="38"/>
        <v>0</v>
      </c>
      <c r="AQ519" s="249">
        <f t="shared" si="38"/>
        <v>0</v>
      </c>
      <c r="AR519" s="249">
        <f t="shared" si="38"/>
        <v>0</v>
      </c>
      <c r="AS519" s="192"/>
      <c r="AT519" s="268"/>
      <c r="AU519" s="486"/>
      <c r="AV519" s="486"/>
      <c r="AW519" s="196"/>
      <c r="AX519" s="170"/>
    </row>
    <row r="520" spans="32:50" ht="12" customHeight="1">
      <c r="AF520" s="415" t="s">
        <v>1338</v>
      </c>
      <c r="AL520" s="36"/>
      <c r="AM520" s="520" t="str">
        <f>AM514 &amp; ".6"</f>
        <v>4.0.3.1.2.4.6</v>
      </c>
      <c r="AN520" s="482" t="s">
        <v>1390</v>
      </c>
      <c r="AO520" s="191" t="s">
        <v>195</v>
      </c>
      <c r="AP520" s="249">
        <f t="shared" si="38"/>
        <v>0</v>
      </c>
      <c r="AQ520" s="249">
        <f t="shared" si="38"/>
        <v>0</v>
      </c>
      <c r="AR520" s="249">
        <f t="shared" si="38"/>
        <v>0</v>
      </c>
      <c r="AS520" s="192"/>
      <c r="AT520" s="268"/>
      <c r="AU520" s="486"/>
      <c r="AV520" s="486"/>
      <c r="AW520" s="196"/>
      <c r="AX520" s="170"/>
    </row>
    <row r="521" spans="32:50" ht="12" customHeight="1">
      <c r="AF521" s="415" t="s">
        <v>1338</v>
      </c>
      <c r="AL521" s="36"/>
      <c r="AM521" s="520" t="str">
        <f>AM514 &amp; ".7"</f>
        <v>4.0.3.1.2.4.7</v>
      </c>
      <c r="AN521" s="482" t="s">
        <v>1391</v>
      </c>
      <c r="AO521" s="191" t="s">
        <v>195</v>
      </c>
      <c r="AP521" s="249">
        <f t="shared" si="38"/>
        <v>0</v>
      </c>
      <c r="AQ521" s="249">
        <f t="shared" si="38"/>
        <v>0</v>
      </c>
      <c r="AR521" s="249">
        <f t="shared" si="38"/>
        <v>0</v>
      </c>
      <c r="AS521" s="192"/>
      <c r="AT521" s="268"/>
      <c r="AU521" s="486"/>
      <c r="AV521" s="486"/>
      <c r="AW521" s="196"/>
      <c r="AX521" s="170"/>
    </row>
    <row r="522" spans="32:50" ht="24" customHeight="1">
      <c r="AF522" s="415" t="s">
        <v>1338</v>
      </c>
      <c r="AL522" s="36"/>
      <c r="AM522" s="514" t="s">
        <v>681</v>
      </c>
      <c r="AN522" s="487" t="s">
        <v>655</v>
      </c>
      <c r="AO522" s="191" t="s">
        <v>195</v>
      </c>
      <c r="AP522" s="249">
        <f t="shared" si="38"/>
        <v>0</v>
      </c>
      <c r="AQ522" s="249">
        <f t="shared" si="38"/>
        <v>0</v>
      </c>
      <c r="AR522" s="249">
        <f t="shared" si="38"/>
        <v>0</v>
      </c>
      <c r="AS522" s="192"/>
      <c r="AT522" s="268"/>
      <c r="AU522" s="486"/>
      <c r="AV522" s="486"/>
      <c r="AW522" s="196"/>
      <c r="AX522" s="170"/>
    </row>
    <row r="523" spans="32:50" ht="12" customHeight="1">
      <c r="AF523" s="415" t="s">
        <v>1338</v>
      </c>
      <c r="AL523" s="36"/>
      <c r="AM523" s="520" t="str">
        <f>AM522 &amp; ".1"</f>
        <v>4.0.3.1.2.5.1</v>
      </c>
      <c r="AN523" s="483" t="s">
        <v>649</v>
      </c>
      <c r="AO523" s="191" t="s">
        <v>506</v>
      </c>
      <c r="AP523" s="249">
        <f>IF(AP524=0,0,AP522/AP524*1000)</f>
        <v>0</v>
      </c>
      <c r="AQ523" s="249">
        <f>IF(AQ524=0,0,AQ522/AQ524*1000)</f>
        <v>0</v>
      </c>
      <c r="AR523" s="249">
        <f>IF(AR524=0,0,AR522/AR524*1000)</f>
        <v>0</v>
      </c>
      <c r="AS523" s="192"/>
      <c r="AT523" s="268"/>
      <c r="AU523" s="486"/>
      <c r="AV523" s="486"/>
      <c r="AW523" s="196"/>
      <c r="AX523" s="170"/>
    </row>
    <row r="524" spans="32:50" ht="12" customHeight="1">
      <c r="AF524" s="415" t="s">
        <v>1338</v>
      </c>
      <c r="AL524" s="36"/>
      <c r="AM524" s="520" t="str">
        <f>AM522 &amp; ".2"</f>
        <v>4.0.3.1.2.5.2</v>
      </c>
      <c r="AN524" s="483" t="s">
        <v>650</v>
      </c>
      <c r="AO524" s="191" t="s">
        <v>507</v>
      </c>
      <c r="AP524" s="249">
        <f>SUMIF($AS$9:$AW$9,AP$9,$AS524:$AW524)</f>
        <v>0</v>
      </c>
      <c r="AQ524" s="249">
        <f>SUMIF($AS$9:$AW$9,AQ$9,$AS524:$AW524)</f>
        <v>0</v>
      </c>
      <c r="AR524" s="249">
        <f>SUMIF($AS$9:$AW$9,AR$9,$AS524:$AW524)</f>
        <v>0</v>
      </c>
      <c r="AS524" s="192"/>
      <c r="AT524" s="268"/>
      <c r="AU524" s="486"/>
      <c r="AV524" s="486"/>
      <c r="AW524" s="196"/>
      <c r="AX524" s="170"/>
    </row>
    <row r="525" spans="32:50" ht="24" customHeight="1">
      <c r="AF525" s="116"/>
      <c r="AL525" s="36"/>
      <c r="AM525" s="514" t="s">
        <v>1695</v>
      </c>
      <c r="AN525" s="487" t="s">
        <v>656</v>
      </c>
      <c r="AO525" s="191"/>
      <c r="AP525" s="197"/>
      <c r="AQ525" s="197"/>
      <c r="AR525" s="197"/>
      <c r="AS525" s="192"/>
      <c r="AT525" s="268"/>
      <c r="AU525" s="486"/>
      <c r="AV525" s="486"/>
      <c r="AW525" s="196"/>
      <c r="AX525" s="170"/>
    </row>
    <row r="526" spans="32:50" ht="0.75" hidden="1" customHeight="1">
      <c r="AF526" s="415"/>
      <c r="AL526" s="36"/>
      <c r="AM526" s="516"/>
      <c r="AN526" s="484"/>
      <c r="AO526" s="485"/>
      <c r="AP526" s="486"/>
      <c r="AQ526" s="486"/>
      <c r="AR526" s="486"/>
      <c r="AS526" s="192"/>
      <c r="AT526" s="268"/>
      <c r="AU526" s="486"/>
      <c r="AV526" s="486"/>
      <c r="AW526" s="196"/>
      <c r="AX526" s="170"/>
    </row>
    <row r="527" spans="32:50" ht="0.75" hidden="1" customHeight="1">
      <c r="AF527" s="415"/>
      <c r="AL527" s="36"/>
      <c r="AM527" s="516"/>
      <c r="AN527" s="484"/>
      <c r="AO527" s="485"/>
      <c r="AP527" s="486"/>
      <c r="AQ527" s="486"/>
      <c r="AR527" s="486"/>
      <c r="AS527" s="192"/>
      <c r="AT527" s="268"/>
      <c r="AU527" s="486"/>
      <c r="AV527" s="486"/>
      <c r="AW527" s="196"/>
      <c r="AX527" s="170"/>
    </row>
    <row r="528" spans="32:50" ht="0.75" hidden="1" customHeight="1">
      <c r="AF528" s="415"/>
      <c r="AL528" s="36"/>
      <c r="AM528" s="516"/>
      <c r="AN528" s="484"/>
      <c r="AO528" s="485"/>
      <c r="AP528" s="486"/>
      <c r="AQ528" s="486"/>
      <c r="AR528" s="486"/>
      <c r="AS528" s="192"/>
      <c r="AT528" s="268"/>
      <c r="AU528" s="486"/>
      <c r="AV528" s="486"/>
      <c r="AW528" s="196"/>
      <c r="AX528" s="170"/>
    </row>
    <row r="529" spans="32:50" ht="0.75" hidden="1" customHeight="1">
      <c r="AF529" s="415"/>
      <c r="AL529" s="36"/>
      <c r="AM529" s="516"/>
      <c r="AN529" s="484"/>
      <c r="AO529" s="485"/>
      <c r="AP529" s="486"/>
      <c r="AQ529" s="486"/>
      <c r="AR529" s="486"/>
      <c r="AS529" s="192"/>
      <c r="AT529" s="268"/>
      <c r="AU529" s="486"/>
      <c r="AV529" s="486"/>
      <c r="AW529" s="196"/>
      <c r="AX529" s="170"/>
    </row>
    <row r="530" spans="32:50" ht="0.75" hidden="1" customHeight="1">
      <c r="AF530" s="415"/>
      <c r="AL530" s="36"/>
      <c r="AM530" s="516"/>
      <c r="AN530" s="484"/>
      <c r="AO530" s="485"/>
      <c r="AP530" s="486"/>
      <c r="AQ530" s="486"/>
      <c r="AR530" s="486"/>
      <c r="AS530" s="192"/>
      <c r="AT530" s="268"/>
      <c r="AU530" s="486"/>
      <c r="AV530" s="486"/>
      <c r="AW530" s="196"/>
      <c r="AX530" s="170"/>
    </row>
    <row r="531" spans="32:50" ht="0.75" hidden="1" customHeight="1">
      <c r="AF531" s="415"/>
      <c r="AL531" s="36"/>
      <c r="AM531" s="516"/>
      <c r="AN531" s="484"/>
      <c r="AO531" s="485"/>
      <c r="AP531" s="486"/>
      <c r="AQ531" s="486"/>
      <c r="AR531" s="486"/>
      <c r="AS531" s="192"/>
      <c r="AT531" s="268"/>
      <c r="AU531" s="486"/>
      <c r="AV531" s="486"/>
      <c r="AW531" s="196"/>
      <c r="AX531" s="170"/>
    </row>
    <row r="532" spans="32:50" ht="0.75" hidden="1" customHeight="1">
      <c r="AF532" s="415"/>
      <c r="AL532" s="36"/>
      <c r="AM532" s="516"/>
      <c r="AN532" s="484"/>
      <c r="AO532" s="485"/>
      <c r="AP532" s="486"/>
      <c r="AQ532" s="486"/>
      <c r="AR532" s="486"/>
      <c r="AS532" s="192"/>
      <c r="AT532" s="268"/>
      <c r="AU532" s="486"/>
      <c r="AV532" s="486"/>
      <c r="AW532" s="196"/>
      <c r="AX532" s="170"/>
    </row>
    <row r="533" spans="32:50" ht="0.75" hidden="1" customHeight="1">
      <c r="AF533" s="415"/>
      <c r="AL533" s="36"/>
      <c r="AM533" s="516"/>
      <c r="AN533" s="484"/>
      <c r="AO533" s="485"/>
      <c r="AP533" s="486"/>
      <c r="AQ533" s="486"/>
      <c r="AR533" s="486"/>
      <c r="AS533" s="192"/>
      <c r="AT533" s="268"/>
      <c r="AU533" s="486"/>
      <c r="AV533" s="486"/>
      <c r="AW533" s="196"/>
      <c r="AX533" s="170"/>
    </row>
    <row r="534" spans="32:50" ht="12" customHeight="1">
      <c r="AF534" s="415" t="s">
        <v>1340</v>
      </c>
      <c r="AL534" s="36"/>
      <c r="AM534" s="515" t="s">
        <v>1700</v>
      </c>
      <c r="AN534" s="465" t="s">
        <v>684</v>
      </c>
      <c r="AO534" s="191" t="s">
        <v>752</v>
      </c>
      <c r="AP534" s="249">
        <f t="shared" ref="AP534:AR558" si="39">IF(AP578=0,0,AP622/AP578*1000)</f>
        <v>0</v>
      </c>
      <c r="AQ534" s="249">
        <f t="shared" si="39"/>
        <v>0</v>
      </c>
      <c r="AR534" s="249">
        <f t="shared" si="39"/>
        <v>0</v>
      </c>
      <c r="AS534" s="192"/>
      <c r="AT534" s="268"/>
      <c r="AU534" s="486"/>
      <c r="AV534" s="486"/>
      <c r="AW534" s="196"/>
      <c r="AX534" s="170"/>
    </row>
    <row r="535" spans="32:50" ht="12" customHeight="1">
      <c r="AF535" s="415" t="s">
        <v>1341</v>
      </c>
      <c r="AL535" s="36"/>
      <c r="AM535" s="515" t="s">
        <v>1701</v>
      </c>
      <c r="AN535" s="466" t="s">
        <v>718</v>
      </c>
      <c r="AO535" s="191" t="s">
        <v>752</v>
      </c>
      <c r="AP535" s="249">
        <f t="shared" si="39"/>
        <v>0</v>
      </c>
      <c r="AQ535" s="249">
        <f t="shared" si="39"/>
        <v>0</v>
      </c>
      <c r="AR535" s="249">
        <f t="shared" si="39"/>
        <v>0</v>
      </c>
      <c r="AS535" s="192"/>
      <c r="AT535" s="268"/>
      <c r="AU535" s="486"/>
      <c r="AV535" s="486"/>
      <c r="AW535" s="196"/>
      <c r="AX535" s="170"/>
    </row>
    <row r="536" spans="32:50" ht="12" customHeight="1">
      <c r="AF536" s="415" t="s">
        <v>1342</v>
      </c>
      <c r="AL536" s="36"/>
      <c r="AM536" s="515" t="s">
        <v>1702</v>
      </c>
      <c r="AN536" s="460" t="s">
        <v>722</v>
      </c>
      <c r="AO536" s="191" t="s">
        <v>752</v>
      </c>
      <c r="AP536" s="249">
        <f t="shared" si="39"/>
        <v>0</v>
      </c>
      <c r="AQ536" s="249">
        <f t="shared" si="39"/>
        <v>0</v>
      </c>
      <c r="AR536" s="249">
        <f t="shared" si="39"/>
        <v>0</v>
      </c>
      <c r="AS536" s="192"/>
      <c r="AT536" s="268"/>
      <c r="AU536" s="486"/>
      <c r="AV536" s="486"/>
      <c r="AW536" s="196"/>
      <c r="AX536" s="170"/>
    </row>
    <row r="537" spans="32:50" ht="12" customHeight="1">
      <c r="AF537" s="415" t="s">
        <v>1343</v>
      </c>
      <c r="AL537" s="36"/>
      <c r="AM537" s="515" t="s">
        <v>1703</v>
      </c>
      <c r="AN537" s="467" t="s">
        <v>1316</v>
      </c>
      <c r="AO537" s="191" t="s">
        <v>752</v>
      </c>
      <c r="AP537" s="249">
        <f t="shared" si="39"/>
        <v>0</v>
      </c>
      <c r="AQ537" s="249">
        <f t="shared" si="39"/>
        <v>0</v>
      </c>
      <c r="AR537" s="249">
        <f t="shared" si="39"/>
        <v>0</v>
      </c>
      <c r="AS537" s="192"/>
      <c r="AT537" s="268"/>
      <c r="AU537" s="486"/>
      <c r="AV537" s="486"/>
      <c r="AW537" s="196"/>
      <c r="AX537" s="170"/>
    </row>
    <row r="538" spans="32:50" ht="12" customHeight="1">
      <c r="AF538" s="415" t="s">
        <v>1344</v>
      </c>
      <c r="AL538" s="36"/>
      <c r="AM538" s="515" t="s">
        <v>1704</v>
      </c>
      <c r="AN538" s="467" t="s">
        <v>1317</v>
      </c>
      <c r="AO538" s="191" t="s">
        <v>752</v>
      </c>
      <c r="AP538" s="249">
        <f t="shared" si="39"/>
        <v>0</v>
      </c>
      <c r="AQ538" s="249">
        <f t="shared" si="39"/>
        <v>0</v>
      </c>
      <c r="AR538" s="249">
        <f t="shared" si="39"/>
        <v>0</v>
      </c>
      <c r="AS538" s="192"/>
      <c r="AT538" s="268"/>
      <c r="AU538" s="486"/>
      <c r="AV538" s="486"/>
      <c r="AW538" s="196"/>
      <c r="AX538" s="170"/>
    </row>
    <row r="539" spans="32:50" ht="12" customHeight="1">
      <c r="AF539" s="415" t="s">
        <v>1345</v>
      </c>
      <c r="AL539" s="36"/>
      <c r="AM539" s="515" t="s">
        <v>1705</v>
      </c>
      <c r="AN539" s="467" t="s">
        <v>1318</v>
      </c>
      <c r="AO539" s="191" t="s">
        <v>752</v>
      </c>
      <c r="AP539" s="249">
        <f t="shared" si="39"/>
        <v>0</v>
      </c>
      <c r="AQ539" s="249">
        <f t="shared" si="39"/>
        <v>0</v>
      </c>
      <c r="AR539" s="249">
        <f t="shared" si="39"/>
        <v>0</v>
      </c>
      <c r="AS539" s="192"/>
      <c r="AT539" s="268"/>
      <c r="AU539" s="486"/>
      <c r="AV539" s="486"/>
      <c r="AW539" s="196"/>
      <c r="AX539" s="170"/>
    </row>
    <row r="540" spans="32:50" ht="12" customHeight="1">
      <c r="AF540" s="415" t="s">
        <v>1346</v>
      </c>
      <c r="AL540" s="36"/>
      <c r="AM540" s="515" t="s">
        <v>1706</v>
      </c>
      <c r="AN540" s="467" t="s">
        <v>1319</v>
      </c>
      <c r="AO540" s="191" t="s">
        <v>752</v>
      </c>
      <c r="AP540" s="249">
        <f t="shared" si="39"/>
        <v>0</v>
      </c>
      <c r="AQ540" s="249">
        <f t="shared" si="39"/>
        <v>0</v>
      </c>
      <c r="AR540" s="249">
        <f t="shared" si="39"/>
        <v>0</v>
      </c>
      <c r="AS540" s="192"/>
      <c r="AT540" s="268"/>
      <c r="AU540" s="486"/>
      <c r="AV540" s="486"/>
      <c r="AW540" s="196"/>
      <c r="AX540" s="170"/>
    </row>
    <row r="541" spans="32:50" ht="12" customHeight="1">
      <c r="AF541" s="415" t="s">
        <v>1351</v>
      </c>
      <c r="AL541" s="36"/>
      <c r="AM541" s="515" t="s">
        <v>1707</v>
      </c>
      <c r="AN541" s="461" t="s">
        <v>720</v>
      </c>
      <c r="AO541" s="191" t="s">
        <v>752</v>
      </c>
      <c r="AP541" s="249">
        <f t="shared" si="39"/>
        <v>0</v>
      </c>
      <c r="AQ541" s="249">
        <f t="shared" si="39"/>
        <v>0</v>
      </c>
      <c r="AR541" s="249">
        <f t="shared" si="39"/>
        <v>0</v>
      </c>
      <c r="AS541" s="192"/>
      <c r="AT541" s="268"/>
      <c r="AU541" s="486"/>
      <c r="AV541" s="486"/>
      <c r="AW541" s="196"/>
      <c r="AX541" s="170"/>
    </row>
    <row r="542" spans="32:50" ht="12" customHeight="1">
      <c r="AF542" s="415" t="s">
        <v>2044</v>
      </c>
      <c r="AL542" s="36"/>
      <c r="AM542" s="515" t="s">
        <v>2053</v>
      </c>
      <c r="AN542" s="468" t="s">
        <v>1320</v>
      </c>
      <c r="AO542" s="191" t="s">
        <v>752</v>
      </c>
      <c r="AP542" s="249">
        <f t="shared" si="39"/>
        <v>0</v>
      </c>
      <c r="AQ542" s="249">
        <f t="shared" si="39"/>
        <v>0</v>
      </c>
      <c r="AR542" s="249">
        <f t="shared" si="39"/>
        <v>0</v>
      </c>
      <c r="AS542" s="192"/>
      <c r="AT542" s="268"/>
      <c r="AU542" s="486"/>
      <c r="AV542" s="486"/>
      <c r="AW542" s="196"/>
      <c r="AX542" s="170"/>
    </row>
    <row r="543" spans="32:50" ht="12" customHeight="1">
      <c r="AF543" s="415" t="s">
        <v>2025</v>
      </c>
      <c r="AL543" s="36"/>
      <c r="AM543" s="515" t="s">
        <v>2034</v>
      </c>
      <c r="AN543" s="468" t="s">
        <v>1321</v>
      </c>
      <c r="AO543" s="191" t="s">
        <v>752</v>
      </c>
      <c r="AP543" s="249">
        <f t="shared" si="39"/>
        <v>0</v>
      </c>
      <c r="AQ543" s="249">
        <f t="shared" si="39"/>
        <v>0</v>
      </c>
      <c r="AR543" s="249">
        <f t="shared" si="39"/>
        <v>0</v>
      </c>
      <c r="AS543" s="192"/>
      <c r="AT543" s="268"/>
      <c r="AU543" s="486"/>
      <c r="AV543" s="486"/>
      <c r="AW543" s="196"/>
      <c r="AX543" s="170"/>
    </row>
    <row r="544" spans="32:50" ht="12" customHeight="1">
      <c r="AF544" s="415" t="s">
        <v>2005</v>
      </c>
      <c r="AL544" s="36"/>
      <c r="AM544" s="515" t="s">
        <v>2015</v>
      </c>
      <c r="AN544" s="468" t="s">
        <v>1322</v>
      </c>
      <c r="AO544" s="191" t="s">
        <v>752</v>
      </c>
      <c r="AP544" s="249">
        <f t="shared" si="39"/>
        <v>0</v>
      </c>
      <c r="AQ544" s="249">
        <f t="shared" si="39"/>
        <v>0</v>
      </c>
      <c r="AR544" s="249">
        <f t="shared" si="39"/>
        <v>0</v>
      </c>
      <c r="AS544" s="192"/>
      <c r="AT544" s="268"/>
      <c r="AU544" s="486"/>
      <c r="AV544" s="486"/>
      <c r="AW544" s="196"/>
      <c r="AX544" s="170"/>
    </row>
    <row r="545" spans="32:50" ht="12" customHeight="1">
      <c r="AF545" s="415" t="s">
        <v>1352</v>
      </c>
      <c r="AL545" s="36"/>
      <c r="AM545" s="515" t="s">
        <v>1708</v>
      </c>
      <c r="AN545" s="468" t="s">
        <v>1323</v>
      </c>
      <c r="AO545" s="191" t="s">
        <v>752</v>
      </c>
      <c r="AP545" s="249">
        <f t="shared" si="39"/>
        <v>0</v>
      </c>
      <c r="AQ545" s="249">
        <f t="shared" si="39"/>
        <v>0</v>
      </c>
      <c r="AR545" s="249">
        <f t="shared" si="39"/>
        <v>0</v>
      </c>
      <c r="AS545" s="192"/>
      <c r="AT545" s="268"/>
      <c r="AU545" s="486"/>
      <c r="AV545" s="486"/>
      <c r="AW545" s="196"/>
      <c r="AX545" s="170"/>
    </row>
    <row r="546" spans="32:50" ht="12" customHeight="1">
      <c r="AF546" s="415" t="s">
        <v>1353</v>
      </c>
      <c r="AL546" s="36"/>
      <c r="AM546" s="515" t="s">
        <v>1709</v>
      </c>
      <c r="AN546" s="468" t="s">
        <v>1324</v>
      </c>
      <c r="AO546" s="191" t="s">
        <v>752</v>
      </c>
      <c r="AP546" s="249">
        <f t="shared" si="39"/>
        <v>0</v>
      </c>
      <c r="AQ546" s="249">
        <f t="shared" si="39"/>
        <v>0</v>
      </c>
      <c r="AR546" s="249">
        <f t="shared" si="39"/>
        <v>0</v>
      </c>
      <c r="AS546" s="192"/>
      <c r="AT546" s="268"/>
      <c r="AU546" s="486"/>
      <c r="AV546" s="486"/>
      <c r="AW546" s="196"/>
      <c r="AX546" s="170"/>
    </row>
    <row r="547" spans="32:50" ht="12" customHeight="1">
      <c r="AF547" s="415" t="s">
        <v>1354</v>
      </c>
      <c r="AL547" s="36"/>
      <c r="AM547" s="515" t="s">
        <v>1710</v>
      </c>
      <c r="AN547" s="468" t="s">
        <v>1325</v>
      </c>
      <c r="AO547" s="191" t="s">
        <v>752</v>
      </c>
      <c r="AP547" s="249">
        <f t="shared" si="39"/>
        <v>0</v>
      </c>
      <c r="AQ547" s="249">
        <f t="shared" si="39"/>
        <v>0</v>
      </c>
      <c r="AR547" s="249">
        <f t="shared" si="39"/>
        <v>0</v>
      </c>
      <c r="AS547" s="192"/>
      <c r="AT547" s="268"/>
      <c r="AU547" s="486"/>
      <c r="AV547" s="486"/>
      <c r="AW547" s="196"/>
      <c r="AX547" s="170"/>
    </row>
    <row r="548" spans="32:50" ht="12" customHeight="1">
      <c r="AF548" s="415" t="s">
        <v>1355</v>
      </c>
      <c r="AL548" s="36"/>
      <c r="AM548" s="515" t="s">
        <v>1711</v>
      </c>
      <c r="AN548" s="469" t="s">
        <v>721</v>
      </c>
      <c r="AO548" s="191" t="s">
        <v>752</v>
      </c>
      <c r="AP548" s="249">
        <f t="shared" si="39"/>
        <v>0</v>
      </c>
      <c r="AQ548" s="249">
        <f t="shared" si="39"/>
        <v>0</v>
      </c>
      <c r="AR548" s="249">
        <f t="shared" si="39"/>
        <v>0</v>
      </c>
      <c r="AS548" s="192"/>
      <c r="AT548" s="268"/>
      <c r="AU548" s="486"/>
      <c r="AV548" s="486"/>
      <c r="AW548" s="196"/>
      <c r="AX548" s="170"/>
    </row>
    <row r="549" spans="32:50" ht="12" customHeight="1">
      <c r="AF549" s="415" t="s">
        <v>1356</v>
      </c>
      <c r="AL549" s="36"/>
      <c r="AM549" s="515" t="s">
        <v>1712</v>
      </c>
      <c r="AN549" s="462" t="s">
        <v>712</v>
      </c>
      <c r="AO549" s="191" t="s">
        <v>752</v>
      </c>
      <c r="AP549" s="249">
        <f t="shared" si="39"/>
        <v>0</v>
      </c>
      <c r="AQ549" s="249">
        <f t="shared" si="39"/>
        <v>0</v>
      </c>
      <c r="AR549" s="249">
        <f t="shared" si="39"/>
        <v>0</v>
      </c>
      <c r="AS549" s="192"/>
      <c r="AT549" s="268"/>
      <c r="AU549" s="486"/>
      <c r="AV549" s="486"/>
      <c r="AW549" s="196"/>
      <c r="AX549" s="170"/>
    </row>
    <row r="550" spans="32:50" ht="12" customHeight="1">
      <c r="AF550" s="415" t="s">
        <v>1357</v>
      </c>
      <c r="AL550" s="36"/>
      <c r="AM550" s="515" t="s">
        <v>1713</v>
      </c>
      <c r="AN550" s="470" t="s">
        <v>1326</v>
      </c>
      <c r="AO550" s="191" t="s">
        <v>752</v>
      </c>
      <c r="AP550" s="249">
        <f t="shared" si="39"/>
        <v>0</v>
      </c>
      <c r="AQ550" s="249">
        <f t="shared" si="39"/>
        <v>0</v>
      </c>
      <c r="AR550" s="249">
        <f t="shared" si="39"/>
        <v>0</v>
      </c>
      <c r="AS550" s="192"/>
      <c r="AT550" s="268"/>
      <c r="AU550" s="486"/>
      <c r="AV550" s="486"/>
      <c r="AW550" s="196"/>
      <c r="AX550" s="170"/>
    </row>
    <row r="551" spans="32:50" ht="12" customHeight="1">
      <c r="AF551" s="415" t="s">
        <v>1358</v>
      </c>
      <c r="AL551" s="36"/>
      <c r="AM551" s="515" t="s">
        <v>1714</v>
      </c>
      <c r="AN551" s="470" t="s">
        <v>1327</v>
      </c>
      <c r="AO551" s="191" t="s">
        <v>752</v>
      </c>
      <c r="AP551" s="249">
        <f t="shared" si="39"/>
        <v>0</v>
      </c>
      <c r="AQ551" s="249">
        <f t="shared" si="39"/>
        <v>0</v>
      </c>
      <c r="AR551" s="249">
        <f t="shared" si="39"/>
        <v>0</v>
      </c>
      <c r="AS551" s="192"/>
      <c r="AT551" s="268"/>
      <c r="AU551" s="486"/>
      <c r="AV551" s="486"/>
      <c r="AW551" s="196"/>
      <c r="AX551" s="170"/>
    </row>
    <row r="552" spans="32:50" ht="12" customHeight="1">
      <c r="AF552" s="415" t="s">
        <v>1359</v>
      </c>
      <c r="AL552" s="36"/>
      <c r="AM552" s="515" t="s">
        <v>1715</v>
      </c>
      <c r="AN552" s="470" t="s">
        <v>1328</v>
      </c>
      <c r="AO552" s="191" t="s">
        <v>752</v>
      </c>
      <c r="AP552" s="249">
        <f t="shared" si="39"/>
        <v>0</v>
      </c>
      <c r="AQ552" s="249">
        <f t="shared" si="39"/>
        <v>0</v>
      </c>
      <c r="AR552" s="249">
        <f t="shared" si="39"/>
        <v>0</v>
      </c>
      <c r="AS552" s="192"/>
      <c r="AT552" s="268"/>
      <c r="AU552" s="486"/>
      <c r="AV552" s="486"/>
      <c r="AW552" s="196"/>
      <c r="AX552" s="170"/>
    </row>
    <row r="553" spans="32:50" ht="12" customHeight="1">
      <c r="AF553" s="415" t="s">
        <v>1371</v>
      </c>
      <c r="AL553" s="36"/>
      <c r="AM553" s="515" t="s">
        <v>1716</v>
      </c>
      <c r="AN553" s="470" t="s">
        <v>1329</v>
      </c>
      <c r="AO553" s="191" t="s">
        <v>752</v>
      </c>
      <c r="AP553" s="249">
        <f t="shared" si="39"/>
        <v>0</v>
      </c>
      <c r="AQ553" s="249">
        <f t="shared" si="39"/>
        <v>0</v>
      </c>
      <c r="AR553" s="249">
        <f t="shared" si="39"/>
        <v>0</v>
      </c>
      <c r="AS553" s="192"/>
      <c r="AT553" s="268"/>
      <c r="AU553" s="486"/>
      <c r="AV553" s="486"/>
      <c r="AW553" s="196"/>
      <c r="AX553" s="170"/>
    </row>
    <row r="554" spans="32:50" ht="12" customHeight="1">
      <c r="AF554" s="415" t="s">
        <v>1370</v>
      </c>
      <c r="AL554" s="36"/>
      <c r="AM554" s="515" t="s">
        <v>1717</v>
      </c>
      <c r="AN554" s="470" t="s">
        <v>1330</v>
      </c>
      <c r="AO554" s="191" t="s">
        <v>752</v>
      </c>
      <c r="AP554" s="249">
        <f t="shared" si="39"/>
        <v>0</v>
      </c>
      <c r="AQ554" s="249">
        <f t="shared" si="39"/>
        <v>0</v>
      </c>
      <c r="AR554" s="249">
        <f t="shared" si="39"/>
        <v>0</v>
      </c>
      <c r="AS554" s="192"/>
      <c r="AT554" s="268"/>
      <c r="AU554" s="486"/>
      <c r="AV554" s="486"/>
      <c r="AW554" s="196"/>
      <c r="AX554" s="170"/>
    </row>
    <row r="555" spans="32:50" ht="12" customHeight="1">
      <c r="AF555" s="415" t="s">
        <v>1369</v>
      </c>
      <c r="AL555" s="36"/>
      <c r="AM555" s="515" t="s">
        <v>1718</v>
      </c>
      <c r="AN555" s="470" t="s">
        <v>1331</v>
      </c>
      <c r="AO555" s="191" t="s">
        <v>752</v>
      </c>
      <c r="AP555" s="249">
        <f t="shared" si="39"/>
        <v>0</v>
      </c>
      <c r="AQ555" s="249">
        <f t="shared" si="39"/>
        <v>0</v>
      </c>
      <c r="AR555" s="249">
        <f t="shared" si="39"/>
        <v>0</v>
      </c>
      <c r="AS555" s="192"/>
      <c r="AT555" s="268"/>
      <c r="AU555" s="486"/>
      <c r="AV555" s="486"/>
      <c r="AW555" s="196"/>
      <c r="AX555" s="170"/>
    </row>
    <row r="556" spans="32:50" ht="12" customHeight="1">
      <c r="AF556" s="415" t="s">
        <v>1368</v>
      </c>
      <c r="AL556" s="36"/>
      <c r="AM556" s="515" t="s">
        <v>1719</v>
      </c>
      <c r="AN556" s="470" t="s">
        <v>1332</v>
      </c>
      <c r="AO556" s="191" t="s">
        <v>752</v>
      </c>
      <c r="AP556" s="249">
        <f t="shared" si="39"/>
        <v>0</v>
      </c>
      <c r="AQ556" s="249">
        <f t="shared" si="39"/>
        <v>0</v>
      </c>
      <c r="AR556" s="249">
        <f t="shared" si="39"/>
        <v>0</v>
      </c>
      <c r="AS556" s="192"/>
      <c r="AT556" s="268"/>
      <c r="AU556" s="486"/>
      <c r="AV556" s="486"/>
      <c r="AW556" s="196"/>
      <c r="AX556" s="170"/>
    </row>
    <row r="557" spans="32:50" ht="12" customHeight="1">
      <c r="AF557" s="415" t="s">
        <v>1367</v>
      </c>
      <c r="AL557" s="36"/>
      <c r="AM557" s="515" t="s">
        <v>1720</v>
      </c>
      <c r="AN557" s="470" t="s">
        <v>1333</v>
      </c>
      <c r="AO557" s="191" t="s">
        <v>752</v>
      </c>
      <c r="AP557" s="249">
        <f t="shared" si="39"/>
        <v>0</v>
      </c>
      <c r="AQ557" s="249">
        <f t="shared" si="39"/>
        <v>0</v>
      </c>
      <c r="AR557" s="249">
        <f t="shared" si="39"/>
        <v>0</v>
      </c>
      <c r="AS557" s="192"/>
      <c r="AT557" s="268"/>
      <c r="AU557" s="486"/>
      <c r="AV557" s="486"/>
      <c r="AW557" s="196"/>
      <c r="AX557" s="170"/>
    </row>
    <row r="558" spans="32:50" ht="12" customHeight="1">
      <c r="AF558" s="415" t="s">
        <v>1372</v>
      </c>
      <c r="AL558" s="36"/>
      <c r="AM558" s="515" t="s">
        <v>1721</v>
      </c>
      <c r="AN558" s="470" t="s">
        <v>1334</v>
      </c>
      <c r="AO558" s="191" t="s">
        <v>752</v>
      </c>
      <c r="AP558" s="249">
        <f t="shared" si="39"/>
        <v>0</v>
      </c>
      <c r="AQ558" s="249">
        <f t="shared" si="39"/>
        <v>0</v>
      </c>
      <c r="AR558" s="249">
        <f t="shared" si="39"/>
        <v>0</v>
      </c>
      <c r="AS558" s="192"/>
      <c r="AT558" s="268"/>
      <c r="AU558" s="486"/>
      <c r="AV558" s="486"/>
      <c r="AW558" s="196"/>
      <c r="AX558" s="170"/>
    </row>
    <row r="559" spans="32:50" ht="0.75" hidden="1" customHeight="1">
      <c r="AF559" s="415"/>
      <c r="AL559" s="36"/>
      <c r="AM559" s="516"/>
      <c r="AN559" s="484"/>
      <c r="AO559" s="485"/>
      <c r="AP559" s="486"/>
      <c r="AQ559" s="486"/>
      <c r="AR559" s="486"/>
      <c r="AS559" s="192"/>
      <c r="AT559" s="268"/>
      <c r="AU559" s="486"/>
      <c r="AV559" s="486"/>
      <c r="AW559" s="196"/>
      <c r="AX559" s="170"/>
    </row>
    <row r="560" spans="32:50" ht="0.75" hidden="1" customHeight="1">
      <c r="AF560" s="415"/>
      <c r="AL560" s="36"/>
      <c r="AM560" s="516"/>
      <c r="AN560" s="484"/>
      <c r="AO560" s="485"/>
      <c r="AP560" s="486"/>
      <c r="AQ560" s="486"/>
      <c r="AR560" s="486"/>
      <c r="AS560" s="192"/>
      <c r="AT560" s="268"/>
      <c r="AU560" s="486"/>
      <c r="AV560" s="486"/>
      <c r="AW560" s="196"/>
      <c r="AX560" s="170"/>
    </row>
    <row r="561" spans="32:50" ht="12" customHeight="1">
      <c r="AF561" s="415" t="s">
        <v>1373</v>
      </c>
      <c r="AL561" s="36"/>
      <c r="AM561" s="515" t="s">
        <v>1722</v>
      </c>
      <c r="AN561" s="471" t="s">
        <v>1335</v>
      </c>
      <c r="AO561" s="191" t="s">
        <v>752</v>
      </c>
      <c r="AP561" s="249">
        <f t="shared" ref="AP561:AR567" si="40">IF(AP605=0,0,AP649/AP605*1000)</f>
        <v>0</v>
      </c>
      <c r="AQ561" s="249">
        <f t="shared" si="40"/>
        <v>0</v>
      </c>
      <c r="AR561" s="249">
        <f t="shared" si="40"/>
        <v>0</v>
      </c>
      <c r="AS561" s="192"/>
      <c r="AT561" s="268"/>
      <c r="AU561" s="486"/>
      <c r="AV561" s="486"/>
      <c r="AW561" s="196"/>
      <c r="AX561" s="170"/>
    </row>
    <row r="562" spans="32:50" ht="12" customHeight="1">
      <c r="AF562" s="415" t="s">
        <v>1360</v>
      </c>
      <c r="AL562" s="36"/>
      <c r="AM562" s="515" t="s">
        <v>1723</v>
      </c>
      <c r="AN562" s="472" t="s">
        <v>723</v>
      </c>
      <c r="AO562" s="191" t="s">
        <v>752</v>
      </c>
      <c r="AP562" s="249">
        <f t="shared" si="40"/>
        <v>0</v>
      </c>
      <c r="AQ562" s="249">
        <f t="shared" si="40"/>
        <v>0</v>
      </c>
      <c r="AR562" s="249">
        <f t="shared" si="40"/>
        <v>0</v>
      </c>
      <c r="AS562" s="192"/>
      <c r="AT562" s="268"/>
      <c r="AU562" s="486"/>
      <c r="AV562" s="486"/>
      <c r="AW562" s="196"/>
      <c r="AX562" s="170"/>
    </row>
    <row r="563" spans="32:50" ht="12" customHeight="1">
      <c r="AF563" s="415" t="s">
        <v>1361</v>
      </c>
      <c r="AL563" s="36"/>
      <c r="AM563" s="515" t="s">
        <v>1724</v>
      </c>
      <c r="AN563" s="473" t="s">
        <v>749</v>
      </c>
      <c r="AO563" s="191" t="s">
        <v>752</v>
      </c>
      <c r="AP563" s="249">
        <f t="shared" si="40"/>
        <v>0</v>
      </c>
      <c r="AQ563" s="249">
        <f t="shared" si="40"/>
        <v>0</v>
      </c>
      <c r="AR563" s="249">
        <f t="shared" si="40"/>
        <v>0</v>
      </c>
      <c r="AS563" s="192"/>
      <c r="AT563" s="268"/>
      <c r="AU563" s="486"/>
      <c r="AV563" s="486"/>
      <c r="AW563" s="196"/>
      <c r="AX563" s="170"/>
    </row>
    <row r="564" spans="32:50" ht="12" customHeight="1">
      <c r="AF564" s="415" t="s">
        <v>1362</v>
      </c>
      <c r="AL564" s="36"/>
      <c r="AM564" s="515" t="s">
        <v>1725</v>
      </c>
      <c r="AN564" s="474" t="s">
        <v>315</v>
      </c>
      <c r="AO564" s="191" t="s">
        <v>752</v>
      </c>
      <c r="AP564" s="249">
        <f t="shared" si="40"/>
        <v>0</v>
      </c>
      <c r="AQ564" s="249">
        <f t="shared" si="40"/>
        <v>0</v>
      </c>
      <c r="AR564" s="249">
        <f t="shared" si="40"/>
        <v>0</v>
      </c>
      <c r="AS564" s="192"/>
      <c r="AT564" s="268"/>
      <c r="AU564" s="486"/>
      <c r="AV564" s="486"/>
      <c r="AW564" s="196"/>
      <c r="AX564" s="170"/>
    </row>
    <row r="565" spans="32:50" ht="12" customHeight="1">
      <c r="AF565" s="415" t="s">
        <v>1364</v>
      </c>
      <c r="AL565" s="36"/>
      <c r="AM565" s="515" t="s">
        <v>1726</v>
      </c>
      <c r="AN565" s="475" t="s">
        <v>316</v>
      </c>
      <c r="AO565" s="191" t="s">
        <v>752</v>
      </c>
      <c r="AP565" s="249">
        <f t="shared" si="40"/>
        <v>0</v>
      </c>
      <c r="AQ565" s="249">
        <f t="shared" si="40"/>
        <v>0</v>
      </c>
      <c r="AR565" s="249">
        <f t="shared" si="40"/>
        <v>0</v>
      </c>
      <c r="AS565" s="192"/>
      <c r="AT565" s="268"/>
      <c r="AU565" s="486"/>
      <c r="AV565" s="486"/>
      <c r="AW565" s="196"/>
      <c r="AX565" s="170"/>
    </row>
    <row r="566" spans="32:50" ht="12" customHeight="1">
      <c r="AF566" s="415" t="s">
        <v>1363</v>
      </c>
      <c r="AL566" s="36"/>
      <c r="AM566" s="515" t="s">
        <v>1727</v>
      </c>
      <c r="AN566" s="476" t="s">
        <v>317</v>
      </c>
      <c r="AO566" s="191" t="s">
        <v>752</v>
      </c>
      <c r="AP566" s="249">
        <f t="shared" si="40"/>
        <v>0</v>
      </c>
      <c r="AQ566" s="249">
        <f t="shared" si="40"/>
        <v>0</v>
      </c>
      <c r="AR566" s="249">
        <f t="shared" si="40"/>
        <v>0</v>
      </c>
      <c r="AS566" s="192"/>
      <c r="AT566" s="268"/>
      <c r="AU566" s="486"/>
      <c r="AV566" s="486"/>
      <c r="AW566" s="196"/>
      <c r="AX566" s="170"/>
    </row>
    <row r="567" spans="32:50" ht="12" customHeight="1">
      <c r="AF567" s="415" t="s">
        <v>1365</v>
      </c>
      <c r="AL567" s="36"/>
      <c r="AM567" s="515" t="s">
        <v>1728</v>
      </c>
      <c r="AN567" s="465" t="s">
        <v>318</v>
      </c>
      <c r="AO567" s="191" t="s">
        <v>752</v>
      </c>
      <c r="AP567" s="249">
        <f t="shared" si="40"/>
        <v>0</v>
      </c>
      <c r="AQ567" s="249">
        <f t="shared" si="40"/>
        <v>0</v>
      </c>
      <c r="AR567" s="249">
        <f t="shared" si="40"/>
        <v>0</v>
      </c>
      <c r="AS567" s="192"/>
      <c r="AT567" s="268"/>
      <c r="AU567" s="486"/>
      <c r="AV567" s="486"/>
      <c r="AW567" s="196"/>
      <c r="AX567" s="170"/>
    </row>
    <row r="568" spans="32:50" ht="0.75" hidden="1" customHeight="1">
      <c r="AF568" s="415"/>
      <c r="AL568" s="36"/>
      <c r="AM568" s="516"/>
      <c r="AN568" s="484"/>
      <c r="AO568" s="485"/>
      <c r="AP568" s="486"/>
      <c r="AQ568" s="486"/>
      <c r="AR568" s="486"/>
      <c r="AS568" s="192"/>
      <c r="AT568" s="268"/>
      <c r="AU568" s="486"/>
      <c r="AV568" s="486"/>
      <c r="AW568" s="196"/>
      <c r="AX568" s="170"/>
    </row>
    <row r="569" spans="32:50" ht="24" customHeight="1">
      <c r="AF569" s="116"/>
      <c r="AL569" s="36"/>
      <c r="AM569" s="514" t="s">
        <v>1696</v>
      </c>
      <c r="AN569" s="487" t="s">
        <v>657</v>
      </c>
      <c r="AO569" s="191"/>
      <c r="AP569" s="197"/>
      <c r="AQ569" s="197"/>
      <c r="AR569" s="197"/>
      <c r="AS569" s="192"/>
      <c r="AT569" s="268"/>
      <c r="AU569" s="486"/>
      <c r="AV569" s="486"/>
      <c r="AW569" s="196"/>
      <c r="AX569" s="170"/>
    </row>
    <row r="570" spans="32:50" ht="0.75" hidden="1" customHeight="1">
      <c r="AF570" s="415"/>
      <c r="AL570" s="36"/>
      <c r="AM570" s="516"/>
      <c r="AN570" s="484"/>
      <c r="AO570" s="485"/>
      <c r="AP570" s="486"/>
      <c r="AQ570" s="486"/>
      <c r="AR570" s="486"/>
      <c r="AS570" s="192"/>
      <c r="AT570" s="268"/>
      <c r="AU570" s="486"/>
      <c r="AV570" s="486"/>
      <c r="AW570" s="196"/>
      <c r="AX570" s="170"/>
    </row>
    <row r="571" spans="32:50" ht="0.75" hidden="1" customHeight="1">
      <c r="AF571" s="415"/>
      <c r="AL571" s="36"/>
      <c r="AM571" s="516"/>
      <c r="AN571" s="484"/>
      <c r="AO571" s="485"/>
      <c r="AP571" s="486"/>
      <c r="AQ571" s="486"/>
      <c r="AR571" s="486"/>
      <c r="AS571" s="192"/>
      <c r="AT571" s="268"/>
      <c r="AU571" s="486"/>
      <c r="AV571" s="486"/>
      <c r="AW571" s="196"/>
      <c r="AX571" s="170"/>
    </row>
    <row r="572" spans="32:50" ht="0.75" hidden="1" customHeight="1">
      <c r="AF572" s="415"/>
      <c r="AL572" s="36"/>
      <c r="AM572" s="516"/>
      <c r="AN572" s="484"/>
      <c r="AO572" s="485"/>
      <c r="AP572" s="486"/>
      <c r="AQ572" s="486"/>
      <c r="AR572" s="486"/>
      <c r="AS572" s="192"/>
      <c r="AT572" s="268"/>
      <c r="AU572" s="486"/>
      <c r="AV572" s="486"/>
      <c r="AW572" s="196"/>
      <c r="AX572" s="170"/>
    </row>
    <row r="573" spans="32:50" ht="0.75" hidden="1" customHeight="1">
      <c r="AF573" s="415"/>
      <c r="AL573" s="36"/>
      <c r="AM573" s="516"/>
      <c r="AN573" s="484"/>
      <c r="AO573" s="485"/>
      <c r="AP573" s="486"/>
      <c r="AQ573" s="486"/>
      <c r="AR573" s="486"/>
      <c r="AS573" s="192"/>
      <c r="AT573" s="268"/>
      <c r="AU573" s="486"/>
      <c r="AV573" s="486"/>
      <c r="AW573" s="196"/>
      <c r="AX573" s="170"/>
    </row>
    <row r="574" spans="32:50" ht="0.75" hidden="1" customHeight="1">
      <c r="AF574" s="415"/>
      <c r="AL574" s="36"/>
      <c r="AM574" s="516"/>
      <c r="AN574" s="484"/>
      <c r="AO574" s="485"/>
      <c r="AP574" s="486"/>
      <c r="AQ574" s="486"/>
      <c r="AR574" s="486"/>
      <c r="AS574" s="192"/>
      <c r="AT574" s="268"/>
      <c r="AU574" s="486"/>
      <c r="AV574" s="486"/>
      <c r="AW574" s="196"/>
      <c r="AX574" s="170"/>
    </row>
    <row r="575" spans="32:50" ht="0.75" hidden="1" customHeight="1">
      <c r="AF575" s="415"/>
      <c r="AL575" s="36"/>
      <c r="AM575" s="516"/>
      <c r="AN575" s="484"/>
      <c r="AO575" s="485"/>
      <c r="AP575" s="486"/>
      <c r="AQ575" s="486"/>
      <c r="AR575" s="486"/>
      <c r="AS575" s="192"/>
      <c r="AT575" s="268"/>
      <c r="AU575" s="486"/>
      <c r="AV575" s="486"/>
      <c r="AW575" s="196"/>
      <c r="AX575" s="170"/>
    </row>
    <row r="576" spans="32:50" ht="0.75" hidden="1" customHeight="1">
      <c r="AF576" s="415"/>
      <c r="AL576" s="36"/>
      <c r="AM576" s="516"/>
      <c r="AN576" s="484"/>
      <c r="AO576" s="485"/>
      <c r="AP576" s="486"/>
      <c r="AQ576" s="486"/>
      <c r="AR576" s="486"/>
      <c r="AS576" s="192"/>
      <c r="AT576" s="268"/>
      <c r="AU576" s="486"/>
      <c r="AV576" s="486"/>
      <c r="AW576" s="196"/>
      <c r="AX576" s="170"/>
    </row>
    <row r="577" spans="32:50" ht="0.75" hidden="1" customHeight="1">
      <c r="AF577" s="415"/>
      <c r="AL577" s="36"/>
      <c r="AM577" s="516"/>
      <c r="AN577" s="484"/>
      <c r="AO577" s="485"/>
      <c r="AP577" s="486"/>
      <c r="AQ577" s="486"/>
      <c r="AR577" s="486"/>
      <c r="AS577" s="192"/>
      <c r="AT577" s="268"/>
      <c r="AU577" s="486"/>
      <c r="AV577" s="486"/>
      <c r="AW577" s="196"/>
      <c r="AX577" s="170"/>
    </row>
    <row r="578" spans="32:50" ht="12" customHeight="1">
      <c r="AF578" s="415" t="s">
        <v>1340</v>
      </c>
      <c r="AL578" s="36"/>
      <c r="AM578" s="515" t="s">
        <v>1729</v>
      </c>
      <c r="AN578" s="465" t="s">
        <v>684</v>
      </c>
      <c r="AO578" s="191" t="s">
        <v>759</v>
      </c>
      <c r="AP578" s="249">
        <f t="shared" ref="AP578:AR602" si="41">SUMIF($AS$9:$AW$9,AP$9,$AS578:$AW578)</f>
        <v>0</v>
      </c>
      <c r="AQ578" s="249">
        <f t="shared" si="41"/>
        <v>0</v>
      </c>
      <c r="AR578" s="249">
        <f t="shared" si="41"/>
        <v>0</v>
      </c>
      <c r="AS578" s="192"/>
      <c r="AT578" s="268"/>
      <c r="AU578" s="486"/>
      <c r="AV578" s="486"/>
      <c r="AW578" s="196"/>
      <c r="AX578" s="170"/>
    </row>
    <row r="579" spans="32:50" ht="12" customHeight="1">
      <c r="AF579" s="415" t="s">
        <v>1341</v>
      </c>
      <c r="AL579" s="36"/>
      <c r="AM579" s="515" t="s">
        <v>1730</v>
      </c>
      <c r="AN579" s="466" t="s">
        <v>718</v>
      </c>
      <c r="AO579" s="191" t="s">
        <v>759</v>
      </c>
      <c r="AP579" s="249">
        <f t="shared" si="41"/>
        <v>0</v>
      </c>
      <c r="AQ579" s="249">
        <f t="shared" si="41"/>
        <v>0</v>
      </c>
      <c r="AR579" s="249">
        <f t="shared" si="41"/>
        <v>0</v>
      </c>
      <c r="AS579" s="192"/>
      <c r="AT579" s="268"/>
      <c r="AU579" s="486"/>
      <c r="AV579" s="486"/>
      <c r="AW579" s="196"/>
      <c r="AX579" s="170"/>
    </row>
    <row r="580" spans="32:50" ht="12" customHeight="1">
      <c r="AF580" s="415" t="s">
        <v>1342</v>
      </c>
      <c r="AL580" s="36"/>
      <c r="AM580" s="515" t="s">
        <v>1731</v>
      </c>
      <c r="AN580" s="460" t="s">
        <v>722</v>
      </c>
      <c r="AO580" s="191" t="s">
        <v>759</v>
      </c>
      <c r="AP580" s="249">
        <f t="shared" si="41"/>
        <v>0</v>
      </c>
      <c r="AQ580" s="249">
        <f t="shared" si="41"/>
        <v>0</v>
      </c>
      <c r="AR580" s="249">
        <f t="shared" si="41"/>
        <v>0</v>
      </c>
      <c r="AS580" s="192"/>
      <c r="AT580" s="268"/>
      <c r="AU580" s="486"/>
      <c r="AV580" s="486"/>
      <c r="AW580" s="196"/>
      <c r="AX580" s="170"/>
    </row>
    <row r="581" spans="32:50" ht="12" customHeight="1">
      <c r="AF581" s="415" t="s">
        <v>1343</v>
      </c>
      <c r="AL581" s="36"/>
      <c r="AM581" s="515" t="s">
        <v>1732</v>
      </c>
      <c r="AN581" s="467" t="s">
        <v>1316</v>
      </c>
      <c r="AO581" s="191" t="s">
        <v>759</v>
      </c>
      <c r="AP581" s="249">
        <f t="shared" si="41"/>
        <v>0</v>
      </c>
      <c r="AQ581" s="249">
        <f t="shared" si="41"/>
        <v>0</v>
      </c>
      <c r="AR581" s="249">
        <f t="shared" si="41"/>
        <v>0</v>
      </c>
      <c r="AS581" s="192"/>
      <c r="AT581" s="268"/>
      <c r="AU581" s="486"/>
      <c r="AV581" s="486"/>
      <c r="AW581" s="196"/>
      <c r="AX581" s="170"/>
    </row>
    <row r="582" spans="32:50" ht="12" customHeight="1">
      <c r="AF582" s="415" t="s">
        <v>1344</v>
      </c>
      <c r="AL582" s="36"/>
      <c r="AM582" s="515" t="s">
        <v>1733</v>
      </c>
      <c r="AN582" s="467" t="s">
        <v>1317</v>
      </c>
      <c r="AO582" s="191" t="s">
        <v>759</v>
      </c>
      <c r="AP582" s="249">
        <f t="shared" si="41"/>
        <v>0</v>
      </c>
      <c r="AQ582" s="249">
        <f t="shared" si="41"/>
        <v>0</v>
      </c>
      <c r="AR582" s="249">
        <f t="shared" si="41"/>
        <v>0</v>
      </c>
      <c r="AS582" s="192"/>
      <c r="AT582" s="268"/>
      <c r="AU582" s="486"/>
      <c r="AV582" s="486"/>
      <c r="AW582" s="196"/>
      <c r="AX582" s="170"/>
    </row>
    <row r="583" spans="32:50" ht="12" customHeight="1">
      <c r="AF583" s="415" t="s">
        <v>1345</v>
      </c>
      <c r="AL583" s="36"/>
      <c r="AM583" s="515" t="s">
        <v>1734</v>
      </c>
      <c r="AN583" s="467" t="s">
        <v>1318</v>
      </c>
      <c r="AO583" s="191" t="s">
        <v>759</v>
      </c>
      <c r="AP583" s="249">
        <f t="shared" si="41"/>
        <v>0</v>
      </c>
      <c r="AQ583" s="249">
        <f t="shared" si="41"/>
        <v>0</v>
      </c>
      <c r="AR583" s="249">
        <f t="shared" si="41"/>
        <v>0</v>
      </c>
      <c r="AS583" s="192"/>
      <c r="AT583" s="268"/>
      <c r="AU583" s="486"/>
      <c r="AV583" s="486"/>
      <c r="AW583" s="196"/>
      <c r="AX583" s="170"/>
    </row>
    <row r="584" spans="32:50" ht="12" customHeight="1">
      <c r="AF584" s="415" t="s">
        <v>1346</v>
      </c>
      <c r="AL584" s="36"/>
      <c r="AM584" s="515" t="s">
        <v>1735</v>
      </c>
      <c r="AN584" s="467" t="s">
        <v>1319</v>
      </c>
      <c r="AO584" s="191" t="s">
        <v>759</v>
      </c>
      <c r="AP584" s="249">
        <f t="shared" si="41"/>
        <v>0</v>
      </c>
      <c r="AQ584" s="249">
        <f t="shared" si="41"/>
        <v>0</v>
      </c>
      <c r="AR584" s="249">
        <f t="shared" si="41"/>
        <v>0</v>
      </c>
      <c r="AS584" s="192"/>
      <c r="AT584" s="268"/>
      <c r="AU584" s="486"/>
      <c r="AV584" s="486"/>
      <c r="AW584" s="196"/>
      <c r="AX584" s="170"/>
    </row>
    <row r="585" spans="32:50" ht="12" customHeight="1">
      <c r="AF585" s="415" t="s">
        <v>1351</v>
      </c>
      <c r="AL585" s="36"/>
      <c r="AM585" s="515" t="s">
        <v>1736</v>
      </c>
      <c r="AN585" s="461" t="s">
        <v>720</v>
      </c>
      <c r="AO585" s="191" t="s">
        <v>759</v>
      </c>
      <c r="AP585" s="249">
        <f t="shared" si="41"/>
        <v>0</v>
      </c>
      <c r="AQ585" s="249">
        <f t="shared" si="41"/>
        <v>0</v>
      </c>
      <c r="AR585" s="249">
        <f t="shared" si="41"/>
        <v>0</v>
      </c>
      <c r="AS585" s="192"/>
      <c r="AT585" s="268"/>
      <c r="AU585" s="486"/>
      <c r="AV585" s="486"/>
      <c r="AW585" s="196"/>
      <c r="AX585" s="170"/>
    </row>
    <row r="586" spans="32:50" ht="12" customHeight="1">
      <c r="AF586" s="415" t="s">
        <v>2044</v>
      </c>
      <c r="AL586" s="36"/>
      <c r="AM586" s="515" t="s">
        <v>2054</v>
      </c>
      <c r="AN586" s="468" t="s">
        <v>1320</v>
      </c>
      <c r="AO586" s="191" t="s">
        <v>759</v>
      </c>
      <c r="AP586" s="249">
        <f t="shared" si="41"/>
        <v>0</v>
      </c>
      <c r="AQ586" s="249">
        <f t="shared" si="41"/>
        <v>0</v>
      </c>
      <c r="AR586" s="249">
        <f t="shared" si="41"/>
        <v>0</v>
      </c>
      <c r="AS586" s="192"/>
      <c r="AT586" s="268"/>
      <c r="AU586" s="486"/>
      <c r="AV586" s="486"/>
      <c r="AW586" s="196"/>
      <c r="AX586" s="170"/>
    </row>
    <row r="587" spans="32:50" ht="12" customHeight="1">
      <c r="AF587" s="415" t="s">
        <v>2025</v>
      </c>
      <c r="AL587" s="36"/>
      <c r="AM587" s="515" t="s">
        <v>2035</v>
      </c>
      <c r="AN587" s="468" t="s">
        <v>1321</v>
      </c>
      <c r="AO587" s="191" t="s">
        <v>759</v>
      </c>
      <c r="AP587" s="249">
        <f t="shared" si="41"/>
        <v>0</v>
      </c>
      <c r="AQ587" s="249">
        <f t="shared" si="41"/>
        <v>0</v>
      </c>
      <c r="AR587" s="249">
        <f t="shared" si="41"/>
        <v>0</v>
      </c>
      <c r="AS587" s="192"/>
      <c r="AT587" s="268"/>
      <c r="AU587" s="486"/>
      <c r="AV587" s="486"/>
      <c r="AW587" s="196"/>
      <c r="AX587" s="170"/>
    </row>
    <row r="588" spans="32:50" ht="12" customHeight="1">
      <c r="AF588" s="415" t="s">
        <v>2005</v>
      </c>
      <c r="AL588" s="36"/>
      <c r="AM588" s="515" t="s">
        <v>2016</v>
      </c>
      <c r="AN588" s="468" t="s">
        <v>1322</v>
      </c>
      <c r="AO588" s="191" t="s">
        <v>759</v>
      </c>
      <c r="AP588" s="249">
        <f t="shared" si="41"/>
        <v>0</v>
      </c>
      <c r="AQ588" s="249">
        <f t="shared" si="41"/>
        <v>0</v>
      </c>
      <c r="AR588" s="249">
        <f t="shared" si="41"/>
        <v>0</v>
      </c>
      <c r="AS588" s="192"/>
      <c r="AT588" s="268"/>
      <c r="AU588" s="486"/>
      <c r="AV588" s="486"/>
      <c r="AW588" s="196"/>
      <c r="AX588" s="170"/>
    </row>
    <row r="589" spans="32:50" ht="12" customHeight="1">
      <c r="AF589" s="415" t="s">
        <v>1352</v>
      </c>
      <c r="AL589" s="36"/>
      <c r="AM589" s="515" t="s">
        <v>1737</v>
      </c>
      <c r="AN589" s="468" t="s">
        <v>1323</v>
      </c>
      <c r="AO589" s="191" t="s">
        <v>759</v>
      </c>
      <c r="AP589" s="249">
        <f t="shared" si="41"/>
        <v>0</v>
      </c>
      <c r="AQ589" s="249">
        <f t="shared" si="41"/>
        <v>0</v>
      </c>
      <c r="AR589" s="249">
        <f t="shared" si="41"/>
        <v>0</v>
      </c>
      <c r="AS589" s="192"/>
      <c r="AT589" s="268"/>
      <c r="AU589" s="486"/>
      <c r="AV589" s="486"/>
      <c r="AW589" s="196"/>
      <c r="AX589" s="170"/>
    </row>
    <row r="590" spans="32:50" ht="12" customHeight="1">
      <c r="AF590" s="415" t="s">
        <v>1353</v>
      </c>
      <c r="AL590" s="36"/>
      <c r="AM590" s="515" t="s">
        <v>1738</v>
      </c>
      <c r="AN590" s="468" t="s">
        <v>1324</v>
      </c>
      <c r="AO590" s="191" t="s">
        <v>759</v>
      </c>
      <c r="AP590" s="249">
        <f t="shared" si="41"/>
        <v>0</v>
      </c>
      <c r="AQ590" s="249">
        <f t="shared" si="41"/>
        <v>0</v>
      </c>
      <c r="AR590" s="249">
        <f t="shared" si="41"/>
        <v>0</v>
      </c>
      <c r="AS590" s="192"/>
      <c r="AT590" s="268"/>
      <c r="AU590" s="486"/>
      <c r="AV590" s="486"/>
      <c r="AW590" s="196"/>
      <c r="AX590" s="170"/>
    </row>
    <row r="591" spans="32:50" ht="12" customHeight="1">
      <c r="AF591" s="415" t="s">
        <v>1354</v>
      </c>
      <c r="AL591" s="36"/>
      <c r="AM591" s="515" t="s">
        <v>1739</v>
      </c>
      <c r="AN591" s="468" t="s">
        <v>1325</v>
      </c>
      <c r="AO591" s="191" t="s">
        <v>759</v>
      </c>
      <c r="AP591" s="249">
        <f t="shared" si="41"/>
        <v>0</v>
      </c>
      <c r="AQ591" s="249">
        <f t="shared" si="41"/>
        <v>0</v>
      </c>
      <c r="AR591" s="249">
        <f t="shared" si="41"/>
        <v>0</v>
      </c>
      <c r="AS591" s="192"/>
      <c r="AT591" s="268"/>
      <c r="AU591" s="486"/>
      <c r="AV591" s="486"/>
      <c r="AW591" s="196"/>
      <c r="AX591" s="170"/>
    </row>
    <row r="592" spans="32:50" ht="12" customHeight="1">
      <c r="AF592" s="415" t="s">
        <v>1355</v>
      </c>
      <c r="AL592" s="36"/>
      <c r="AM592" s="515" t="s">
        <v>1740</v>
      </c>
      <c r="AN592" s="469" t="s">
        <v>721</v>
      </c>
      <c r="AO592" s="191" t="s">
        <v>759</v>
      </c>
      <c r="AP592" s="249">
        <f t="shared" si="41"/>
        <v>0</v>
      </c>
      <c r="AQ592" s="249">
        <f t="shared" si="41"/>
        <v>0</v>
      </c>
      <c r="AR592" s="249">
        <f t="shared" si="41"/>
        <v>0</v>
      </c>
      <c r="AS592" s="192"/>
      <c r="AT592" s="268"/>
      <c r="AU592" s="486"/>
      <c r="AV592" s="486"/>
      <c r="AW592" s="196"/>
      <c r="AX592" s="170"/>
    </row>
    <row r="593" spans="32:50" ht="12" customHeight="1">
      <c r="AF593" s="415" t="s">
        <v>1356</v>
      </c>
      <c r="AL593" s="36"/>
      <c r="AM593" s="515" t="s">
        <v>1741</v>
      </c>
      <c r="AN593" s="462" t="s">
        <v>712</v>
      </c>
      <c r="AO593" s="191" t="s">
        <v>759</v>
      </c>
      <c r="AP593" s="249">
        <f t="shared" si="41"/>
        <v>0</v>
      </c>
      <c r="AQ593" s="249">
        <f t="shared" si="41"/>
        <v>0</v>
      </c>
      <c r="AR593" s="249">
        <f t="shared" si="41"/>
        <v>0</v>
      </c>
      <c r="AS593" s="192"/>
      <c r="AT593" s="268"/>
      <c r="AU593" s="486"/>
      <c r="AV593" s="486"/>
      <c r="AW593" s="196"/>
      <c r="AX593" s="170"/>
    </row>
    <row r="594" spans="32:50" ht="12" customHeight="1">
      <c r="AF594" s="415" t="s">
        <v>1357</v>
      </c>
      <c r="AL594" s="36"/>
      <c r="AM594" s="515" t="s">
        <v>1742</v>
      </c>
      <c r="AN594" s="470" t="s">
        <v>1326</v>
      </c>
      <c r="AO594" s="191" t="s">
        <v>759</v>
      </c>
      <c r="AP594" s="249">
        <f t="shared" si="41"/>
        <v>0</v>
      </c>
      <c r="AQ594" s="249">
        <f t="shared" si="41"/>
        <v>0</v>
      </c>
      <c r="AR594" s="249">
        <f t="shared" si="41"/>
        <v>0</v>
      </c>
      <c r="AS594" s="192"/>
      <c r="AT594" s="268"/>
      <c r="AU594" s="486"/>
      <c r="AV594" s="486"/>
      <c r="AW594" s="196"/>
      <c r="AX594" s="170"/>
    </row>
    <row r="595" spans="32:50" ht="12" customHeight="1">
      <c r="AF595" s="415" t="s">
        <v>1358</v>
      </c>
      <c r="AL595" s="36"/>
      <c r="AM595" s="515" t="s">
        <v>1743</v>
      </c>
      <c r="AN595" s="470" t="s">
        <v>1327</v>
      </c>
      <c r="AO595" s="191" t="s">
        <v>759</v>
      </c>
      <c r="AP595" s="249">
        <f t="shared" si="41"/>
        <v>0</v>
      </c>
      <c r="AQ595" s="249">
        <f t="shared" si="41"/>
        <v>0</v>
      </c>
      <c r="AR595" s="249">
        <f t="shared" si="41"/>
        <v>0</v>
      </c>
      <c r="AS595" s="192"/>
      <c r="AT595" s="268"/>
      <c r="AU595" s="486"/>
      <c r="AV595" s="486"/>
      <c r="AW595" s="196"/>
      <c r="AX595" s="170"/>
    </row>
    <row r="596" spans="32:50" ht="12" customHeight="1">
      <c r="AF596" s="415" t="s">
        <v>1359</v>
      </c>
      <c r="AL596" s="36"/>
      <c r="AM596" s="515" t="s">
        <v>1744</v>
      </c>
      <c r="AN596" s="470" t="s">
        <v>1328</v>
      </c>
      <c r="AO596" s="191" t="s">
        <v>759</v>
      </c>
      <c r="AP596" s="249">
        <f t="shared" si="41"/>
        <v>0</v>
      </c>
      <c r="AQ596" s="249">
        <f t="shared" si="41"/>
        <v>0</v>
      </c>
      <c r="AR596" s="249">
        <f t="shared" si="41"/>
        <v>0</v>
      </c>
      <c r="AS596" s="192"/>
      <c r="AT596" s="268"/>
      <c r="AU596" s="486"/>
      <c r="AV596" s="486"/>
      <c r="AW596" s="196"/>
      <c r="AX596" s="170"/>
    </row>
    <row r="597" spans="32:50" ht="12" customHeight="1">
      <c r="AF597" s="415" t="s">
        <v>1371</v>
      </c>
      <c r="AL597" s="36"/>
      <c r="AM597" s="515" t="s">
        <v>1745</v>
      </c>
      <c r="AN597" s="470" t="s">
        <v>1329</v>
      </c>
      <c r="AO597" s="191" t="s">
        <v>759</v>
      </c>
      <c r="AP597" s="249">
        <f t="shared" si="41"/>
        <v>0</v>
      </c>
      <c r="AQ597" s="249">
        <f t="shared" si="41"/>
        <v>0</v>
      </c>
      <c r="AR597" s="249">
        <f t="shared" si="41"/>
        <v>0</v>
      </c>
      <c r="AS597" s="192"/>
      <c r="AT597" s="268"/>
      <c r="AU597" s="486"/>
      <c r="AV597" s="486"/>
      <c r="AW597" s="196"/>
      <c r="AX597" s="170"/>
    </row>
    <row r="598" spans="32:50" ht="12" customHeight="1">
      <c r="AF598" s="415" t="s">
        <v>1370</v>
      </c>
      <c r="AL598" s="36"/>
      <c r="AM598" s="515" t="s">
        <v>1746</v>
      </c>
      <c r="AN598" s="470" t="s">
        <v>1330</v>
      </c>
      <c r="AO598" s="191" t="s">
        <v>759</v>
      </c>
      <c r="AP598" s="249">
        <f t="shared" si="41"/>
        <v>0</v>
      </c>
      <c r="AQ598" s="249">
        <f t="shared" si="41"/>
        <v>0</v>
      </c>
      <c r="AR598" s="249">
        <f t="shared" si="41"/>
        <v>0</v>
      </c>
      <c r="AS598" s="192"/>
      <c r="AT598" s="268"/>
      <c r="AU598" s="486"/>
      <c r="AV598" s="486"/>
      <c r="AW598" s="196"/>
      <c r="AX598" s="170"/>
    </row>
    <row r="599" spans="32:50" ht="12" customHeight="1">
      <c r="AF599" s="415" t="s">
        <v>1369</v>
      </c>
      <c r="AL599" s="36"/>
      <c r="AM599" s="515" t="s">
        <v>1747</v>
      </c>
      <c r="AN599" s="470" t="s">
        <v>1331</v>
      </c>
      <c r="AO599" s="191" t="s">
        <v>759</v>
      </c>
      <c r="AP599" s="249">
        <f t="shared" si="41"/>
        <v>0</v>
      </c>
      <c r="AQ599" s="249">
        <f t="shared" si="41"/>
        <v>0</v>
      </c>
      <c r="AR599" s="249">
        <f t="shared" si="41"/>
        <v>0</v>
      </c>
      <c r="AS599" s="192"/>
      <c r="AT599" s="268"/>
      <c r="AU599" s="486"/>
      <c r="AV599" s="486"/>
      <c r="AW599" s="196"/>
      <c r="AX599" s="170"/>
    </row>
    <row r="600" spans="32:50" ht="12" customHeight="1">
      <c r="AF600" s="415" t="s">
        <v>1368</v>
      </c>
      <c r="AL600" s="36"/>
      <c r="AM600" s="515" t="s">
        <v>1748</v>
      </c>
      <c r="AN600" s="470" t="s">
        <v>1332</v>
      </c>
      <c r="AO600" s="191" t="s">
        <v>759</v>
      </c>
      <c r="AP600" s="249">
        <f t="shared" si="41"/>
        <v>0</v>
      </c>
      <c r="AQ600" s="249">
        <f t="shared" si="41"/>
        <v>0</v>
      </c>
      <c r="AR600" s="249">
        <f t="shared" si="41"/>
        <v>0</v>
      </c>
      <c r="AS600" s="192"/>
      <c r="AT600" s="268"/>
      <c r="AU600" s="486"/>
      <c r="AV600" s="486"/>
      <c r="AW600" s="196"/>
      <c r="AX600" s="170"/>
    </row>
    <row r="601" spans="32:50" ht="12" customHeight="1">
      <c r="AF601" s="415" t="s">
        <v>1367</v>
      </c>
      <c r="AL601" s="36"/>
      <c r="AM601" s="515" t="s">
        <v>1749</v>
      </c>
      <c r="AN601" s="470" t="s">
        <v>1333</v>
      </c>
      <c r="AO601" s="191" t="s">
        <v>759</v>
      </c>
      <c r="AP601" s="249">
        <f t="shared" si="41"/>
        <v>0</v>
      </c>
      <c r="AQ601" s="249">
        <f t="shared" si="41"/>
        <v>0</v>
      </c>
      <c r="AR601" s="249">
        <f t="shared" si="41"/>
        <v>0</v>
      </c>
      <c r="AS601" s="192"/>
      <c r="AT601" s="268"/>
      <c r="AU601" s="486"/>
      <c r="AV601" s="486"/>
      <c r="AW601" s="196"/>
      <c r="AX601" s="170"/>
    </row>
    <row r="602" spans="32:50" ht="12" customHeight="1">
      <c r="AF602" s="415" t="s">
        <v>1372</v>
      </c>
      <c r="AL602" s="36"/>
      <c r="AM602" s="515" t="s">
        <v>1750</v>
      </c>
      <c r="AN602" s="470" t="s">
        <v>1334</v>
      </c>
      <c r="AO602" s="191" t="s">
        <v>759</v>
      </c>
      <c r="AP602" s="249">
        <f t="shared" si="41"/>
        <v>0</v>
      </c>
      <c r="AQ602" s="249">
        <f t="shared" si="41"/>
        <v>0</v>
      </c>
      <c r="AR602" s="249">
        <f t="shared" si="41"/>
        <v>0</v>
      </c>
      <c r="AS602" s="192"/>
      <c r="AT602" s="268"/>
      <c r="AU602" s="486"/>
      <c r="AV602" s="486"/>
      <c r="AW602" s="196"/>
      <c r="AX602" s="170"/>
    </row>
    <row r="603" spans="32:50" ht="0.75" hidden="1" customHeight="1">
      <c r="AF603" s="415"/>
      <c r="AL603" s="36"/>
      <c r="AM603" s="516"/>
      <c r="AN603" s="484"/>
      <c r="AO603" s="485"/>
      <c r="AP603" s="486"/>
      <c r="AQ603" s="486"/>
      <c r="AR603" s="486"/>
      <c r="AS603" s="192"/>
      <c r="AT603" s="268"/>
      <c r="AU603" s="486"/>
      <c r="AV603" s="486"/>
      <c r="AW603" s="196"/>
      <c r="AX603" s="170"/>
    </row>
    <row r="604" spans="32:50" ht="0.75" hidden="1" customHeight="1">
      <c r="AF604" s="415"/>
      <c r="AL604" s="36"/>
      <c r="AM604" s="516"/>
      <c r="AN604" s="484"/>
      <c r="AO604" s="485"/>
      <c r="AP604" s="486"/>
      <c r="AQ604" s="486"/>
      <c r="AR604" s="486"/>
      <c r="AS604" s="192"/>
      <c r="AT604" s="268"/>
      <c r="AU604" s="486"/>
      <c r="AV604" s="486"/>
      <c r="AW604" s="196"/>
      <c r="AX604" s="170"/>
    </row>
    <row r="605" spans="32:50" ht="12" customHeight="1">
      <c r="AF605" s="415" t="s">
        <v>1373</v>
      </c>
      <c r="AL605" s="36"/>
      <c r="AM605" s="515" t="s">
        <v>1751</v>
      </c>
      <c r="AN605" s="471" t="s">
        <v>1335</v>
      </c>
      <c r="AO605" s="191" t="s">
        <v>759</v>
      </c>
      <c r="AP605" s="249">
        <f t="shared" ref="AP605:AR611" si="42">SUMIF($AS$9:$AW$9,AP$9,$AS605:$AW605)</f>
        <v>0</v>
      </c>
      <c r="AQ605" s="249">
        <f t="shared" si="42"/>
        <v>0</v>
      </c>
      <c r="AR605" s="249">
        <f t="shared" si="42"/>
        <v>0</v>
      </c>
      <c r="AS605" s="192"/>
      <c r="AT605" s="268"/>
      <c r="AU605" s="486"/>
      <c r="AV605" s="486"/>
      <c r="AW605" s="196"/>
      <c r="AX605" s="170"/>
    </row>
    <row r="606" spans="32:50" ht="12" customHeight="1">
      <c r="AF606" s="415" t="s">
        <v>1360</v>
      </c>
      <c r="AL606" s="36"/>
      <c r="AM606" s="515" t="s">
        <v>1752</v>
      </c>
      <c r="AN606" s="472" t="s">
        <v>723</v>
      </c>
      <c r="AO606" s="191" t="s">
        <v>759</v>
      </c>
      <c r="AP606" s="249">
        <f t="shared" si="42"/>
        <v>0</v>
      </c>
      <c r="AQ606" s="249">
        <f t="shared" si="42"/>
        <v>0</v>
      </c>
      <c r="AR606" s="249">
        <f t="shared" si="42"/>
        <v>0</v>
      </c>
      <c r="AS606" s="192"/>
      <c r="AT606" s="268"/>
      <c r="AU606" s="486"/>
      <c r="AV606" s="486"/>
      <c r="AW606" s="196"/>
      <c r="AX606" s="170"/>
    </row>
    <row r="607" spans="32:50" ht="12" customHeight="1">
      <c r="AF607" s="415" t="s">
        <v>1361</v>
      </c>
      <c r="AL607" s="36"/>
      <c r="AM607" s="515" t="s">
        <v>1753</v>
      </c>
      <c r="AN607" s="473" t="s">
        <v>749</v>
      </c>
      <c r="AO607" s="191" t="s">
        <v>759</v>
      </c>
      <c r="AP607" s="249">
        <f t="shared" si="42"/>
        <v>0</v>
      </c>
      <c r="AQ607" s="249">
        <f t="shared" si="42"/>
        <v>0</v>
      </c>
      <c r="AR607" s="249">
        <f t="shared" si="42"/>
        <v>0</v>
      </c>
      <c r="AS607" s="192"/>
      <c r="AT607" s="268"/>
      <c r="AU607" s="486"/>
      <c r="AV607" s="486"/>
      <c r="AW607" s="196"/>
      <c r="AX607" s="170"/>
    </row>
    <row r="608" spans="32:50" ht="12" customHeight="1">
      <c r="AF608" s="415" t="s">
        <v>1362</v>
      </c>
      <c r="AL608" s="36"/>
      <c r="AM608" s="515" t="s">
        <v>1754</v>
      </c>
      <c r="AN608" s="474" t="s">
        <v>315</v>
      </c>
      <c r="AO608" s="191" t="s">
        <v>759</v>
      </c>
      <c r="AP608" s="249">
        <f t="shared" si="42"/>
        <v>0</v>
      </c>
      <c r="AQ608" s="249">
        <f t="shared" si="42"/>
        <v>0</v>
      </c>
      <c r="AR608" s="249">
        <f t="shared" si="42"/>
        <v>0</v>
      </c>
      <c r="AS608" s="192"/>
      <c r="AT608" s="268"/>
      <c r="AU608" s="486"/>
      <c r="AV608" s="486"/>
      <c r="AW608" s="196"/>
      <c r="AX608" s="170"/>
    </row>
    <row r="609" spans="32:50" ht="12" customHeight="1">
      <c r="AF609" s="415" t="s">
        <v>1364</v>
      </c>
      <c r="AL609" s="36"/>
      <c r="AM609" s="515" t="s">
        <v>1755</v>
      </c>
      <c r="AN609" s="475" t="s">
        <v>316</v>
      </c>
      <c r="AO609" s="191" t="s">
        <v>759</v>
      </c>
      <c r="AP609" s="249">
        <f t="shared" si="42"/>
        <v>0</v>
      </c>
      <c r="AQ609" s="249">
        <f t="shared" si="42"/>
        <v>0</v>
      </c>
      <c r="AR609" s="249">
        <f t="shared" si="42"/>
        <v>0</v>
      </c>
      <c r="AS609" s="192"/>
      <c r="AT609" s="268"/>
      <c r="AU609" s="486"/>
      <c r="AV609" s="486"/>
      <c r="AW609" s="196"/>
      <c r="AX609" s="170"/>
    </row>
    <row r="610" spans="32:50" ht="12" customHeight="1">
      <c r="AF610" s="415" t="s">
        <v>1363</v>
      </c>
      <c r="AL610" s="36"/>
      <c r="AM610" s="515" t="s">
        <v>1756</v>
      </c>
      <c r="AN610" s="476" t="s">
        <v>317</v>
      </c>
      <c r="AO610" s="191" t="s">
        <v>759</v>
      </c>
      <c r="AP610" s="249">
        <f t="shared" si="42"/>
        <v>0</v>
      </c>
      <c r="AQ610" s="249">
        <f t="shared" si="42"/>
        <v>0</v>
      </c>
      <c r="AR610" s="249">
        <f t="shared" si="42"/>
        <v>0</v>
      </c>
      <c r="AS610" s="192"/>
      <c r="AT610" s="268"/>
      <c r="AU610" s="486"/>
      <c r="AV610" s="486"/>
      <c r="AW610" s="196"/>
      <c r="AX610" s="170"/>
    </row>
    <row r="611" spans="32:50" ht="12" customHeight="1">
      <c r="AF611" s="415" t="s">
        <v>1365</v>
      </c>
      <c r="AL611" s="36"/>
      <c r="AM611" s="515" t="s">
        <v>1757</v>
      </c>
      <c r="AN611" s="465" t="s">
        <v>318</v>
      </c>
      <c r="AO611" s="191" t="s">
        <v>759</v>
      </c>
      <c r="AP611" s="249">
        <f t="shared" si="42"/>
        <v>0</v>
      </c>
      <c r="AQ611" s="249">
        <f t="shared" si="42"/>
        <v>0</v>
      </c>
      <c r="AR611" s="249">
        <f t="shared" si="42"/>
        <v>0</v>
      </c>
      <c r="AS611" s="192"/>
      <c r="AT611" s="268"/>
      <c r="AU611" s="486"/>
      <c r="AV611" s="486"/>
      <c r="AW611" s="196"/>
      <c r="AX611" s="170"/>
    </row>
    <row r="612" spans="32:50" ht="0.75" hidden="1" customHeight="1">
      <c r="AF612" s="415"/>
      <c r="AL612" s="36"/>
      <c r="AM612" s="516"/>
      <c r="AN612" s="484"/>
      <c r="AO612" s="485"/>
      <c r="AP612" s="486"/>
      <c r="AQ612" s="486"/>
      <c r="AR612" s="486"/>
      <c r="AS612" s="192"/>
      <c r="AT612" s="268"/>
      <c r="AU612" s="486"/>
      <c r="AV612" s="486"/>
      <c r="AW612" s="196"/>
      <c r="AX612" s="170"/>
    </row>
    <row r="613" spans="32:50" ht="24" customHeight="1">
      <c r="AF613" s="116"/>
      <c r="AL613" s="36"/>
      <c r="AM613" s="514" t="s">
        <v>1936</v>
      </c>
      <c r="AN613" s="487" t="s">
        <v>658</v>
      </c>
      <c r="AO613" s="191" t="s">
        <v>195</v>
      </c>
      <c r="AP613" s="249">
        <f>SUMIF($AS$9:$AW$9,AP$9,$AS613:$AW613)</f>
        <v>0</v>
      </c>
      <c r="AQ613" s="249">
        <f>SUMIF($AS$9:$AW$9,AQ$9,$AS613:$AW613)</f>
        <v>0</v>
      </c>
      <c r="AR613" s="249">
        <f>SUMIF($AS$9:$AW$9,AR$9,$AS613:$AW613)</f>
        <v>0</v>
      </c>
      <c r="AS613" s="192"/>
      <c r="AT613" s="265">
        <f>SUM(AT614,AT618:AT623,AT624,AT629,AT636,AT637,AT649:AT655)</f>
        <v>0</v>
      </c>
      <c r="AU613" s="265">
        <f>SUM(AU614,AU618:AU623,AU624,AU629,AU636,AU637,AU649:AU655)</f>
        <v>0</v>
      </c>
      <c r="AV613" s="265">
        <f>SUM(AV614,AV618:AV623,AV624,AV629,AV636,AV637,AV649:AV655)</f>
        <v>0</v>
      </c>
      <c r="AW613" s="196"/>
      <c r="AX613" s="170"/>
    </row>
    <row r="614" spans="32:50" ht="0.75" hidden="1" customHeight="1">
      <c r="AF614" s="415"/>
      <c r="AL614" s="36"/>
      <c r="AM614" s="516"/>
      <c r="AN614" s="484"/>
      <c r="AO614" s="485"/>
      <c r="AP614" s="486"/>
      <c r="AQ614" s="486"/>
      <c r="AR614" s="486"/>
      <c r="AS614" s="192"/>
      <c r="AT614" s="268"/>
      <c r="AU614" s="486"/>
      <c r="AV614" s="486"/>
      <c r="AW614" s="196"/>
      <c r="AX614" s="170"/>
    </row>
    <row r="615" spans="32:50" ht="0.75" hidden="1" customHeight="1">
      <c r="AF615" s="415"/>
      <c r="AL615" s="36"/>
      <c r="AM615" s="516"/>
      <c r="AN615" s="484"/>
      <c r="AO615" s="485"/>
      <c r="AP615" s="486"/>
      <c r="AQ615" s="486"/>
      <c r="AR615" s="486"/>
      <c r="AS615" s="192"/>
      <c r="AT615" s="268"/>
      <c r="AU615" s="486"/>
      <c r="AV615" s="486"/>
      <c r="AW615" s="196"/>
      <c r="AX615" s="170"/>
    </row>
    <row r="616" spans="32:50" ht="0.75" hidden="1" customHeight="1">
      <c r="AF616" s="415"/>
      <c r="AL616" s="36"/>
      <c r="AM616" s="516"/>
      <c r="AN616" s="484"/>
      <c r="AO616" s="485"/>
      <c r="AP616" s="486"/>
      <c r="AQ616" s="486"/>
      <c r="AR616" s="486"/>
      <c r="AS616" s="192"/>
      <c r="AT616" s="268"/>
      <c r="AU616" s="486"/>
      <c r="AV616" s="486"/>
      <c r="AW616" s="196"/>
      <c r="AX616" s="170"/>
    </row>
    <row r="617" spans="32:50" ht="0.75" hidden="1" customHeight="1">
      <c r="AF617" s="415"/>
      <c r="AL617" s="36"/>
      <c r="AM617" s="516"/>
      <c r="AN617" s="484"/>
      <c r="AO617" s="485"/>
      <c r="AP617" s="486"/>
      <c r="AQ617" s="486"/>
      <c r="AR617" s="486"/>
      <c r="AS617" s="192"/>
      <c r="AT617" s="268"/>
      <c r="AU617" s="486"/>
      <c r="AV617" s="486"/>
      <c r="AW617" s="196"/>
      <c r="AX617" s="170"/>
    </row>
    <row r="618" spans="32:50" ht="0.75" hidden="1" customHeight="1">
      <c r="AF618" s="415"/>
      <c r="AL618" s="36"/>
      <c r="AM618" s="516"/>
      <c r="AN618" s="484"/>
      <c r="AO618" s="485"/>
      <c r="AP618" s="486"/>
      <c r="AQ618" s="486"/>
      <c r="AR618" s="486"/>
      <c r="AS618" s="192"/>
      <c r="AT618" s="268"/>
      <c r="AU618" s="486"/>
      <c r="AV618" s="486"/>
      <c r="AW618" s="196"/>
      <c r="AX618" s="170"/>
    </row>
    <row r="619" spans="32:50" ht="0.75" hidden="1" customHeight="1">
      <c r="AF619" s="415"/>
      <c r="AL619" s="36"/>
      <c r="AM619" s="516"/>
      <c r="AN619" s="484"/>
      <c r="AO619" s="485"/>
      <c r="AP619" s="486"/>
      <c r="AQ619" s="486"/>
      <c r="AR619" s="486"/>
      <c r="AS619" s="192"/>
      <c r="AT619" s="268"/>
      <c r="AU619" s="486"/>
      <c r="AV619" s="486"/>
      <c r="AW619" s="196"/>
      <c r="AX619" s="170"/>
    </row>
    <row r="620" spans="32:50" ht="0.75" hidden="1" customHeight="1">
      <c r="AF620" s="415"/>
      <c r="AL620" s="36"/>
      <c r="AM620" s="516"/>
      <c r="AN620" s="484"/>
      <c r="AO620" s="485"/>
      <c r="AP620" s="486"/>
      <c r="AQ620" s="486"/>
      <c r="AR620" s="486"/>
      <c r="AS620" s="192"/>
      <c r="AT620" s="268"/>
      <c r="AU620" s="486"/>
      <c r="AV620" s="486"/>
      <c r="AW620" s="196"/>
      <c r="AX620" s="170"/>
    </row>
    <row r="621" spans="32:50" ht="0.75" hidden="1" customHeight="1">
      <c r="AF621" s="415"/>
      <c r="AL621" s="36"/>
      <c r="AM621" s="516"/>
      <c r="AN621" s="484"/>
      <c r="AO621" s="485"/>
      <c r="AP621" s="486"/>
      <c r="AQ621" s="486"/>
      <c r="AR621" s="486"/>
      <c r="AS621" s="192"/>
      <c r="AT621" s="268"/>
      <c r="AU621" s="486"/>
      <c r="AV621" s="486"/>
      <c r="AW621" s="196"/>
      <c r="AX621" s="170"/>
    </row>
    <row r="622" spans="32:50" ht="12" customHeight="1">
      <c r="AF622" s="415" t="s">
        <v>1340</v>
      </c>
      <c r="AL622" s="36"/>
      <c r="AM622" s="515" t="s">
        <v>1937</v>
      </c>
      <c r="AN622" s="465" t="s">
        <v>684</v>
      </c>
      <c r="AO622" s="191" t="s">
        <v>195</v>
      </c>
      <c r="AP622" s="249">
        <f t="shared" ref="AP622:AR646" si="43">SUMIF($AS$9:$AW$9,AP$9,$AS622:$AW622)</f>
        <v>0</v>
      </c>
      <c r="AQ622" s="249">
        <f t="shared" si="43"/>
        <v>0</v>
      </c>
      <c r="AR622" s="249">
        <f t="shared" si="43"/>
        <v>0</v>
      </c>
      <c r="AS622" s="192"/>
      <c r="AT622" s="268"/>
      <c r="AU622" s="486"/>
      <c r="AV622" s="486"/>
      <c r="AW622" s="196"/>
      <c r="AX622" s="170"/>
    </row>
    <row r="623" spans="32:50" ht="12" customHeight="1">
      <c r="AF623" s="415" t="s">
        <v>1341</v>
      </c>
      <c r="AL623" s="36"/>
      <c r="AM623" s="515" t="s">
        <v>1938</v>
      </c>
      <c r="AN623" s="466" t="s">
        <v>718</v>
      </c>
      <c r="AO623" s="191" t="s">
        <v>195</v>
      </c>
      <c r="AP623" s="249">
        <f t="shared" si="43"/>
        <v>0</v>
      </c>
      <c r="AQ623" s="249">
        <f t="shared" si="43"/>
        <v>0</v>
      </c>
      <c r="AR623" s="249">
        <f t="shared" si="43"/>
        <v>0</v>
      </c>
      <c r="AS623" s="192"/>
      <c r="AT623" s="268"/>
      <c r="AU623" s="486"/>
      <c r="AV623" s="486"/>
      <c r="AW623" s="196"/>
      <c r="AX623" s="170"/>
    </row>
    <row r="624" spans="32:50" ht="12" customHeight="1">
      <c r="AF624" s="415" t="s">
        <v>1342</v>
      </c>
      <c r="AL624" s="36"/>
      <c r="AM624" s="515" t="s">
        <v>1939</v>
      </c>
      <c r="AN624" s="460" t="s">
        <v>722</v>
      </c>
      <c r="AO624" s="191" t="s">
        <v>195</v>
      </c>
      <c r="AP624" s="249">
        <f t="shared" si="43"/>
        <v>0</v>
      </c>
      <c r="AQ624" s="249">
        <f t="shared" si="43"/>
        <v>0</v>
      </c>
      <c r="AR624" s="249">
        <f t="shared" si="43"/>
        <v>0</v>
      </c>
      <c r="AS624" s="192"/>
      <c r="AT624" s="268"/>
      <c r="AU624" s="486"/>
      <c r="AV624" s="486"/>
      <c r="AW624" s="196"/>
      <c r="AX624" s="170"/>
    </row>
    <row r="625" spans="32:50" ht="12" customHeight="1">
      <c r="AF625" s="415" t="s">
        <v>1343</v>
      </c>
      <c r="AL625" s="36"/>
      <c r="AM625" s="515" t="s">
        <v>1940</v>
      </c>
      <c r="AN625" s="467" t="s">
        <v>1316</v>
      </c>
      <c r="AO625" s="191" t="s">
        <v>195</v>
      </c>
      <c r="AP625" s="249">
        <f t="shared" si="43"/>
        <v>0</v>
      </c>
      <c r="AQ625" s="249">
        <f t="shared" si="43"/>
        <v>0</v>
      </c>
      <c r="AR625" s="249">
        <f t="shared" si="43"/>
        <v>0</v>
      </c>
      <c r="AS625" s="192"/>
      <c r="AT625" s="268"/>
      <c r="AU625" s="486"/>
      <c r="AV625" s="486"/>
      <c r="AW625" s="196"/>
      <c r="AX625" s="170"/>
    </row>
    <row r="626" spans="32:50" ht="12" customHeight="1">
      <c r="AF626" s="415" t="s">
        <v>1344</v>
      </c>
      <c r="AL626" s="36"/>
      <c r="AM626" s="515" t="s">
        <v>1941</v>
      </c>
      <c r="AN626" s="467" t="s">
        <v>1317</v>
      </c>
      <c r="AO626" s="191" t="s">
        <v>195</v>
      </c>
      <c r="AP626" s="249">
        <f t="shared" si="43"/>
        <v>0</v>
      </c>
      <c r="AQ626" s="249">
        <f t="shared" si="43"/>
        <v>0</v>
      </c>
      <c r="AR626" s="249">
        <f t="shared" si="43"/>
        <v>0</v>
      </c>
      <c r="AS626" s="192"/>
      <c r="AT626" s="268"/>
      <c r="AU626" s="486"/>
      <c r="AV626" s="486"/>
      <c r="AW626" s="196"/>
      <c r="AX626" s="170"/>
    </row>
    <row r="627" spans="32:50" ht="12" customHeight="1">
      <c r="AF627" s="415" t="s">
        <v>1345</v>
      </c>
      <c r="AL627" s="36"/>
      <c r="AM627" s="515" t="s">
        <v>1942</v>
      </c>
      <c r="AN627" s="467" t="s">
        <v>1318</v>
      </c>
      <c r="AO627" s="191" t="s">
        <v>195</v>
      </c>
      <c r="AP627" s="249">
        <f t="shared" si="43"/>
        <v>0</v>
      </c>
      <c r="AQ627" s="249">
        <f t="shared" si="43"/>
        <v>0</v>
      </c>
      <c r="AR627" s="249">
        <f t="shared" si="43"/>
        <v>0</v>
      </c>
      <c r="AS627" s="192"/>
      <c r="AT627" s="268"/>
      <c r="AU627" s="486"/>
      <c r="AV627" s="486"/>
      <c r="AW627" s="196"/>
      <c r="AX627" s="170"/>
    </row>
    <row r="628" spans="32:50" ht="12" customHeight="1">
      <c r="AF628" s="415" t="s">
        <v>1346</v>
      </c>
      <c r="AL628" s="36"/>
      <c r="AM628" s="515" t="s">
        <v>1943</v>
      </c>
      <c r="AN628" s="467" t="s">
        <v>1319</v>
      </c>
      <c r="AO628" s="191" t="s">
        <v>195</v>
      </c>
      <c r="AP628" s="249">
        <f t="shared" si="43"/>
        <v>0</v>
      </c>
      <c r="AQ628" s="249">
        <f t="shared" si="43"/>
        <v>0</v>
      </c>
      <c r="AR628" s="249">
        <f t="shared" si="43"/>
        <v>0</v>
      </c>
      <c r="AS628" s="192"/>
      <c r="AT628" s="268"/>
      <c r="AU628" s="486"/>
      <c r="AV628" s="486"/>
      <c r="AW628" s="196"/>
      <c r="AX628" s="170"/>
    </row>
    <row r="629" spans="32:50" ht="12" customHeight="1">
      <c r="AF629" s="415" t="s">
        <v>1351</v>
      </c>
      <c r="AL629" s="36"/>
      <c r="AM629" s="515" t="s">
        <v>1944</v>
      </c>
      <c r="AN629" s="461" t="s">
        <v>720</v>
      </c>
      <c r="AO629" s="191" t="s">
        <v>195</v>
      </c>
      <c r="AP629" s="249">
        <f t="shared" si="43"/>
        <v>0</v>
      </c>
      <c r="AQ629" s="249">
        <f t="shared" si="43"/>
        <v>0</v>
      </c>
      <c r="AR629" s="249">
        <f t="shared" si="43"/>
        <v>0</v>
      </c>
      <c r="AS629" s="192"/>
      <c r="AT629" s="268"/>
      <c r="AU629" s="486"/>
      <c r="AV629" s="486"/>
      <c r="AW629" s="196"/>
      <c r="AX629" s="170"/>
    </row>
    <row r="630" spans="32:50" ht="12" customHeight="1">
      <c r="AF630" s="415" t="s">
        <v>2044</v>
      </c>
      <c r="AL630" s="36"/>
      <c r="AM630" s="515" t="s">
        <v>2055</v>
      </c>
      <c r="AN630" s="468" t="s">
        <v>1320</v>
      </c>
      <c r="AO630" s="191" t="s">
        <v>195</v>
      </c>
      <c r="AP630" s="249">
        <f t="shared" si="43"/>
        <v>0</v>
      </c>
      <c r="AQ630" s="249">
        <f t="shared" si="43"/>
        <v>0</v>
      </c>
      <c r="AR630" s="249">
        <f t="shared" si="43"/>
        <v>0</v>
      </c>
      <c r="AS630" s="192"/>
      <c r="AT630" s="268"/>
      <c r="AU630" s="486"/>
      <c r="AV630" s="486"/>
      <c r="AW630" s="196"/>
      <c r="AX630" s="170"/>
    </row>
    <row r="631" spans="32:50" ht="12" customHeight="1">
      <c r="AF631" s="415" t="s">
        <v>2025</v>
      </c>
      <c r="AL631" s="36"/>
      <c r="AM631" s="515" t="s">
        <v>2036</v>
      </c>
      <c r="AN631" s="468" t="s">
        <v>1321</v>
      </c>
      <c r="AO631" s="191" t="s">
        <v>195</v>
      </c>
      <c r="AP631" s="249">
        <f t="shared" si="43"/>
        <v>0</v>
      </c>
      <c r="AQ631" s="249">
        <f t="shared" si="43"/>
        <v>0</v>
      </c>
      <c r="AR631" s="249">
        <f t="shared" si="43"/>
        <v>0</v>
      </c>
      <c r="AS631" s="192"/>
      <c r="AT631" s="268"/>
      <c r="AU631" s="486"/>
      <c r="AV631" s="486"/>
      <c r="AW631" s="196"/>
      <c r="AX631" s="170"/>
    </row>
    <row r="632" spans="32:50" ht="12" customHeight="1">
      <c r="AF632" s="415" t="s">
        <v>2005</v>
      </c>
      <c r="AL632" s="36"/>
      <c r="AM632" s="515" t="s">
        <v>2017</v>
      </c>
      <c r="AN632" s="468" t="s">
        <v>1322</v>
      </c>
      <c r="AO632" s="191" t="s">
        <v>195</v>
      </c>
      <c r="AP632" s="249">
        <f t="shared" si="43"/>
        <v>0</v>
      </c>
      <c r="AQ632" s="249">
        <f t="shared" si="43"/>
        <v>0</v>
      </c>
      <c r="AR632" s="249">
        <f t="shared" si="43"/>
        <v>0</v>
      </c>
      <c r="AS632" s="192"/>
      <c r="AT632" s="268"/>
      <c r="AU632" s="486"/>
      <c r="AV632" s="486"/>
      <c r="AW632" s="196"/>
      <c r="AX632" s="170"/>
    </row>
    <row r="633" spans="32:50" ht="12" customHeight="1">
      <c r="AF633" s="415" t="s">
        <v>1352</v>
      </c>
      <c r="AL633" s="36"/>
      <c r="AM633" s="515" t="s">
        <v>1945</v>
      </c>
      <c r="AN633" s="468" t="s">
        <v>1323</v>
      </c>
      <c r="AO633" s="191" t="s">
        <v>195</v>
      </c>
      <c r="AP633" s="249">
        <f t="shared" si="43"/>
        <v>0</v>
      </c>
      <c r="AQ633" s="249">
        <f t="shared" si="43"/>
        <v>0</v>
      </c>
      <c r="AR633" s="249">
        <f t="shared" si="43"/>
        <v>0</v>
      </c>
      <c r="AS633" s="192"/>
      <c r="AT633" s="268"/>
      <c r="AU633" s="486"/>
      <c r="AV633" s="486"/>
      <c r="AW633" s="196"/>
      <c r="AX633" s="170"/>
    </row>
    <row r="634" spans="32:50" ht="12" customHeight="1">
      <c r="AF634" s="415" t="s">
        <v>1353</v>
      </c>
      <c r="AL634" s="36"/>
      <c r="AM634" s="515" t="s">
        <v>1946</v>
      </c>
      <c r="AN634" s="468" t="s">
        <v>1324</v>
      </c>
      <c r="AO634" s="191" t="s">
        <v>195</v>
      </c>
      <c r="AP634" s="249">
        <f t="shared" si="43"/>
        <v>0</v>
      </c>
      <c r="AQ634" s="249">
        <f t="shared" si="43"/>
        <v>0</v>
      </c>
      <c r="AR634" s="249">
        <f t="shared" si="43"/>
        <v>0</v>
      </c>
      <c r="AS634" s="192"/>
      <c r="AT634" s="268"/>
      <c r="AU634" s="486"/>
      <c r="AV634" s="486"/>
      <c r="AW634" s="196"/>
      <c r="AX634" s="170"/>
    </row>
    <row r="635" spans="32:50" ht="12" customHeight="1">
      <c r="AF635" s="415" t="s">
        <v>1354</v>
      </c>
      <c r="AL635" s="36"/>
      <c r="AM635" s="515" t="s">
        <v>1947</v>
      </c>
      <c r="AN635" s="468" t="s">
        <v>1325</v>
      </c>
      <c r="AO635" s="191" t="s">
        <v>195</v>
      </c>
      <c r="AP635" s="249">
        <f t="shared" si="43"/>
        <v>0</v>
      </c>
      <c r="AQ635" s="249">
        <f t="shared" si="43"/>
        <v>0</v>
      </c>
      <c r="AR635" s="249">
        <f t="shared" si="43"/>
        <v>0</v>
      </c>
      <c r="AS635" s="192"/>
      <c r="AT635" s="268"/>
      <c r="AU635" s="486"/>
      <c r="AV635" s="486"/>
      <c r="AW635" s="196"/>
      <c r="AX635" s="170"/>
    </row>
    <row r="636" spans="32:50" ht="12" customHeight="1">
      <c r="AF636" s="415" t="s">
        <v>1355</v>
      </c>
      <c r="AL636" s="36"/>
      <c r="AM636" s="515" t="s">
        <v>1948</v>
      </c>
      <c r="AN636" s="469" t="s">
        <v>721</v>
      </c>
      <c r="AO636" s="191" t="s">
        <v>195</v>
      </c>
      <c r="AP636" s="249">
        <f t="shared" si="43"/>
        <v>0</v>
      </c>
      <c r="AQ636" s="249">
        <f t="shared" si="43"/>
        <v>0</v>
      </c>
      <c r="AR636" s="249">
        <f t="shared" si="43"/>
        <v>0</v>
      </c>
      <c r="AS636" s="192"/>
      <c r="AT636" s="268"/>
      <c r="AU636" s="486"/>
      <c r="AV636" s="486"/>
      <c r="AW636" s="196"/>
      <c r="AX636" s="170"/>
    </row>
    <row r="637" spans="32:50" ht="12" customHeight="1">
      <c r="AF637" s="415" t="s">
        <v>1356</v>
      </c>
      <c r="AL637" s="36"/>
      <c r="AM637" s="515" t="s">
        <v>1949</v>
      </c>
      <c r="AN637" s="462" t="s">
        <v>712</v>
      </c>
      <c r="AO637" s="191" t="s">
        <v>195</v>
      </c>
      <c r="AP637" s="249">
        <f t="shared" si="43"/>
        <v>0</v>
      </c>
      <c r="AQ637" s="249">
        <f t="shared" si="43"/>
        <v>0</v>
      </c>
      <c r="AR637" s="249">
        <f t="shared" si="43"/>
        <v>0</v>
      </c>
      <c r="AS637" s="192"/>
      <c r="AT637" s="268"/>
      <c r="AU637" s="486"/>
      <c r="AV637" s="486"/>
      <c r="AW637" s="196"/>
      <c r="AX637" s="170"/>
    </row>
    <row r="638" spans="32:50" ht="12" customHeight="1">
      <c r="AF638" s="415" t="s">
        <v>1357</v>
      </c>
      <c r="AL638" s="36"/>
      <c r="AM638" s="515" t="s">
        <v>1950</v>
      </c>
      <c r="AN638" s="470" t="s">
        <v>1326</v>
      </c>
      <c r="AO638" s="191" t="s">
        <v>195</v>
      </c>
      <c r="AP638" s="249">
        <f t="shared" si="43"/>
        <v>0</v>
      </c>
      <c r="AQ638" s="249">
        <f t="shared" si="43"/>
        <v>0</v>
      </c>
      <c r="AR638" s="249">
        <f t="shared" si="43"/>
        <v>0</v>
      </c>
      <c r="AS638" s="192"/>
      <c r="AT638" s="268"/>
      <c r="AU638" s="486"/>
      <c r="AV638" s="486"/>
      <c r="AW638" s="196"/>
      <c r="AX638" s="170"/>
    </row>
    <row r="639" spans="32:50" ht="12" customHeight="1">
      <c r="AF639" s="415" t="s">
        <v>1358</v>
      </c>
      <c r="AL639" s="36"/>
      <c r="AM639" s="515" t="s">
        <v>1951</v>
      </c>
      <c r="AN639" s="470" t="s">
        <v>1327</v>
      </c>
      <c r="AO639" s="191" t="s">
        <v>195</v>
      </c>
      <c r="AP639" s="249">
        <f t="shared" si="43"/>
        <v>0</v>
      </c>
      <c r="AQ639" s="249">
        <f t="shared" si="43"/>
        <v>0</v>
      </c>
      <c r="AR639" s="249">
        <f t="shared" si="43"/>
        <v>0</v>
      </c>
      <c r="AS639" s="192"/>
      <c r="AT639" s="268"/>
      <c r="AU639" s="486"/>
      <c r="AV639" s="486"/>
      <c r="AW639" s="196"/>
      <c r="AX639" s="170"/>
    </row>
    <row r="640" spans="32:50" ht="12" customHeight="1">
      <c r="AF640" s="415" t="s">
        <v>1359</v>
      </c>
      <c r="AL640" s="36"/>
      <c r="AM640" s="515" t="s">
        <v>1952</v>
      </c>
      <c r="AN640" s="470" t="s">
        <v>1328</v>
      </c>
      <c r="AO640" s="191" t="s">
        <v>195</v>
      </c>
      <c r="AP640" s="249">
        <f t="shared" si="43"/>
        <v>0</v>
      </c>
      <c r="AQ640" s="249">
        <f t="shared" si="43"/>
        <v>0</v>
      </c>
      <c r="AR640" s="249">
        <f t="shared" si="43"/>
        <v>0</v>
      </c>
      <c r="AS640" s="192"/>
      <c r="AT640" s="268"/>
      <c r="AU640" s="486"/>
      <c r="AV640" s="486"/>
      <c r="AW640" s="196"/>
      <c r="AX640" s="170"/>
    </row>
    <row r="641" spans="32:50" ht="12" customHeight="1">
      <c r="AF641" s="415" t="s">
        <v>1371</v>
      </c>
      <c r="AL641" s="36"/>
      <c r="AM641" s="515" t="s">
        <v>1953</v>
      </c>
      <c r="AN641" s="470" t="s">
        <v>1329</v>
      </c>
      <c r="AO641" s="191" t="s">
        <v>195</v>
      </c>
      <c r="AP641" s="249">
        <f t="shared" si="43"/>
        <v>0</v>
      </c>
      <c r="AQ641" s="249">
        <f t="shared" si="43"/>
        <v>0</v>
      </c>
      <c r="AR641" s="249">
        <f t="shared" si="43"/>
        <v>0</v>
      </c>
      <c r="AS641" s="192"/>
      <c r="AT641" s="268"/>
      <c r="AU641" s="486"/>
      <c r="AV641" s="486"/>
      <c r="AW641" s="196"/>
      <c r="AX641" s="170"/>
    </row>
    <row r="642" spans="32:50" ht="12" customHeight="1">
      <c r="AF642" s="415" t="s">
        <v>1370</v>
      </c>
      <c r="AL642" s="36"/>
      <c r="AM642" s="515" t="s">
        <v>1954</v>
      </c>
      <c r="AN642" s="470" t="s">
        <v>1330</v>
      </c>
      <c r="AO642" s="191" t="s">
        <v>195</v>
      </c>
      <c r="AP642" s="249">
        <f t="shared" si="43"/>
        <v>0</v>
      </c>
      <c r="AQ642" s="249">
        <f t="shared" si="43"/>
        <v>0</v>
      </c>
      <c r="AR642" s="249">
        <f t="shared" si="43"/>
        <v>0</v>
      </c>
      <c r="AS642" s="192"/>
      <c r="AT642" s="268"/>
      <c r="AU642" s="486"/>
      <c r="AV642" s="486"/>
      <c r="AW642" s="196"/>
      <c r="AX642" s="170"/>
    </row>
    <row r="643" spans="32:50" ht="12" customHeight="1">
      <c r="AF643" s="415" t="s">
        <v>1369</v>
      </c>
      <c r="AL643" s="36"/>
      <c r="AM643" s="515" t="s">
        <v>1955</v>
      </c>
      <c r="AN643" s="470" t="s">
        <v>1331</v>
      </c>
      <c r="AO643" s="191" t="s">
        <v>195</v>
      </c>
      <c r="AP643" s="249">
        <f t="shared" si="43"/>
        <v>0</v>
      </c>
      <c r="AQ643" s="249">
        <f t="shared" si="43"/>
        <v>0</v>
      </c>
      <c r="AR643" s="249">
        <f t="shared" si="43"/>
        <v>0</v>
      </c>
      <c r="AS643" s="192"/>
      <c r="AT643" s="268"/>
      <c r="AU643" s="486"/>
      <c r="AV643" s="486"/>
      <c r="AW643" s="196"/>
      <c r="AX643" s="170"/>
    </row>
    <row r="644" spans="32:50" ht="12" customHeight="1">
      <c r="AF644" s="415" t="s">
        <v>1368</v>
      </c>
      <c r="AL644" s="36"/>
      <c r="AM644" s="515" t="s">
        <v>1956</v>
      </c>
      <c r="AN644" s="470" t="s">
        <v>1332</v>
      </c>
      <c r="AO644" s="191" t="s">
        <v>195</v>
      </c>
      <c r="AP644" s="249">
        <f t="shared" si="43"/>
        <v>0</v>
      </c>
      <c r="AQ644" s="249">
        <f t="shared" si="43"/>
        <v>0</v>
      </c>
      <c r="AR644" s="249">
        <f t="shared" si="43"/>
        <v>0</v>
      </c>
      <c r="AS644" s="192"/>
      <c r="AT644" s="268"/>
      <c r="AU644" s="486"/>
      <c r="AV644" s="486"/>
      <c r="AW644" s="196"/>
      <c r="AX644" s="170"/>
    </row>
    <row r="645" spans="32:50" ht="12" customHeight="1">
      <c r="AF645" s="415" t="s">
        <v>1367</v>
      </c>
      <c r="AL645" s="36"/>
      <c r="AM645" s="515" t="s">
        <v>1957</v>
      </c>
      <c r="AN645" s="470" t="s">
        <v>1333</v>
      </c>
      <c r="AO645" s="191" t="s">
        <v>195</v>
      </c>
      <c r="AP645" s="249">
        <f t="shared" si="43"/>
        <v>0</v>
      </c>
      <c r="AQ645" s="249">
        <f t="shared" si="43"/>
        <v>0</v>
      </c>
      <c r="AR645" s="249">
        <f t="shared" si="43"/>
        <v>0</v>
      </c>
      <c r="AS645" s="192"/>
      <c r="AT645" s="268"/>
      <c r="AU645" s="486"/>
      <c r="AV645" s="486"/>
      <c r="AW645" s="196"/>
      <c r="AX645" s="170"/>
    </row>
    <row r="646" spans="32:50" ht="12" customHeight="1">
      <c r="AF646" s="415" t="s">
        <v>1372</v>
      </c>
      <c r="AL646" s="36"/>
      <c r="AM646" s="515" t="s">
        <v>1958</v>
      </c>
      <c r="AN646" s="470" t="s">
        <v>1334</v>
      </c>
      <c r="AO646" s="191" t="s">
        <v>195</v>
      </c>
      <c r="AP646" s="249">
        <f t="shared" si="43"/>
        <v>0</v>
      </c>
      <c r="AQ646" s="249">
        <f t="shared" si="43"/>
        <v>0</v>
      </c>
      <c r="AR646" s="249">
        <f t="shared" si="43"/>
        <v>0</v>
      </c>
      <c r="AS646" s="192"/>
      <c r="AT646" s="268"/>
      <c r="AU646" s="486"/>
      <c r="AV646" s="486"/>
      <c r="AW646" s="196"/>
      <c r="AX646" s="170"/>
    </row>
    <row r="647" spans="32:50" ht="0.75" hidden="1" customHeight="1">
      <c r="AF647" s="415"/>
      <c r="AL647" s="36"/>
      <c r="AM647" s="516"/>
      <c r="AN647" s="484"/>
      <c r="AO647" s="485"/>
      <c r="AP647" s="486"/>
      <c r="AQ647" s="486"/>
      <c r="AR647" s="486"/>
      <c r="AS647" s="192"/>
      <c r="AT647" s="268"/>
      <c r="AU647" s="486"/>
      <c r="AV647" s="486"/>
      <c r="AW647" s="196"/>
      <c r="AX647" s="170"/>
    </row>
    <row r="648" spans="32:50" ht="0.75" hidden="1" customHeight="1">
      <c r="AF648" s="415"/>
      <c r="AL648" s="36"/>
      <c r="AM648" s="516"/>
      <c r="AN648" s="484"/>
      <c r="AO648" s="485"/>
      <c r="AP648" s="486"/>
      <c r="AQ648" s="486"/>
      <c r="AR648" s="486"/>
      <c r="AS648" s="192"/>
      <c r="AT648" s="268"/>
      <c r="AU648" s="486"/>
      <c r="AV648" s="486"/>
      <c r="AW648" s="196"/>
      <c r="AX648" s="170"/>
    </row>
    <row r="649" spans="32:50" ht="12" customHeight="1">
      <c r="AF649" s="415" t="s">
        <v>1373</v>
      </c>
      <c r="AL649" s="36"/>
      <c r="AM649" s="515" t="s">
        <v>1959</v>
      </c>
      <c r="AN649" s="471" t="s">
        <v>1335</v>
      </c>
      <c r="AO649" s="191" t="s">
        <v>195</v>
      </c>
      <c r="AP649" s="249">
        <f t="shared" ref="AP649:AR655" si="44">SUMIF($AS$9:$AW$9,AP$9,$AS649:$AW649)</f>
        <v>0</v>
      </c>
      <c r="AQ649" s="249">
        <f t="shared" si="44"/>
        <v>0</v>
      </c>
      <c r="AR649" s="249">
        <f t="shared" si="44"/>
        <v>0</v>
      </c>
      <c r="AS649" s="192"/>
      <c r="AT649" s="268"/>
      <c r="AU649" s="486"/>
      <c r="AV649" s="486"/>
      <c r="AW649" s="196"/>
      <c r="AX649" s="170"/>
    </row>
    <row r="650" spans="32:50" ht="12" customHeight="1">
      <c r="AF650" s="415" t="s">
        <v>1360</v>
      </c>
      <c r="AL650" s="36"/>
      <c r="AM650" s="515" t="s">
        <v>1960</v>
      </c>
      <c r="AN650" s="472" t="s">
        <v>723</v>
      </c>
      <c r="AO650" s="191" t="s">
        <v>195</v>
      </c>
      <c r="AP650" s="249">
        <f t="shared" si="44"/>
        <v>0</v>
      </c>
      <c r="AQ650" s="249">
        <f t="shared" si="44"/>
        <v>0</v>
      </c>
      <c r="AR650" s="249">
        <f t="shared" si="44"/>
        <v>0</v>
      </c>
      <c r="AS650" s="192"/>
      <c r="AT650" s="268"/>
      <c r="AU650" s="486"/>
      <c r="AV650" s="486"/>
      <c r="AW650" s="196"/>
      <c r="AX650" s="170"/>
    </row>
    <row r="651" spans="32:50" ht="12" customHeight="1">
      <c r="AF651" s="415" t="s">
        <v>1361</v>
      </c>
      <c r="AL651" s="36"/>
      <c r="AM651" s="515" t="s">
        <v>1961</v>
      </c>
      <c r="AN651" s="473" t="s">
        <v>749</v>
      </c>
      <c r="AO651" s="191" t="s">
        <v>195</v>
      </c>
      <c r="AP651" s="249">
        <f t="shared" si="44"/>
        <v>0</v>
      </c>
      <c r="AQ651" s="249">
        <f t="shared" si="44"/>
        <v>0</v>
      </c>
      <c r="AR651" s="249">
        <f t="shared" si="44"/>
        <v>0</v>
      </c>
      <c r="AS651" s="192"/>
      <c r="AT651" s="268"/>
      <c r="AU651" s="486"/>
      <c r="AV651" s="486"/>
      <c r="AW651" s="196"/>
      <c r="AX651" s="170"/>
    </row>
    <row r="652" spans="32:50" ht="12" customHeight="1">
      <c r="AF652" s="415" t="s">
        <v>1362</v>
      </c>
      <c r="AL652" s="36"/>
      <c r="AM652" s="515" t="s">
        <v>1962</v>
      </c>
      <c r="AN652" s="474" t="s">
        <v>315</v>
      </c>
      <c r="AO652" s="191" t="s">
        <v>195</v>
      </c>
      <c r="AP652" s="249">
        <f t="shared" si="44"/>
        <v>0</v>
      </c>
      <c r="AQ652" s="249">
        <f t="shared" si="44"/>
        <v>0</v>
      </c>
      <c r="AR652" s="249">
        <f t="shared" si="44"/>
        <v>0</v>
      </c>
      <c r="AS652" s="192"/>
      <c r="AT652" s="268"/>
      <c r="AU652" s="486"/>
      <c r="AV652" s="486"/>
      <c r="AW652" s="196"/>
      <c r="AX652" s="170"/>
    </row>
    <row r="653" spans="32:50" ht="12" customHeight="1">
      <c r="AF653" s="415" t="s">
        <v>1364</v>
      </c>
      <c r="AL653" s="36"/>
      <c r="AM653" s="515" t="s">
        <v>1963</v>
      </c>
      <c r="AN653" s="475" t="s">
        <v>316</v>
      </c>
      <c r="AO653" s="191" t="s">
        <v>195</v>
      </c>
      <c r="AP653" s="249">
        <f t="shared" si="44"/>
        <v>0</v>
      </c>
      <c r="AQ653" s="249">
        <f t="shared" si="44"/>
        <v>0</v>
      </c>
      <c r="AR653" s="249">
        <f t="shared" si="44"/>
        <v>0</v>
      </c>
      <c r="AS653" s="192"/>
      <c r="AT653" s="268"/>
      <c r="AU653" s="486"/>
      <c r="AV653" s="486"/>
      <c r="AW653" s="196"/>
      <c r="AX653" s="170"/>
    </row>
    <row r="654" spans="32:50" ht="12" customHeight="1">
      <c r="AF654" s="415" t="s">
        <v>1363</v>
      </c>
      <c r="AL654" s="36"/>
      <c r="AM654" s="515" t="s">
        <v>1964</v>
      </c>
      <c r="AN654" s="476" t="s">
        <v>317</v>
      </c>
      <c r="AO654" s="191" t="s">
        <v>195</v>
      </c>
      <c r="AP654" s="249">
        <f t="shared" si="44"/>
        <v>0</v>
      </c>
      <c r="AQ654" s="249">
        <f t="shared" si="44"/>
        <v>0</v>
      </c>
      <c r="AR654" s="249">
        <f t="shared" si="44"/>
        <v>0</v>
      </c>
      <c r="AS654" s="192"/>
      <c r="AT654" s="268"/>
      <c r="AU654" s="486"/>
      <c r="AV654" s="486"/>
      <c r="AW654" s="196"/>
      <c r="AX654" s="170"/>
    </row>
    <row r="655" spans="32:50" ht="12" customHeight="1">
      <c r="AF655" s="415" t="s">
        <v>1365</v>
      </c>
      <c r="AL655" s="36"/>
      <c r="AM655" s="515" t="s">
        <v>1965</v>
      </c>
      <c r="AN655" s="465" t="s">
        <v>318</v>
      </c>
      <c r="AO655" s="191" t="s">
        <v>195</v>
      </c>
      <c r="AP655" s="249">
        <f t="shared" si="44"/>
        <v>0</v>
      </c>
      <c r="AQ655" s="249">
        <f t="shared" si="44"/>
        <v>0</v>
      </c>
      <c r="AR655" s="249">
        <f t="shared" si="44"/>
        <v>0</v>
      </c>
      <c r="AS655" s="192"/>
      <c r="AT655" s="268"/>
      <c r="AU655" s="486"/>
      <c r="AV655" s="486"/>
      <c r="AW655" s="196"/>
      <c r="AX655" s="170"/>
    </row>
    <row r="656" spans="32:50" ht="0.75" hidden="1" customHeight="1">
      <c r="AF656" s="415"/>
      <c r="AL656" s="36"/>
      <c r="AM656" s="516"/>
      <c r="AN656" s="484"/>
      <c r="AO656" s="485"/>
      <c r="AP656" s="486"/>
      <c r="AQ656" s="486"/>
      <c r="AR656" s="486"/>
      <c r="AS656" s="192"/>
      <c r="AT656" s="268"/>
      <c r="AU656" s="486"/>
      <c r="AV656" s="486"/>
      <c r="AW656" s="196"/>
      <c r="AX656" s="170"/>
    </row>
    <row r="657" spans="32:50" ht="24" customHeight="1">
      <c r="AF657" s="116"/>
      <c r="AL657" s="36"/>
      <c r="AM657" s="514" t="s">
        <v>1698</v>
      </c>
      <c r="AN657" s="487" t="s">
        <v>659</v>
      </c>
      <c r="AO657" s="191"/>
      <c r="AP657" s="197"/>
      <c r="AQ657" s="197"/>
      <c r="AR657" s="197"/>
      <c r="AS657" s="192"/>
      <c r="AT657" s="268"/>
      <c r="AU657" s="486"/>
      <c r="AV657" s="486"/>
      <c r="AW657" s="196"/>
      <c r="AX657" s="170"/>
    </row>
    <row r="658" spans="32:50" ht="0.75" hidden="1" customHeight="1">
      <c r="AF658" s="415"/>
      <c r="AL658" s="36"/>
      <c r="AM658" s="516"/>
      <c r="AN658" s="484"/>
      <c r="AO658" s="485"/>
      <c r="AP658" s="486"/>
      <c r="AQ658" s="486"/>
      <c r="AR658" s="486"/>
      <c r="AS658" s="192"/>
      <c r="AT658" s="268"/>
      <c r="AU658" s="486"/>
      <c r="AV658" s="486"/>
      <c r="AW658" s="196"/>
      <c r="AX658" s="170"/>
    </row>
    <row r="659" spans="32:50" ht="0.75" hidden="1" customHeight="1">
      <c r="AF659" s="415"/>
      <c r="AL659" s="36"/>
      <c r="AM659" s="516"/>
      <c r="AN659" s="484"/>
      <c r="AO659" s="485"/>
      <c r="AP659" s="486"/>
      <c r="AQ659" s="486"/>
      <c r="AR659" s="486"/>
      <c r="AS659" s="192"/>
      <c r="AT659" s="268"/>
      <c r="AU659" s="486"/>
      <c r="AV659" s="486"/>
      <c r="AW659" s="196"/>
      <c r="AX659" s="170"/>
    </row>
    <row r="660" spans="32:50" ht="0.75" hidden="1" customHeight="1">
      <c r="AF660" s="415"/>
      <c r="AL660" s="36"/>
      <c r="AM660" s="516"/>
      <c r="AN660" s="484"/>
      <c r="AO660" s="485"/>
      <c r="AP660" s="486"/>
      <c r="AQ660" s="486"/>
      <c r="AR660" s="486"/>
      <c r="AS660" s="192"/>
      <c r="AT660" s="268"/>
      <c r="AU660" s="486"/>
      <c r="AV660" s="486"/>
      <c r="AW660" s="196"/>
      <c r="AX660" s="170"/>
    </row>
    <row r="661" spans="32:50" ht="0.75" hidden="1" customHeight="1">
      <c r="AF661" s="415"/>
      <c r="AL661" s="36"/>
      <c r="AM661" s="516"/>
      <c r="AN661" s="484"/>
      <c r="AO661" s="485"/>
      <c r="AP661" s="486"/>
      <c r="AQ661" s="486"/>
      <c r="AR661" s="486"/>
      <c r="AS661" s="192"/>
      <c r="AT661" s="268"/>
      <c r="AU661" s="486"/>
      <c r="AV661" s="486"/>
      <c r="AW661" s="196"/>
      <c r="AX661" s="170"/>
    </row>
    <row r="662" spans="32:50" ht="0.75" hidden="1" customHeight="1">
      <c r="AF662" s="415"/>
      <c r="AL662" s="36"/>
      <c r="AM662" s="516"/>
      <c r="AN662" s="484"/>
      <c r="AO662" s="485"/>
      <c r="AP662" s="486"/>
      <c r="AQ662" s="486"/>
      <c r="AR662" s="486"/>
      <c r="AS662" s="192"/>
      <c r="AT662" s="268"/>
      <c r="AU662" s="486"/>
      <c r="AV662" s="486"/>
      <c r="AW662" s="196"/>
      <c r="AX662" s="170"/>
    </row>
    <row r="663" spans="32:50" ht="0.75" hidden="1" customHeight="1">
      <c r="AF663" s="415"/>
      <c r="AL663" s="36"/>
      <c r="AM663" s="516"/>
      <c r="AN663" s="484"/>
      <c r="AO663" s="485"/>
      <c r="AP663" s="486"/>
      <c r="AQ663" s="486"/>
      <c r="AR663" s="486"/>
      <c r="AS663" s="192"/>
      <c r="AT663" s="268"/>
      <c r="AU663" s="486"/>
      <c r="AV663" s="486"/>
      <c r="AW663" s="196"/>
      <c r="AX663" s="170"/>
    </row>
    <row r="664" spans="32:50" ht="0.75" hidden="1" customHeight="1">
      <c r="AF664" s="415"/>
      <c r="AL664" s="36"/>
      <c r="AM664" s="516"/>
      <c r="AN664" s="484"/>
      <c r="AO664" s="485"/>
      <c r="AP664" s="486"/>
      <c r="AQ664" s="486"/>
      <c r="AR664" s="486"/>
      <c r="AS664" s="192"/>
      <c r="AT664" s="268"/>
      <c r="AU664" s="486"/>
      <c r="AV664" s="486"/>
      <c r="AW664" s="196"/>
      <c r="AX664" s="170"/>
    </row>
    <row r="665" spans="32:50" ht="0.75" hidden="1" customHeight="1">
      <c r="AF665" s="415"/>
      <c r="AL665" s="36"/>
      <c r="AM665" s="516"/>
      <c r="AN665" s="484"/>
      <c r="AO665" s="485"/>
      <c r="AP665" s="486"/>
      <c r="AQ665" s="486"/>
      <c r="AR665" s="486"/>
      <c r="AS665" s="192"/>
      <c r="AT665" s="268"/>
      <c r="AU665" s="486"/>
      <c r="AV665" s="486"/>
      <c r="AW665" s="196"/>
      <c r="AX665" s="170"/>
    </row>
    <row r="666" spans="32:50" ht="12" customHeight="1">
      <c r="AF666" s="415" t="s">
        <v>1340</v>
      </c>
      <c r="AL666" s="36"/>
      <c r="AM666" s="515" t="s">
        <v>1758</v>
      </c>
      <c r="AN666" s="465" t="s">
        <v>684</v>
      </c>
      <c r="AO666" s="191" t="s">
        <v>752</v>
      </c>
      <c r="AP666" s="249">
        <f t="shared" ref="AP666:AR690" si="45">IF(AP710=0,0,AP754/AP710*1000)</f>
        <v>0</v>
      </c>
      <c r="AQ666" s="249">
        <f t="shared" si="45"/>
        <v>0</v>
      </c>
      <c r="AR666" s="249">
        <f t="shared" si="45"/>
        <v>0</v>
      </c>
      <c r="AS666" s="192"/>
      <c r="AT666" s="268"/>
      <c r="AU666" s="486"/>
      <c r="AV666" s="486"/>
      <c r="AW666" s="196"/>
      <c r="AX666" s="170"/>
    </row>
    <row r="667" spans="32:50" ht="12" customHeight="1">
      <c r="AF667" s="415" t="s">
        <v>1341</v>
      </c>
      <c r="AL667" s="36"/>
      <c r="AM667" s="515" t="s">
        <v>1759</v>
      </c>
      <c r="AN667" s="466" t="s">
        <v>718</v>
      </c>
      <c r="AO667" s="191" t="s">
        <v>752</v>
      </c>
      <c r="AP667" s="249">
        <f t="shared" si="45"/>
        <v>0</v>
      </c>
      <c r="AQ667" s="249">
        <f t="shared" si="45"/>
        <v>0</v>
      </c>
      <c r="AR667" s="249">
        <f t="shared" si="45"/>
        <v>0</v>
      </c>
      <c r="AS667" s="192"/>
      <c r="AT667" s="268"/>
      <c r="AU667" s="486"/>
      <c r="AV667" s="486"/>
      <c r="AW667" s="196"/>
      <c r="AX667" s="170"/>
    </row>
    <row r="668" spans="32:50" ht="12" customHeight="1">
      <c r="AF668" s="415" t="s">
        <v>1342</v>
      </c>
      <c r="AL668" s="36"/>
      <c r="AM668" s="515" t="s">
        <v>1760</v>
      </c>
      <c r="AN668" s="460" t="s">
        <v>722</v>
      </c>
      <c r="AO668" s="191" t="s">
        <v>752</v>
      </c>
      <c r="AP668" s="249">
        <f t="shared" si="45"/>
        <v>0</v>
      </c>
      <c r="AQ668" s="249">
        <f t="shared" si="45"/>
        <v>0</v>
      </c>
      <c r="AR668" s="249">
        <f t="shared" si="45"/>
        <v>0</v>
      </c>
      <c r="AS668" s="192"/>
      <c r="AT668" s="268"/>
      <c r="AU668" s="486"/>
      <c r="AV668" s="486"/>
      <c r="AW668" s="196"/>
      <c r="AX668" s="170"/>
    </row>
    <row r="669" spans="32:50" ht="12" customHeight="1">
      <c r="AF669" s="415" t="s">
        <v>1343</v>
      </c>
      <c r="AL669" s="36"/>
      <c r="AM669" s="515" t="s">
        <v>1761</v>
      </c>
      <c r="AN669" s="467" t="s">
        <v>1316</v>
      </c>
      <c r="AO669" s="191" t="s">
        <v>752</v>
      </c>
      <c r="AP669" s="249">
        <f t="shared" si="45"/>
        <v>0</v>
      </c>
      <c r="AQ669" s="249">
        <f t="shared" si="45"/>
        <v>0</v>
      </c>
      <c r="AR669" s="249">
        <f t="shared" si="45"/>
        <v>0</v>
      </c>
      <c r="AS669" s="192"/>
      <c r="AT669" s="268"/>
      <c r="AU669" s="486"/>
      <c r="AV669" s="486"/>
      <c r="AW669" s="196"/>
      <c r="AX669" s="170"/>
    </row>
    <row r="670" spans="32:50" ht="12" customHeight="1">
      <c r="AF670" s="415" t="s">
        <v>1344</v>
      </c>
      <c r="AL670" s="36"/>
      <c r="AM670" s="515" t="s">
        <v>1762</v>
      </c>
      <c r="AN670" s="467" t="s">
        <v>1317</v>
      </c>
      <c r="AO670" s="191" t="s">
        <v>752</v>
      </c>
      <c r="AP670" s="249">
        <f t="shared" si="45"/>
        <v>0</v>
      </c>
      <c r="AQ670" s="249">
        <f t="shared" si="45"/>
        <v>0</v>
      </c>
      <c r="AR670" s="249">
        <f t="shared" si="45"/>
        <v>0</v>
      </c>
      <c r="AS670" s="192"/>
      <c r="AT670" s="268"/>
      <c r="AU670" s="486"/>
      <c r="AV670" s="486"/>
      <c r="AW670" s="196"/>
      <c r="AX670" s="170"/>
    </row>
    <row r="671" spans="32:50" ht="12" customHeight="1">
      <c r="AF671" s="415" t="s">
        <v>1345</v>
      </c>
      <c r="AL671" s="36"/>
      <c r="AM671" s="515" t="s">
        <v>1763</v>
      </c>
      <c r="AN671" s="467" t="s">
        <v>1318</v>
      </c>
      <c r="AO671" s="191" t="s">
        <v>752</v>
      </c>
      <c r="AP671" s="249">
        <f t="shared" si="45"/>
        <v>0</v>
      </c>
      <c r="AQ671" s="249">
        <f t="shared" si="45"/>
        <v>0</v>
      </c>
      <c r="AR671" s="249">
        <f t="shared" si="45"/>
        <v>0</v>
      </c>
      <c r="AS671" s="192"/>
      <c r="AT671" s="268"/>
      <c r="AU671" s="486"/>
      <c r="AV671" s="486"/>
      <c r="AW671" s="196"/>
      <c r="AX671" s="170"/>
    </row>
    <row r="672" spans="32:50" ht="12" customHeight="1">
      <c r="AF672" s="415" t="s">
        <v>1346</v>
      </c>
      <c r="AL672" s="36"/>
      <c r="AM672" s="515" t="s">
        <v>1764</v>
      </c>
      <c r="AN672" s="467" t="s">
        <v>1319</v>
      </c>
      <c r="AO672" s="191" t="s">
        <v>752</v>
      </c>
      <c r="AP672" s="249">
        <f t="shared" si="45"/>
        <v>0</v>
      </c>
      <c r="AQ672" s="249">
        <f t="shared" si="45"/>
        <v>0</v>
      </c>
      <c r="AR672" s="249">
        <f t="shared" si="45"/>
        <v>0</v>
      </c>
      <c r="AS672" s="192"/>
      <c r="AT672" s="268"/>
      <c r="AU672" s="486"/>
      <c r="AV672" s="486"/>
      <c r="AW672" s="196"/>
      <c r="AX672" s="170"/>
    </row>
    <row r="673" spans="32:50" ht="12" customHeight="1">
      <c r="AF673" s="415" t="s">
        <v>1351</v>
      </c>
      <c r="AL673" s="36"/>
      <c r="AM673" s="515" t="s">
        <v>1765</v>
      </c>
      <c r="AN673" s="461" t="s">
        <v>720</v>
      </c>
      <c r="AO673" s="191" t="s">
        <v>752</v>
      </c>
      <c r="AP673" s="249">
        <f t="shared" si="45"/>
        <v>0</v>
      </c>
      <c r="AQ673" s="249">
        <f t="shared" si="45"/>
        <v>0</v>
      </c>
      <c r="AR673" s="249">
        <f t="shared" si="45"/>
        <v>0</v>
      </c>
      <c r="AS673" s="192"/>
      <c r="AT673" s="268"/>
      <c r="AU673" s="486"/>
      <c r="AV673" s="486"/>
      <c r="AW673" s="196"/>
      <c r="AX673" s="170"/>
    </row>
    <row r="674" spans="32:50" ht="12" customHeight="1">
      <c r="AF674" s="415" t="s">
        <v>2044</v>
      </c>
      <c r="AL674" s="36"/>
      <c r="AM674" s="515" t="s">
        <v>2056</v>
      </c>
      <c r="AN674" s="468" t="s">
        <v>1320</v>
      </c>
      <c r="AO674" s="191" t="s">
        <v>752</v>
      </c>
      <c r="AP674" s="249">
        <f t="shared" si="45"/>
        <v>0</v>
      </c>
      <c r="AQ674" s="249">
        <f t="shared" si="45"/>
        <v>0</v>
      </c>
      <c r="AR674" s="249">
        <f t="shared" si="45"/>
        <v>0</v>
      </c>
      <c r="AS674" s="192"/>
      <c r="AT674" s="268"/>
      <c r="AU674" s="486"/>
      <c r="AV674" s="486"/>
      <c r="AW674" s="196"/>
      <c r="AX674" s="170"/>
    </row>
    <row r="675" spans="32:50" ht="12" customHeight="1">
      <c r="AF675" s="415" t="s">
        <v>2025</v>
      </c>
      <c r="AL675" s="36"/>
      <c r="AM675" s="515" t="s">
        <v>2037</v>
      </c>
      <c r="AN675" s="468" t="s">
        <v>1321</v>
      </c>
      <c r="AO675" s="191" t="s">
        <v>752</v>
      </c>
      <c r="AP675" s="249">
        <f t="shared" si="45"/>
        <v>0</v>
      </c>
      <c r="AQ675" s="249">
        <f t="shared" si="45"/>
        <v>0</v>
      </c>
      <c r="AR675" s="249">
        <f t="shared" si="45"/>
        <v>0</v>
      </c>
      <c r="AS675" s="192"/>
      <c r="AT675" s="268"/>
      <c r="AU675" s="486"/>
      <c r="AV675" s="486"/>
      <c r="AW675" s="196"/>
      <c r="AX675" s="170"/>
    </row>
    <row r="676" spans="32:50" ht="12" customHeight="1">
      <c r="AF676" s="415" t="s">
        <v>2005</v>
      </c>
      <c r="AL676" s="36"/>
      <c r="AM676" s="515" t="s">
        <v>2018</v>
      </c>
      <c r="AN676" s="468" t="s">
        <v>1322</v>
      </c>
      <c r="AO676" s="191" t="s">
        <v>752</v>
      </c>
      <c r="AP676" s="249">
        <f t="shared" si="45"/>
        <v>0</v>
      </c>
      <c r="AQ676" s="249">
        <f t="shared" si="45"/>
        <v>0</v>
      </c>
      <c r="AR676" s="249">
        <f t="shared" si="45"/>
        <v>0</v>
      </c>
      <c r="AS676" s="192"/>
      <c r="AT676" s="268"/>
      <c r="AU676" s="486"/>
      <c r="AV676" s="486"/>
      <c r="AW676" s="196"/>
      <c r="AX676" s="170"/>
    </row>
    <row r="677" spans="32:50" ht="12" customHeight="1">
      <c r="AF677" s="415" t="s">
        <v>1352</v>
      </c>
      <c r="AL677" s="36"/>
      <c r="AM677" s="515" t="s">
        <v>1766</v>
      </c>
      <c r="AN677" s="468" t="s">
        <v>1323</v>
      </c>
      <c r="AO677" s="191" t="s">
        <v>752</v>
      </c>
      <c r="AP677" s="249">
        <f t="shared" si="45"/>
        <v>0</v>
      </c>
      <c r="AQ677" s="249">
        <f t="shared" si="45"/>
        <v>0</v>
      </c>
      <c r="AR677" s="249">
        <f t="shared" si="45"/>
        <v>0</v>
      </c>
      <c r="AS677" s="192"/>
      <c r="AT677" s="268"/>
      <c r="AU677" s="486"/>
      <c r="AV677" s="486"/>
      <c r="AW677" s="196"/>
      <c r="AX677" s="170"/>
    </row>
    <row r="678" spans="32:50" ht="12" customHeight="1">
      <c r="AF678" s="415" t="s">
        <v>1353</v>
      </c>
      <c r="AL678" s="36"/>
      <c r="AM678" s="515" t="s">
        <v>1767</v>
      </c>
      <c r="AN678" s="468" t="s">
        <v>1324</v>
      </c>
      <c r="AO678" s="191" t="s">
        <v>752</v>
      </c>
      <c r="AP678" s="249">
        <f t="shared" si="45"/>
        <v>0</v>
      </c>
      <c r="AQ678" s="249">
        <f t="shared" si="45"/>
        <v>0</v>
      </c>
      <c r="AR678" s="249">
        <f t="shared" si="45"/>
        <v>0</v>
      </c>
      <c r="AS678" s="192"/>
      <c r="AT678" s="268"/>
      <c r="AU678" s="486"/>
      <c r="AV678" s="486"/>
      <c r="AW678" s="196"/>
      <c r="AX678" s="170"/>
    </row>
    <row r="679" spans="32:50" ht="12" customHeight="1">
      <c r="AF679" s="415" t="s">
        <v>1354</v>
      </c>
      <c r="AL679" s="36"/>
      <c r="AM679" s="515" t="s">
        <v>1768</v>
      </c>
      <c r="AN679" s="468" t="s">
        <v>1325</v>
      </c>
      <c r="AO679" s="191" t="s">
        <v>752</v>
      </c>
      <c r="AP679" s="249">
        <f t="shared" si="45"/>
        <v>0</v>
      </c>
      <c r="AQ679" s="249">
        <f t="shared" si="45"/>
        <v>0</v>
      </c>
      <c r="AR679" s="249">
        <f t="shared" si="45"/>
        <v>0</v>
      </c>
      <c r="AS679" s="192"/>
      <c r="AT679" s="268"/>
      <c r="AU679" s="486"/>
      <c r="AV679" s="486"/>
      <c r="AW679" s="196"/>
      <c r="AX679" s="170"/>
    </row>
    <row r="680" spans="32:50" ht="12" customHeight="1">
      <c r="AF680" s="415" t="s">
        <v>1355</v>
      </c>
      <c r="AL680" s="36"/>
      <c r="AM680" s="515" t="s">
        <v>1769</v>
      </c>
      <c r="AN680" s="469" t="s">
        <v>721</v>
      </c>
      <c r="AO680" s="191" t="s">
        <v>752</v>
      </c>
      <c r="AP680" s="249">
        <f t="shared" si="45"/>
        <v>0</v>
      </c>
      <c r="AQ680" s="249">
        <f t="shared" si="45"/>
        <v>0</v>
      </c>
      <c r="AR680" s="249">
        <f t="shared" si="45"/>
        <v>0</v>
      </c>
      <c r="AS680" s="192"/>
      <c r="AT680" s="268"/>
      <c r="AU680" s="486"/>
      <c r="AV680" s="486"/>
      <c r="AW680" s="196"/>
      <c r="AX680" s="170"/>
    </row>
    <row r="681" spans="32:50" ht="12" customHeight="1">
      <c r="AF681" s="415" t="s">
        <v>1356</v>
      </c>
      <c r="AL681" s="36"/>
      <c r="AM681" s="515" t="s">
        <v>1770</v>
      </c>
      <c r="AN681" s="462" t="s">
        <v>712</v>
      </c>
      <c r="AO681" s="191" t="s">
        <v>752</v>
      </c>
      <c r="AP681" s="249">
        <f t="shared" si="45"/>
        <v>0</v>
      </c>
      <c r="AQ681" s="249">
        <f t="shared" si="45"/>
        <v>0</v>
      </c>
      <c r="AR681" s="249">
        <f t="shared" si="45"/>
        <v>0</v>
      </c>
      <c r="AS681" s="192"/>
      <c r="AT681" s="268"/>
      <c r="AU681" s="486"/>
      <c r="AV681" s="486"/>
      <c r="AW681" s="196"/>
      <c r="AX681" s="170"/>
    </row>
    <row r="682" spans="32:50" ht="12" customHeight="1">
      <c r="AF682" s="415" t="s">
        <v>1357</v>
      </c>
      <c r="AL682" s="36"/>
      <c r="AM682" s="515" t="s">
        <v>1771</v>
      </c>
      <c r="AN682" s="470" t="s">
        <v>1326</v>
      </c>
      <c r="AO682" s="191" t="s">
        <v>752</v>
      </c>
      <c r="AP682" s="249">
        <f t="shared" si="45"/>
        <v>0</v>
      </c>
      <c r="AQ682" s="249">
        <f t="shared" si="45"/>
        <v>0</v>
      </c>
      <c r="AR682" s="249">
        <f t="shared" si="45"/>
        <v>0</v>
      </c>
      <c r="AS682" s="192"/>
      <c r="AT682" s="268"/>
      <c r="AU682" s="486"/>
      <c r="AV682" s="486"/>
      <c r="AW682" s="196"/>
      <c r="AX682" s="170"/>
    </row>
    <row r="683" spans="32:50" ht="12" customHeight="1">
      <c r="AF683" s="415" t="s">
        <v>1358</v>
      </c>
      <c r="AL683" s="36"/>
      <c r="AM683" s="515" t="s">
        <v>1772</v>
      </c>
      <c r="AN683" s="470" t="s">
        <v>1327</v>
      </c>
      <c r="AO683" s="191" t="s">
        <v>752</v>
      </c>
      <c r="AP683" s="249">
        <f t="shared" si="45"/>
        <v>0</v>
      </c>
      <c r="AQ683" s="249">
        <f t="shared" si="45"/>
        <v>0</v>
      </c>
      <c r="AR683" s="249">
        <f t="shared" si="45"/>
        <v>0</v>
      </c>
      <c r="AS683" s="192"/>
      <c r="AT683" s="268"/>
      <c r="AU683" s="486"/>
      <c r="AV683" s="486"/>
      <c r="AW683" s="196"/>
      <c r="AX683" s="170"/>
    </row>
    <row r="684" spans="32:50" ht="12" customHeight="1">
      <c r="AF684" s="415" t="s">
        <v>1359</v>
      </c>
      <c r="AL684" s="36"/>
      <c r="AM684" s="515" t="s">
        <v>1773</v>
      </c>
      <c r="AN684" s="470" t="s">
        <v>1328</v>
      </c>
      <c r="AO684" s="191" t="s">
        <v>752</v>
      </c>
      <c r="AP684" s="249">
        <f t="shared" si="45"/>
        <v>0</v>
      </c>
      <c r="AQ684" s="249">
        <f t="shared" si="45"/>
        <v>0</v>
      </c>
      <c r="AR684" s="249">
        <f t="shared" si="45"/>
        <v>0</v>
      </c>
      <c r="AS684" s="192"/>
      <c r="AT684" s="268"/>
      <c r="AU684" s="486"/>
      <c r="AV684" s="486"/>
      <c r="AW684" s="196"/>
      <c r="AX684" s="170"/>
    </row>
    <row r="685" spans="32:50" ht="12" customHeight="1">
      <c r="AF685" s="415" t="s">
        <v>1371</v>
      </c>
      <c r="AL685" s="36"/>
      <c r="AM685" s="515" t="s">
        <v>1774</v>
      </c>
      <c r="AN685" s="470" t="s">
        <v>1329</v>
      </c>
      <c r="AO685" s="191" t="s">
        <v>752</v>
      </c>
      <c r="AP685" s="249">
        <f t="shared" si="45"/>
        <v>0</v>
      </c>
      <c r="AQ685" s="249">
        <f t="shared" si="45"/>
        <v>0</v>
      </c>
      <c r="AR685" s="249">
        <f t="shared" si="45"/>
        <v>0</v>
      </c>
      <c r="AS685" s="192"/>
      <c r="AT685" s="268"/>
      <c r="AU685" s="486"/>
      <c r="AV685" s="486"/>
      <c r="AW685" s="196"/>
      <c r="AX685" s="170"/>
    </row>
    <row r="686" spans="32:50" ht="12" customHeight="1">
      <c r="AF686" s="415" t="s">
        <v>1370</v>
      </c>
      <c r="AL686" s="36"/>
      <c r="AM686" s="515" t="s">
        <v>1775</v>
      </c>
      <c r="AN686" s="470" t="s">
        <v>1330</v>
      </c>
      <c r="AO686" s="191" t="s">
        <v>752</v>
      </c>
      <c r="AP686" s="249">
        <f t="shared" si="45"/>
        <v>0</v>
      </c>
      <c r="AQ686" s="249">
        <f t="shared" si="45"/>
        <v>0</v>
      </c>
      <c r="AR686" s="249">
        <f t="shared" si="45"/>
        <v>0</v>
      </c>
      <c r="AS686" s="192"/>
      <c r="AT686" s="268"/>
      <c r="AU686" s="486"/>
      <c r="AV686" s="486"/>
      <c r="AW686" s="196"/>
      <c r="AX686" s="170"/>
    </row>
    <row r="687" spans="32:50" ht="12" customHeight="1">
      <c r="AF687" s="415" t="s">
        <v>1369</v>
      </c>
      <c r="AL687" s="36"/>
      <c r="AM687" s="515" t="s">
        <v>1776</v>
      </c>
      <c r="AN687" s="470" t="s">
        <v>1331</v>
      </c>
      <c r="AO687" s="191" t="s">
        <v>752</v>
      </c>
      <c r="AP687" s="249">
        <f t="shared" si="45"/>
        <v>0</v>
      </c>
      <c r="AQ687" s="249">
        <f t="shared" si="45"/>
        <v>0</v>
      </c>
      <c r="AR687" s="249">
        <f t="shared" si="45"/>
        <v>0</v>
      </c>
      <c r="AS687" s="192"/>
      <c r="AT687" s="268"/>
      <c r="AU687" s="486"/>
      <c r="AV687" s="486"/>
      <c r="AW687" s="196"/>
      <c r="AX687" s="170"/>
    </row>
    <row r="688" spans="32:50" ht="12" customHeight="1">
      <c r="AF688" s="415" t="s">
        <v>1368</v>
      </c>
      <c r="AL688" s="36"/>
      <c r="AM688" s="515" t="s">
        <v>1777</v>
      </c>
      <c r="AN688" s="470" t="s">
        <v>1332</v>
      </c>
      <c r="AO688" s="191" t="s">
        <v>752</v>
      </c>
      <c r="AP688" s="249">
        <f t="shared" si="45"/>
        <v>0</v>
      </c>
      <c r="AQ688" s="249">
        <f t="shared" si="45"/>
        <v>0</v>
      </c>
      <c r="AR688" s="249">
        <f t="shared" si="45"/>
        <v>0</v>
      </c>
      <c r="AS688" s="192"/>
      <c r="AT688" s="268"/>
      <c r="AU688" s="486"/>
      <c r="AV688" s="486"/>
      <c r="AW688" s="196"/>
      <c r="AX688" s="170"/>
    </row>
    <row r="689" spans="32:50" ht="12" customHeight="1">
      <c r="AF689" s="415" t="s">
        <v>1367</v>
      </c>
      <c r="AL689" s="36"/>
      <c r="AM689" s="515" t="s">
        <v>1778</v>
      </c>
      <c r="AN689" s="470" t="s">
        <v>1333</v>
      </c>
      <c r="AO689" s="191" t="s">
        <v>752</v>
      </c>
      <c r="AP689" s="249">
        <f t="shared" si="45"/>
        <v>0</v>
      </c>
      <c r="AQ689" s="249">
        <f t="shared" si="45"/>
        <v>0</v>
      </c>
      <c r="AR689" s="249">
        <f t="shared" si="45"/>
        <v>0</v>
      </c>
      <c r="AS689" s="192"/>
      <c r="AT689" s="268"/>
      <c r="AU689" s="486"/>
      <c r="AV689" s="486"/>
      <c r="AW689" s="196"/>
      <c r="AX689" s="170"/>
    </row>
    <row r="690" spans="32:50" ht="12" customHeight="1">
      <c r="AF690" s="415" t="s">
        <v>1372</v>
      </c>
      <c r="AL690" s="36"/>
      <c r="AM690" s="515" t="s">
        <v>1779</v>
      </c>
      <c r="AN690" s="470" t="s">
        <v>1334</v>
      </c>
      <c r="AO690" s="191" t="s">
        <v>752</v>
      </c>
      <c r="AP690" s="249">
        <f t="shared" si="45"/>
        <v>0</v>
      </c>
      <c r="AQ690" s="249">
        <f t="shared" si="45"/>
        <v>0</v>
      </c>
      <c r="AR690" s="249">
        <f t="shared" si="45"/>
        <v>0</v>
      </c>
      <c r="AS690" s="192"/>
      <c r="AT690" s="268"/>
      <c r="AU690" s="486"/>
      <c r="AV690" s="486"/>
      <c r="AW690" s="196"/>
      <c r="AX690" s="170"/>
    </row>
    <row r="691" spans="32:50" ht="0.75" hidden="1" customHeight="1">
      <c r="AF691" s="415"/>
      <c r="AL691" s="36"/>
      <c r="AM691" s="516"/>
      <c r="AN691" s="484"/>
      <c r="AO691" s="485"/>
      <c r="AP691" s="486"/>
      <c r="AQ691" s="486"/>
      <c r="AR691" s="486"/>
      <c r="AS691" s="192"/>
      <c r="AT691" s="268"/>
      <c r="AU691" s="486"/>
      <c r="AV691" s="486"/>
      <c r="AW691" s="196"/>
      <c r="AX691" s="170"/>
    </row>
    <row r="692" spans="32:50" ht="0.75" hidden="1" customHeight="1">
      <c r="AF692" s="415"/>
      <c r="AL692" s="36"/>
      <c r="AM692" s="516"/>
      <c r="AN692" s="484"/>
      <c r="AO692" s="485"/>
      <c r="AP692" s="486"/>
      <c r="AQ692" s="486"/>
      <c r="AR692" s="486"/>
      <c r="AS692" s="192"/>
      <c r="AT692" s="268"/>
      <c r="AU692" s="486"/>
      <c r="AV692" s="486"/>
      <c r="AW692" s="196"/>
      <c r="AX692" s="170"/>
    </row>
    <row r="693" spans="32:50" ht="12" customHeight="1">
      <c r="AF693" s="415" t="s">
        <v>1373</v>
      </c>
      <c r="AL693" s="36"/>
      <c r="AM693" s="515" t="s">
        <v>1780</v>
      </c>
      <c r="AN693" s="471" t="s">
        <v>1335</v>
      </c>
      <c r="AO693" s="191" t="s">
        <v>752</v>
      </c>
      <c r="AP693" s="249">
        <f t="shared" ref="AP693:AR699" si="46">IF(AP737=0,0,AP781/AP737*1000)</f>
        <v>0</v>
      </c>
      <c r="AQ693" s="249">
        <f t="shared" si="46"/>
        <v>0</v>
      </c>
      <c r="AR693" s="249">
        <f t="shared" si="46"/>
        <v>0</v>
      </c>
      <c r="AS693" s="192"/>
      <c r="AT693" s="268"/>
      <c r="AU693" s="486"/>
      <c r="AV693" s="486"/>
      <c r="AW693" s="196"/>
      <c r="AX693" s="170"/>
    </row>
    <row r="694" spans="32:50" ht="12" customHeight="1">
      <c r="AF694" s="415" t="s">
        <v>1360</v>
      </c>
      <c r="AL694" s="36"/>
      <c r="AM694" s="515" t="s">
        <v>1781</v>
      </c>
      <c r="AN694" s="472" t="s">
        <v>723</v>
      </c>
      <c r="AO694" s="191" t="s">
        <v>752</v>
      </c>
      <c r="AP694" s="249">
        <f t="shared" si="46"/>
        <v>0</v>
      </c>
      <c r="AQ694" s="249">
        <f t="shared" si="46"/>
        <v>0</v>
      </c>
      <c r="AR694" s="249">
        <f t="shared" si="46"/>
        <v>0</v>
      </c>
      <c r="AS694" s="192"/>
      <c r="AT694" s="268"/>
      <c r="AU694" s="486"/>
      <c r="AV694" s="486"/>
      <c r="AW694" s="196"/>
      <c r="AX694" s="170"/>
    </row>
    <row r="695" spans="32:50" ht="12" customHeight="1">
      <c r="AF695" s="415" t="s">
        <v>1361</v>
      </c>
      <c r="AL695" s="36"/>
      <c r="AM695" s="515" t="s">
        <v>1782</v>
      </c>
      <c r="AN695" s="473" t="s">
        <v>749</v>
      </c>
      <c r="AO695" s="191" t="s">
        <v>752</v>
      </c>
      <c r="AP695" s="249">
        <f t="shared" si="46"/>
        <v>0</v>
      </c>
      <c r="AQ695" s="249">
        <f t="shared" si="46"/>
        <v>0</v>
      </c>
      <c r="AR695" s="249">
        <f t="shared" si="46"/>
        <v>0</v>
      </c>
      <c r="AS695" s="192"/>
      <c r="AT695" s="268"/>
      <c r="AU695" s="486"/>
      <c r="AV695" s="486"/>
      <c r="AW695" s="196"/>
      <c r="AX695" s="170"/>
    </row>
    <row r="696" spans="32:50" ht="12" customHeight="1">
      <c r="AF696" s="415" t="s">
        <v>1362</v>
      </c>
      <c r="AL696" s="36"/>
      <c r="AM696" s="515" t="s">
        <v>1783</v>
      </c>
      <c r="AN696" s="474" t="s">
        <v>315</v>
      </c>
      <c r="AO696" s="191" t="s">
        <v>752</v>
      </c>
      <c r="AP696" s="249">
        <f t="shared" si="46"/>
        <v>0</v>
      </c>
      <c r="AQ696" s="249">
        <f t="shared" si="46"/>
        <v>0</v>
      </c>
      <c r="AR696" s="249">
        <f t="shared" si="46"/>
        <v>0</v>
      </c>
      <c r="AS696" s="192"/>
      <c r="AT696" s="268"/>
      <c r="AU696" s="486"/>
      <c r="AV696" s="486"/>
      <c r="AW696" s="196"/>
      <c r="AX696" s="170"/>
    </row>
    <row r="697" spans="32:50" ht="12" customHeight="1">
      <c r="AF697" s="415" t="s">
        <v>1364</v>
      </c>
      <c r="AL697" s="36"/>
      <c r="AM697" s="515" t="s">
        <v>1784</v>
      </c>
      <c r="AN697" s="475" t="s">
        <v>316</v>
      </c>
      <c r="AO697" s="191" t="s">
        <v>752</v>
      </c>
      <c r="AP697" s="249">
        <f t="shared" si="46"/>
        <v>0</v>
      </c>
      <c r="AQ697" s="249">
        <f t="shared" si="46"/>
        <v>0</v>
      </c>
      <c r="AR697" s="249">
        <f t="shared" si="46"/>
        <v>0</v>
      </c>
      <c r="AS697" s="192"/>
      <c r="AT697" s="268"/>
      <c r="AU697" s="486"/>
      <c r="AV697" s="486"/>
      <c r="AW697" s="196"/>
      <c r="AX697" s="170"/>
    </row>
    <row r="698" spans="32:50" ht="12" customHeight="1">
      <c r="AF698" s="415" t="s">
        <v>1363</v>
      </c>
      <c r="AL698" s="36"/>
      <c r="AM698" s="515" t="s">
        <v>1785</v>
      </c>
      <c r="AN698" s="476" t="s">
        <v>317</v>
      </c>
      <c r="AO698" s="191" t="s">
        <v>752</v>
      </c>
      <c r="AP698" s="249">
        <f t="shared" si="46"/>
        <v>0</v>
      </c>
      <c r="AQ698" s="249">
        <f t="shared" si="46"/>
        <v>0</v>
      </c>
      <c r="AR698" s="249">
        <f t="shared" si="46"/>
        <v>0</v>
      </c>
      <c r="AS698" s="192"/>
      <c r="AT698" s="268"/>
      <c r="AU698" s="486"/>
      <c r="AV698" s="486"/>
      <c r="AW698" s="196"/>
      <c r="AX698" s="170"/>
    </row>
    <row r="699" spans="32:50" ht="12" customHeight="1">
      <c r="AF699" s="415" t="s">
        <v>1365</v>
      </c>
      <c r="AL699" s="36"/>
      <c r="AM699" s="515" t="s">
        <v>1786</v>
      </c>
      <c r="AN699" s="465" t="s">
        <v>318</v>
      </c>
      <c r="AO699" s="191" t="s">
        <v>752</v>
      </c>
      <c r="AP699" s="249">
        <f t="shared" si="46"/>
        <v>0</v>
      </c>
      <c r="AQ699" s="249">
        <f t="shared" si="46"/>
        <v>0</v>
      </c>
      <c r="AR699" s="249">
        <f t="shared" si="46"/>
        <v>0</v>
      </c>
      <c r="AS699" s="192"/>
      <c r="AT699" s="268"/>
      <c r="AU699" s="486"/>
      <c r="AV699" s="486"/>
      <c r="AW699" s="196"/>
      <c r="AX699" s="170"/>
    </row>
    <row r="700" spans="32:50" ht="0.75" hidden="1" customHeight="1">
      <c r="AF700" s="415"/>
      <c r="AL700" s="36"/>
      <c r="AM700" s="516"/>
      <c r="AN700" s="484"/>
      <c r="AO700" s="485"/>
      <c r="AP700" s="486"/>
      <c r="AQ700" s="486"/>
      <c r="AR700" s="486"/>
      <c r="AS700" s="192"/>
      <c r="AT700" s="268"/>
      <c r="AU700" s="486"/>
      <c r="AV700" s="486"/>
      <c r="AW700" s="196"/>
      <c r="AX700" s="170"/>
    </row>
    <row r="701" spans="32:50" ht="24" customHeight="1">
      <c r="AF701" s="116"/>
      <c r="AL701" s="36"/>
      <c r="AM701" s="514" t="s">
        <v>1697</v>
      </c>
      <c r="AN701" s="487" t="s">
        <v>660</v>
      </c>
      <c r="AO701" s="191"/>
      <c r="AP701" s="197"/>
      <c r="AQ701" s="197"/>
      <c r="AR701" s="197"/>
      <c r="AS701" s="192"/>
      <c r="AT701" s="268"/>
      <c r="AU701" s="486"/>
      <c r="AV701" s="486"/>
      <c r="AW701" s="196"/>
      <c r="AX701" s="170"/>
    </row>
    <row r="702" spans="32:50" ht="0.75" hidden="1" customHeight="1">
      <c r="AF702" s="415"/>
      <c r="AL702" s="36"/>
      <c r="AM702" s="516"/>
      <c r="AN702" s="484"/>
      <c r="AO702" s="485"/>
      <c r="AP702" s="486"/>
      <c r="AQ702" s="486"/>
      <c r="AR702" s="486"/>
      <c r="AS702" s="192"/>
      <c r="AT702" s="268"/>
      <c r="AU702" s="486"/>
      <c r="AV702" s="486"/>
      <c r="AW702" s="196"/>
      <c r="AX702" s="170"/>
    </row>
    <row r="703" spans="32:50" ht="0.75" hidden="1" customHeight="1">
      <c r="AF703" s="415"/>
      <c r="AL703" s="36"/>
      <c r="AM703" s="516"/>
      <c r="AN703" s="484"/>
      <c r="AO703" s="485"/>
      <c r="AP703" s="486"/>
      <c r="AQ703" s="486"/>
      <c r="AR703" s="486"/>
      <c r="AS703" s="192"/>
      <c r="AT703" s="268"/>
      <c r="AU703" s="486"/>
      <c r="AV703" s="486"/>
      <c r="AW703" s="196"/>
      <c r="AX703" s="170"/>
    </row>
    <row r="704" spans="32:50" ht="0.75" hidden="1" customHeight="1">
      <c r="AF704" s="415"/>
      <c r="AL704" s="36"/>
      <c r="AM704" s="516"/>
      <c r="AN704" s="484"/>
      <c r="AO704" s="485"/>
      <c r="AP704" s="486"/>
      <c r="AQ704" s="486"/>
      <c r="AR704" s="486"/>
      <c r="AS704" s="192"/>
      <c r="AT704" s="268"/>
      <c r="AU704" s="486"/>
      <c r="AV704" s="486"/>
      <c r="AW704" s="196"/>
      <c r="AX704" s="170"/>
    </row>
    <row r="705" spans="32:50" ht="0.75" hidden="1" customHeight="1">
      <c r="AF705" s="415"/>
      <c r="AL705" s="36"/>
      <c r="AM705" s="516"/>
      <c r="AN705" s="484"/>
      <c r="AO705" s="485"/>
      <c r="AP705" s="486"/>
      <c r="AQ705" s="486"/>
      <c r="AR705" s="486"/>
      <c r="AS705" s="192"/>
      <c r="AT705" s="268"/>
      <c r="AU705" s="486"/>
      <c r="AV705" s="486"/>
      <c r="AW705" s="196"/>
      <c r="AX705" s="170"/>
    </row>
    <row r="706" spans="32:50" ht="0.75" hidden="1" customHeight="1">
      <c r="AF706" s="415"/>
      <c r="AL706" s="36"/>
      <c r="AM706" s="516"/>
      <c r="AN706" s="484"/>
      <c r="AO706" s="485"/>
      <c r="AP706" s="486"/>
      <c r="AQ706" s="486"/>
      <c r="AR706" s="486"/>
      <c r="AS706" s="192"/>
      <c r="AT706" s="268"/>
      <c r="AU706" s="486"/>
      <c r="AV706" s="486"/>
      <c r="AW706" s="196"/>
      <c r="AX706" s="170"/>
    </row>
    <row r="707" spans="32:50" ht="0.75" hidden="1" customHeight="1">
      <c r="AF707" s="415"/>
      <c r="AL707" s="36"/>
      <c r="AM707" s="516"/>
      <c r="AN707" s="484"/>
      <c r="AO707" s="485"/>
      <c r="AP707" s="486"/>
      <c r="AQ707" s="486"/>
      <c r="AR707" s="486"/>
      <c r="AS707" s="192"/>
      <c r="AT707" s="268"/>
      <c r="AU707" s="486"/>
      <c r="AV707" s="486"/>
      <c r="AW707" s="196"/>
      <c r="AX707" s="170"/>
    </row>
    <row r="708" spans="32:50" ht="0.75" hidden="1" customHeight="1">
      <c r="AF708" s="415"/>
      <c r="AL708" s="36"/>
      <c r="AM708" s="516"/>
      <c r="AN708" s="484"/>
      <c r="AO708" s="485"/>
      <c r="AP708" s="486"/>
      <c r="AQ708" s="486"/>
      <c r="AR708" s="486"/>
      <c r="AS708" s="192"/>
      <c r="AT708" s="268"/>
      <c r="AU708" s="486"/>
      <c r="AV708" s="486"/>
      <c r="AW708" s="196"/>
      <c r="AX708" s="170"/>
    </row>
    <row r="709" spans="32:50" ht="0.75" hidden="1" customHeight="1">
      <c r="AF709" s="415"/>
      <c r="AL709" s="36"/>
      <c r="AM709" s="516"/>
      <c r="AN709" s="484"/>
      <c r="AO709" s="485"/>
      <c r="AP709" s="486"/>
      <c r="AQ709" s="486"/>
      <c r="AR709" s="486"/>
      <c r="AS709" s="192"/>
      <c r="AT709" s="268"/>
      <c r="AU709" s="486"/>
      <c r="AV709" s="486"/>
      <c r="AW709" s="196"/>
      <c r="AX709" s="170"/>
    </row>
    <row r="710" spans="32:50" ht="12" customHeight="1">
      <c r="AF710" s="415" t="s">
        <v>1340</v>
      </c>
      <c r="AL710" s="36"/>
      <c r="AM710" s="515" t="s">
        <v>1787</v>
      </c>
      <c r="AN710" s="465" t="s">
        <v>684</v>
      </c>
      <c r="AO710" s="191" t="s">
        <v>759</v>
      </c>
      <c r="AP710" s="249">
        <f t="shared" ref="AP710:AR734" si="47">SUMIF($AS$9:$AW$9,AP$9,$AS710:$AW710)</f>
        <v>0</v>
      </c>
      <c r="AQ710" s="249">
        <f t="shared" si="47"/>
        <v>0</v>
      </c>
      <c r="AR710" s="249">
        <f t="shared" si="47"/>
        <v>0</v>
      </c>
      <c r="AS710" s="192"/>
      <c r="AT710" s="268"/>
      <c r="AU710" s="486"/>
      <c r="AV710" s="486"/>
      <c r="AW710" s="196"/>
      <c r="AX710" s="170"/>
    </row>
    <row r="711" spans="32:50" ht="12" customHeight="1">
      <c r="AF711" s="415" t="s">
        <v>1341</v>
      </c>
      <c r="AL711" s="36"/>
      <c r="AM711" s="515" t="s">
        <v>1788</v>
      </c>
      <c r="AN711" s="466" t="s">
        <v>718</v>
      </c>
      <c r="AO711" s="191" t="s">
        <v>759</v>
      </c>
      <c r="AP711" s="249">
        <f t="shared" si="47"/>
        <v>0</v>
      </c>
      <c r="AQ711" s="249">
        <f t="shared" si="47"/>
        <v>0</v>
      </c>
      <c r="AR711" s="249">
        <f t="shared" si="47"/>
        <v>0</v>
      </c>
      <c r="AS711" s="192"/>
      <c r="AT711" s="268"/>
      <c r="AU711" s="486"/>
      <c r="AV711" s="486"/>
      <c r="AW711" s="196"/>
      <c r="AX711" s="170"/>
    </row>
    <row r="712" spans="32:50" ht="12" customHeight="1">
      <c r="AF712" s="415" t="s">
        <v>1342</v>
      </c>
      <c r="AL712" s="36"/>
      <c r="AM712" s="515" t="s">
        <v>1789</v>
      </c>
      <c r="AN712" s="460" t="s">
        <v>722</v>
      </c>
      <c r="AO712" s="191" t="s">
        <v>759</v>
      </c>
      <c r="AP712" s="249">
        <f t="shared" si="47"/>
        <v>0</v>
      </c>
      <c r="AQ712" s="249">
        <f t="shared" si="47"/>
        <v>0</v>
      </c>
      <c r="AR712" s="249">
        <f t="shared" si="47"/>
        <v>0</v>
      </c>
      <c r="AS712" s="192"/>
      <c r="AT712" s="268"/>
      <c r="AU712" s="486"/>
      <c r="AV712" s="486"/>
      <c r="AW712" s="196"/>
      <c r="AX712" s="170"/>
    </row>
    <row r="713" spans="32:50" ht="12" customHeight="1">
      <c r="AF713" s="415" t="s">
        <v>1343</v>
      </c>
      <c r="AL713" s="36"/>
      <c r="AM713" s="515" t="s">
        <v>1790</v>
      </c>
      <c r="AN713" s="467" t="s">
        <v>1316</v>
      </c>
      <c r="AO713" s="191" t="s">
        <v>759</v>
      </c>
      <c r="AP713" s="249">
        <f t="shared" si="47"/>
        <v>0</v>
      </c>
      <c r="AQ713" s="249">
        <f t="shared" si="47"/>
        <v>0</v>
      </c>
      <c r="AR713" s="249">
        <f t="shared" si="47"/>
        <v>0</v>
      </c>
      <c r="AS713" s="192"/>
      <c r="AT713" s="268"/>
      <c r="AU713" s="486"/>
      <c r="AV713" s="486"/>
      <c r="AW713" s="196"/>
      <c r="AX713" s="170"/>
    </row>
    <row r="714" spans="32:50" ht="12" customHeight="1">
      <c r="AF714" s="415" t="s">
        <v>1344</v>
      </c>
      <c r="AL714" s="36"/>
      <c r="AM714" s="515" t="s">
        <v>1791</v>
      </c>
      <c r="AN714" s="467" t="s">
        <v>1317</v>
      </c>
      <c r="AO714" s="191" t="s">
        <v>759</v>
      </c>
      <c r="AP714" s="249">
        <f t="shared" si="47"/>
        <v>0</v>
      </c>
      <c r="AQ714" s="249">
        <f t="shared" si="47"/>
        <v>0</v>
      </c>
      <c r="AR714" s="249">
        <f t="shared" si="47"/>
        <v>0</v>
      </c>
      <c r="AS714" s="192"/>
      <c r="AT714" s="268"/>
      <c r="AU714" s="486"/>
      <c r="AV714" s="486"/>
      <c r="AW714" s="196"/>
      <c r="AX714" s="170"/>
    </row>
    <row r="715" spans="32:50" ht="12" customHeight="1">
      <c r="AF715" s="415" t="s">
        <v>1345</v>
      </c>
      <c r="AL715" s="36"/>
      <c r="AM715" s="515" t="s">
        <v>1792</v>
      </c>
      <c r="AN715" s="467" t="s">
        <v>1318</v>
      </c>
      <c r="AO715" s="191" t="s">
        <v>759</v>
      </c>
      <c r="AP715" s="249">
        <f t="shared" si="47"/>
        <v>0</v>
      </c>
      <c r="AQ715" s="249">
        <f t="shared" si="47"/>
        <v>0</v>
      </c>
      <c r="AR715" s="249">
        <f t="shared" si="47"/>
        <v>0</v>
      </c>
      <c r="AS715" s="192"/>
      <c r="AT715" s="268"/>
      <c r="AU715" s="486"/>
      <c r="AV715" s="486"/>
      <c r="AW715" s="196"/>
      <c r="AX715" s="170"/>
    </row>
    <row r="716" spans="32:50" ht="12" customHeight="1">
      <c r="AF716" s="415" t="s">
        <v>1346</v>
      </c>
      <c r="AL716" s="36"/>
      <c r="AM716" s="515" t="s">
        <v>1793</v>
      </c>
      <c r="AN716" s="467" t="s">
        <v>1319</v>
      </c>
      <c r="AO716" s="191" t="s">
        <v>759</v>
      </c>
      <c r="AP716" s="249">
        <f t="shared" si="47"/>
        <v>0</v>
      </c>
      <c r="AQ716" s="249">
        <f t="shared" si="47"/>
        <v>0</v>
      </c>
      <c r="AR716" s="249">
        <f t="shared" si="47"/>
        <v>0</v>
      </c>
      <c r="AS716" s="192"/>
      <c r="AT716" s="268"/>
      <c r="AU716" s="486"/>
      <c r="AV716" s="486"/>
      <c r="AW716" s="196"/>
      <c r="AX716" s="170"/>
    </row>
    <row r="717" spans="32:50" ht="12" customHeight="1">
      <c r="AF717" s="415" t="s">
        <v>1351</v>
      </c>
      <c r="AL717" s="36"/>
      <c r="AM717" s="515" t="s">
        <v>1794</v>
      </c>
      <c r="AN717" s="461" t="s">
        <v>720</v>
      </c>
      <c r="AO717" s="191" t="s">
        <v>759</v>
      </c>
      <c r="AP717" s="249">
        <f t="shared" si="47"/>
        <v>0</v>
      </c>
      <c r="AQ717" s="249">
        <f t="shared" si="47"/>
        <v>0</v>
      </c>
      <c r="AR717" s="249">
        <f t="shared" si="47"/>
        <v>0</v>
      </c>
      <c r="AS717" s="192"/>
      <c r="AT717" s="268"/>
      <c r="AU717" s="486"/>
      <c r="AV717" s="486"/>
      <c r="AW717" s="196"/>
      <c r="AX717" s="170"/>
    </row>
    <row r="718" spans="32:50" ht="12" customHeight="1">
      <c r="AF718" s="415" t="s">
        <v>2044</v>
      </c>
      <c r="AL718" s="36"/>
      <c r="AM718" s="515" t="s">
        <v>2057</v>
      </c>
      <c r="AN718" s="468" t="s">
        <v>1320</v>
      </c>
      <c r="AO718" s="191" t="s">
        <v>759</v>
      </c>
      <c r="AP718" s="249">
        <f t="shared" si="47"/>
        <v>0</v>
      </c>
      <c r="AQ718" s="249">
        <f t="shared" si="47"/>
        <v>0</v>
      </c>
      <c r="AR718" s="249">
        <f t="shared" si="47"/>
        <v>0</v>
      </c>
      <c r="AS718" s="192"/>
      <c r="AT718" s="268"/>
      <c r="AU718" s="486"/>
      <c r="AV718" s="486"/>
      <c r="AW718" s="196"/>
      <c r="AX718" s="170"/>
    </row>
    <row r="719" spans="32:50" ht="12" customHeight="1">
      <c r="AF719" s="415" t="s">
        <v>2025</v>
      </c>
      <c r="AL719" s="36"/>
      <c r="AM719" s="515" t="s">
        <v>2038</v>
      </c>
      <c r="AN719" s="468" t="s">
        <v>1321</v>
      </c>
      <c r="AO719" s="191" t="s">
        <v>759</v>
      </c>
      <c r="AP719" s="249">
        <f t="shared" si="47"/>
        <v>0</v>
      </c>
      <c r="AQ719" s="249">
        <f t="shared" si="47"/>
        <v>0</v>
      </c>
      <c r="AR719" s="249">
        <f t="shared" si="47"/>
        <v>0</v>
      </c>
      <c r="AS719" s="192"/>
      <c r="AT719" s="268"/>
      <c r="AU719" s="486"/>
      <c r="AV719" s="486"/>
      <c r="AW719" s="196"/>
      <c r="AX719" s="170"/>
    </row>
    <row r="720" spans="32:50" ht="12" customHeight="1">
      <c r="AF720" s="415" t="s">
        <v>2005</v>
      </c>
      <c r="AL720" s="36"/>
      <c r="AM720" s="515" t="s">
        <v>2019</v>
      </c>
      <c r="AN720" s="468" t="s">
        <v>1322</v>
      </c>
      <c r="AO720" s="191" t="s">
        <v>759</v>
      </c>
      <c r="AP720" s="249">
        <f t="shared" si="47"/>
        <v>0</v>
      </c>
      <c r="AQ720" s="249">
        <f t="shared" si="47"/>
        <v>0</v>
      </c>
      <c r="AR720" s="249">
        <f t="shared" si="47"/>
        <v>0</v>
      </c>
      <c r="AS720" s="192"/>
      <c r="AT720" s="268"/>
      <c r="AU720" s="486"/>
      <c r="AV720" s="486"/>
      <c r="AW720" s="196"/>
      <c r="AX720" s="170"/>
    </row>
    <row r="721" spans="32:50" ht="12" customHeight="1">
      <c r="AF721" s="415" t="s">
        <v>1352</v>
      </c>
      <c r="AL721" s="36"/>
      <c r="AM721" s="515" t="s">
        <v>1795</v>
      </c>
      <c r="AN721" s="468" t="s">
        <v>1323</v>
      </c>
      <c r="AO721" s="191" t="s">
        <v>759</v>
      </c>
      <c r="AP721" s="249">
        <f t="shared" si="47"/>
        <v>0</v>
      </c>
      <c r="AQ721" s="249">
        <f t="shared" si="47"/>
        <v>0</v>
      </c>
      <c r="AR721" s="249">
        <f t="shared" si="47"/>
        <v>0</v>
      </c>
      <c r="AS721" s="192"/>
      <c r="AT721" s="268"/>
      <c r="AU721" s="486"/>
      <c r="AV721" s="486"/>
      <c r="AW721" s="196"/>
      <c r="AX721" s="170"/>
    </row>
    <row r="722" spans="32:50" ht="12" customHeight="1">
      <c r="AF722" s="415" t="s">
        <v>1353</v>
      </c>
      <c r="AL722" s="36"/>
      <c r="AM722" s="515" t="s">
        <v>1796</v>
      </c>
      <c r="AN722" s="468" t="s">
        <v>1324</v>
      </c>
      <c r="AO722" s="191" t="s">
        <v>759</v>
      </c>
      <c r="AP722" s="249">
        <f t="shared" si="47"/>
        <v>0</v>
      </c>
      <c r="AQ722" s="249">
        <f t="shared" si="47"/>
        <v>0</v>
      </c>
      <c r="AR722" s="249">
        <f t="shared" si="47"/>
        <v>0</v>
      </c>
      <c r="AS722" s="192"/>
      <c r="AT722" s="268"/>
      <c r="AU722" s="486"/>
      <c r="AV722" s="486"/>
      <c r="AW722" s="196"/>
      <c r="AX722" s="170"/>
    </row>
    <row r="723" spans="32:50" ht="12" customHeight="1">
      <c r="AF723" s="415" t="s">
        <v>1354</v>
      </c>
      <c r="AL723" s="36"/>
      <c r="AM723" s="515" t="s">
        <v>1797</v>
      </c>
      <c r="AN723" s="468" t="s">
        <v>1325</v>
      </c>
      <c r="AO723" s="191" t="s">
        <v>759</v>
      </c>
      <c r="AP723" s="249">
        <f t="shared" si="47"/>
        <v>0</v>
      </c>
      <c r="AQ723" s="249">
        <f t="shared" si="47"/>
        <v>0</v>
      </c>
      <c r="AR723" s="249">
        <f t="shared" si="47"/>
        <v>0</v>
      </c>
      <c r="AS723" s="192"/>
      <c r="AT723" s="268"/>
      <c r="AU723" s="486"/>
      <c r="AV723" s="486"/>
      <c r="AW723" s="196"/>
      <c r="AX723" s="170"/>
    </row>
    <row r="724" spans="32:50" ht="12" customHeight="1">
      <c r="AF724" s="415" t="s">
        <v>1355</v>
      </c>
      <c r="AL724" s="36"/>
      <c r="AM724" s="515" t="s">
        <v>1798</v>
      </c>
      <c r="AN724" s="469" t="s">
        <v>721</v>
      </c>
      <c r="AO724" s="191" t="s">
        <v>759</v>
      </c>
      <c r="AP724" s="249">
        <f t="shared" si="47"/>
        <v>0</v>
      </c>
      <c r="AQ724" s="249">
        <f t="shared" si="47"/>
        <v>0</v>
      </c>
      <c r="AR724" s="249">
        <f t="shared" si="47"/>
        <v>0</v>
      </c>
      <c r="AS724" s="192"/>
      <c r="AT724" s="268"/>
      <c r="AU724" s="486"/>
      <c r="AV724" s="486"/>
      <c r="AW724" s="196"/>
      <c r="AX724" s="170"/>
    </row>
    <row r="725" spans="32:50" ht="12" customHeight="1">
      <c r="AF725" s="415" t="s">
        <v>1356</v>
      </c>
      <c r="AL725" s="36"/>
      <c r="AM725" s="515" t="s">
        <v>1799</v>
      </c>
      <c r="AN725" s="462" t="s">
        <v>712</v>
      </c>
      <c r="AO725" s="191" t="s">
        <v>759</v>
      </c>
      <c r="AP725" s="249">
        <f t="shared" si="47"/>
        <v>0</v>
      </c>
      <c r="AQ725" s="249">
        <f t="shared" si="47"/>
        <v>0</v>
      </c>
      <c r="AR725" s="249">
        <f t="shared" si="47"/>
        <v>0</v>
      </c>
      <c r="AS725" s="192"/>
      <c r="AT725" s="268"/>
      <c r="AU725" s="486"/>
      <c r="AV725" s="486"/>
      <c r="AW725" s="196"/>
      <c r="AX725" s="170"/>
    </row>
    <row r="726" spans="32:50" ht="12" customHeight="1">
      <c r="AF726" s="415" t="s">
        <v>1357</v>
      </c>
      <c r="AL726" s="36"/>
      <c r="AM726" s="515" t="s">
        <v>1800</v>
      </c>
      <c r="AN726" s="470" t="s">
        <v>1326</v>
      </c>
      <c r="AO726" s="191" t="s">
        <v>759</v>
      </c>
      <c r="AP726" s="249">
        <f t="shared" si="47"/>
        <v>0</v>
      </c>
      <c r="AQ726" s="249">
        <f t="shared" si="47"/>
        <v>0</v>
      </c>
      <c r="AR726" s="249">
        <f t="shared" si="47"/>
        <v>0</v>
      </c>
      <c r="AS726" s="192"/>
      <c r="AT726" s="268"/>
      <c r="AU726" s="486"/>
      <c r="AV726" s="486"/>
      <c r="AW726" s="196"/>
      <c r="AX726" s="170"/>
    </row>
    <row r="727" spans="32:50" ht="12" customHeight="1">
      <c r="AF727" s="415" t="s">
        <v>1358</v>
      </c>
      <c r="AL727" s="36"/>
      <c r="AM727" s="515" t="s">
        <v>1801</v>
      </c>
      <c r="AN727" s="470" t="s">
        <v>1327</v>
      </c>
      <c r="AO727" s="191" t="s">
        <v>759</v>
      </c>
      <c r="AP727" s="249">
        <f t="shared" si="47"/>
        <v>0</v>
      </c>
      <c r="AQ727" s="249">
        <f t="shared" si="47"/>
        <v>0</v>
      </c>
      <c r="AR727" s="249">
        <f t="shared" si="47"/>
        <v>0</v>
      </c>
      <c r="AS727" s="192"/>
      <c r="AT727" s="268"/>
      <c r="AU727" s="486"/>
      <c r="AV727" s="486"/>
      <c r="AW727" s="196"/>
      <c r="AX727" s="170"/>
    </row>
    <row r="728" spans="32:50" ht="12" customHeight="1">
      <c r="AF728" s="415" t="s">
        <v>1359</v>
      </c>
      <c r="AL728" s="36"/>
      <c r="AM728" s="515" t="s">
        <v>1802</v>
      </c>
      <c r="AN728" s="470" t="s">
        <v>1328</v>
      </c>
      <c r="AO728" s="191" t="s">
        <v>759</v>
      </c>
      <c r="AP728" s="249">
        <f t="shared" si="47"/>
        <v>0</v>
      </c>
      <c r="AQ728" s="249">
        <f t="shared" si="47"/>
        <v>0</v>
      </c>
      <c r="AR728" s="249">
        <f t="shared" si="47"/>
        <v>0</v>
      </c>
      <c r="AS728" s="192"/>
      <c r="AT728" s="268"/>
      <c r="AU728" s="486"/>
      <c r="AV728" s="486"/>
      <c r="AW728" s="196"/>
      <c r="AX728" s="170"/>
    </row>
    <row r="729" spans="32:50" ht="12" customHeight="1">
      <c r="AF729" s="415" t="s">
        <v>1371</v>
      </c>
      <c r="AL729" s="36"/>
      <c r="AM729" s="515" t="s">
        <v>1803</v>
      </c>
      <c r="AN729" s="470" t="s">
        <v>1329</v>
      </c>
      <c r="AO729" s="191" t="s">
        <v>759</v>
      </c>
      <c r="AP729" s="249">
        <f t="shared" si="47"/>
        <v>0</v>
      </c>
      <c r="AQ729" s="249">
        <f t="shared" si="47"/>
        <v>0</v>
      </c>
      <c r="AR729" s="249">
        <f t="shared" si="47"/>
        <v>0</v>
      </c>
      <c r="AS729" s="192"/>
      <c r="AT729" s="268"/>
      <c r="AU729" s="486"/>
      <c r="AV729" s="486"/>
      <c r="AW729" s="196"/>
      <c r="AX729" s="170"/>
    </row>
    <row r="730" spans="32:50" ht="12" customHeight="1">
      <c r="AF730" s="415" t="s">
        <v>1370</v>
      </c>
      <c r="AL730" s="36"/>
      <c r="AM730" s="515" t="s">
        <v>1804</v>
      </c>
      <c r="AN730" s="470" t="s">
        <v>1330</v>
      </c>
      <c r="AO730" s="191" t="s">
        <v>759</v>
      </c>
      <c r="AP730" s="249">
        <f t="shared" si="47"/>
        <v>0</v>
      </c>
      <c r="AQ730" s="249">
        <f t="shared" si="47"/>
        <v>0</v>
      </c>
      <c r="AR730" s="249">
        <f t="shared" si="47"/>
        <v>0</v>
      </c>
      <c r="AS730" s="192"/>
      <c r="AT730" s="268"/>
      <c r="AU730" s="486"/>
      <c r="AV730" s="486"/>
      <c r="AW730" s="196"/>
      <c r="AX730" s="170"/>
    </row>
    <row r="731" spans="32:50" ht="12" customHeight="1">
      <c r="AF731" s="415" t="s">
        <v>1369</v>
      </c>
      <c r="AL731" s="36"/>
      <c r="AM731" s="515" t="s">
        <v>1805</v>
      </c>
      <c r="AN731" s="470" t="s">
        <v>1331</v>
      </c>
      <c r="AO731" s="191" t="s">
        <v>759</v>
      </c>
      <c r="AP731" s="249">
        <f t="shared" si="47"/>
        <v>0</v>
      </c>
      <c r="AQ731" s="249">
        <f t="shared" si="47"/>
        <v>0</v>
      </c>
      <c r="AR731" s="249">
        <f t="shared" si="47"/>
        <v>0</v>
      </c>
      <c r="AS731" s="192"/>
      <c r="AT731" s="268"/>
      <c r="AU731" s="486"/>
      <c r="AV731" s="486"/>
      <c r="AW731" s="196"/>
      <c r="AX731" s="170"/>
    </row>
    <row r="732" spans="32:50" ht="12" customHeight="1">
      <c r="AF732" s="415" t="s">
        <v>1368</v>
      </c>
      <c r="AL732" s="36"/>
      <c r="AM732" s="515" t="s">
        <v>1806</v>
      </c>
      <c r="AN732" s="470" t="s">
        <v>1332</v>
      </c>
      <c r="AO732" s="191" t="s">
        <v>759</v>
      </c>
      <c r="AP732" s="249">
        <f t="shared" si="47"/>
        <v>0</v>
      </c>
      <c r="AQ732" s="249">
        <f t="shared" si="47"/>
        <v>0</v>
      </c>
      <c r="AR732" s="249">
        <f t="shared" si="47"/>
        <v>0</v>
      </c>
      <c r="AS732" s="192"/>
      <c r="AT732" s="268"/>
      <c r="AU732" s="486"/>
      <c r="AV732" s="486"/>
      <c r="AW732" s="196"/>
      <c r="AX732" s="170"/>
    </row>
    <row r="733" spans="32:50" ht="12" customHeight="1">
      <c r="AF733" s="415" t="s">
        <v>1367</v>
      </c>
      <c r="AL733" s="36"/>
      <c r="AM733" s="515" t="s">
        <v>1807</v>
      </c>
      <c r="AN733" s="470" t="s">
        <v>1333</v>
      </c>
      <c r="AO733" s="191" t="s">
        <v>759</v>
      </c>
      <c r="AP733" s="249">
        <f t="shared" si="47"/>
        <v>0</v>
      </c>
      <c r="AQ733" s="249">
        <f t="shared" si="47"/>
        <v>0</v>
      </c>
      <c r="AR733" s="249">
        <f t="shared" si="47"/>
        <v>0</v>
      </c>
      <c r="AS733" s="192"/>
      <c r="AT733" s="268"/>
      <c r="AU733" s="486"/>
      <c r="AV733" s="486"/>
      <c r="AW733" s="196"/>
      <c r="AX733" s="170"/>
    </row>
    <row r="734" spans="32:50" ht="12" customHeight="1">
      <c r="AF734" s="415" t="s">
        <v>1372</v>
      </c>
      <c r="AL734" s="36"/>
      <c r="AM734" s="515" t="s">
        <v>1808</v>
      </c>
      <c r="AN734" s="470" t="s">
        <v>1334</v>
      </c>
      <c r="AO734" s="191" t="s">
        <v>759</v>
      </c>
      <c r="AP734" s="249">
        <f t="shared" si="47"/>
        <v>0</v>
      </c>
      <c r="AQ734" s="249">
        <f t="shared" si="47"/>
        <v>0</v>
      </c>
      <c r="AR734" s="249">
        <f t="shared" si="47"/>
        <v>0</v>
      </c>
      <c r="AS734" s="192"/>
      <c r="AT734" s="268"/>
      <c r="AU734" s="486"/>
      <c r="AV734" s="486"/>
      <c r="AW734" s="196"/>
      <c r="AX734" s="170"/>
    </row>
    <row r="735" spans="32:50" ht="0.75" hidden="1" customHeight="1">
      <c r="AF735" s="415"/>
      <c r="AL735" s="36"/>
      <c r="AM735" s="516"/>
      <c r="AN735" s="484"/>
      <c r="AO735" s="485"/>
      <c r="AP735" s="486"/>
      <c r="AQ735" s="486"/>
      <c r="AR735" s="486"/>
      <c r="AS735" s="192"/>
      <c r="AT735" s="268"/>
      <c r="AU735" s="486"/>
      <c r="AV735" s="486"/>
      <c r="AW735" s="196"/>
      <c r="AX735" s="170"/>
    </row>
    <row r="736" spans="32:50" ht="0.75" hidden="1" customHeight="1">
      <c r="AF736" s="415"/>
      <c r="AL736" s="36"/>
      <c r="AM736" s="516"/>
      <c r="AN736" s="484"/>
      <c r="AO736" s="485"/>
      <c r="AP736" s="486"/>
      <c r="AQ736" s="486"/>
      <c r="AR736" s="486"/>
      <c r="AS736" s="192"/>
      <c r="AT736" s="268"/>
      <c r="AU736" s="486"/>
      <c r="AV736" s="486"/>
      <c r="AW736" s="196"/>
      <c r="AX736" s="170"/>
    </row>
    <row r="737" spans="32:50" ht="12" customHeight="1">
      <c r="AF737" s="415" t="s">
        <v>1373</v>
      </c>
      <c r="AL737" s="36"/>
      <c r="AM737" s="515" t="s">
        <v>1809</v>
      </c>
      <c r="AN737" s="471" t="s">
        <v>1335</v>
      </c>
      <c r="AO737" s="191" t="s">
        <v>759</v>
      </c>
      <c r="AP737" s="249">
        <f t="shared" ref="AP737:AR743" si="48">SUMIF($AS$9:$AW$9,AP$9,$AS737:$AW737)</f>
        <v>0</v>
      </c>
      <c r="AQ737" s="249">
        <f t="shared" si="48"/>
        <v>0</v>
      </c>
      <c r="AR737" s="249">
        <f t="shared" si="48"/>
        <v>0</v>
      </c>
      <c r="AS737" s="192"/>
      <c r="AT737" s="268"/>
      <c r="AU737" s="486"/>
      <c r="AV737" s="486"/>
      <c r="AW737" s="196"/>
      <c r="AX737" s="170"/>
    </row>
    <row r="738" spans="32:50" ht="12" customHeight="1">
      <c r="AF738" s="415" t="s">
        <v>1360</v>
      </c>
      <c r="AL738" s="36"/>
      <c r="AM738" s="515" t="s">
        <v>1810</v>
      </c>
      <c r="AN738" s="472" t="s">
        <v>723</v>
      </c>
      <c r="AO738" s="191" t="s">
        <v>759</v>
      </c>
      <c r="AP738" s="249">
        <f t="shared" si="48"/>
        <v>0</v>
      </c>
      <c r="AQ738" s="249">
        <f t="shared" si="48"/>
        <v>0</v>
      </c>
      <c r="AR738" s="249">
        <f t="shared" si="48"/>
        <v>0</v>
      </c>
      <c r="AS738" s="192"/>
      <c r="AT738" s="268"/>
      <c r="AU738" s="486"/>
      <c r="AV738" s="486"/>
      <c r="AW738" s="196"/>
      <c r="AX738" s="170"/>
    </row>
    <row r="739" spans="32:50" ht="12" customHeight="1">
      <c r="AF739" s="415" t="s">
        <v>1361</v>
      </c>
      <c r="AL739" s="36"/>
      <c r="AM739" s="515" t="s">
        <v>1811</v>
      </c>
      <c r="AN739" s="473" t="s">
        <v>749</v>
      </c>
      <c r="AO739" s="191" t="s">
        <v>759</v>
      </c>
      <c r="AP739" s="249">
        <f t="shared" si="48"/>
        <v>0</v>
      </c>
      <c r="AQ739" s="249">
        <f t="shared" si="48"/>
        <v>0</v>
      </c>
      <c r="AR739" s="249">
        <f t="shared" si="48"/>
        <v>0</v>
      </c>
      <c r="AS739" s="192"/>
      <c r="AT739" s="268"/>
      <c r="AU739" s="486"/>
      <c r="AV739" s="486"/>
      <c r="AW739" s="196"/>
      <c r="AX739" s="170"/>
    </row>
    <row r="740" spans="32:50" ht="12" customHeight="1">
      <c r="AF740" s="415" t="s">
        <v>1362</v>
      </c>
      <c r="AL740" s="36"/>
      <c r="AM740" s="515" t="s">
        <v>1812</v>
      </c>
      <c r="AN740" s="474" t="s">
        <v>315</v>
      </c>
      <c r="AO740" s="191" t="s">
        <v>759</v>
      </c>
      <c r="AP740" s="249">
        <f t="shared" si="48"/>
        <v>0</v>
      </c>
      <c r="AQ740" s="249">
        <f t="shared" si="48"/>
        <v>0</v>
      </c>
      <c r="AR740" s="249">
        <f t="shared" si="48"/>
        <v>0</v>
      </c>
      <c r="AS740" s="192"/>
      <c r="AT740" s="268"/>
      <c r="AU740" s="486"/>
      <c r="AV740" s="486"/>
      <c r="AW740" s="196"/>
      <c r="AX740" s="170"/>
    </row>
    <row r="741" spans="32:50" ht="12" customHeight="1">
      <c r="AF741" s="415" t="s">
        <v>1364</v>
      </c>
      <c r="AL741" s="36"/>
      <c r="AM741" s="515" t="s">
        <v>1813</v>
      </c>
      <c r="AN741" s="475" t="s">
        <v>316</v>
      </c>
      <c r="AO741" s="191" t="s">
        <v>759</v>
      </c>
      <c r="AP741" s="249">
        <f t="shared" si="48"/>
        <v>0</v>
      </c>
      <c r="AQ741" s="249">
        <f t="shared" si="48"/>
        <v>0</v>
      </c>
      <c r="AR741" s="249">
        <f t="shared" si="48"/>
        <v>0</v>
      </c>
      <c r="AS741" s="192"/>
      <c r="AT741" s="268"/>
      <c r="AU741" s="486"/>
      <c r="AV741" s="486"/>
      <c r="AW741" s="196"/>
      <c r="AX741" s="170"/>
    </row>
    <row r="742" spans="32:50" ht="12" customHeight="1">
      <c r="AF742" s="415" t="s">
        <v>1363</v>
      </c>
      <c r="AL742" s="36"/>
      <c r="AM742" s="515" t="s">
        <v>1814</v>
      </c>
      <c r="AN742" s="476" t="s">
        <v>317</v>
      </c>
      <c r="AO742" s="191" t="s">
        <v>759</v>
      </c>
      <c r="AP742" s="249">
        <f t="shared" si="48"/>
        <v>0</v>
      </c>
      <c r="AQ742" s="249">
        <f t="shared" si="48"/>
        <v>0</v>
      </c>
      <c r="AR742" s="249">
        <f t="shared" si="48"/>
        <v>0</v>
      </c>
      <c r="AS742" s="192"/>
      <c r="AT742" s="268"/>
      <c r="AU742" s="486"/>
      <c r="AV742" s="486"/>
      <c r="AW742" s="196"/>
      <c r="AX742" s="170"/>
    </row>
    <row r="743" spans="32:50" ht="12" customHeight="1">
      <c r="AF743" s="415" t="s">
        <v>1365</v>
      </c>
      <c r="AL743" s="36"/>
      <c r="AM743" s="515" t="s">
        <v>1815</v>
      </c>
      <c r="AN743" s="465" t="s">
        <v>318</v>
      </c>
      <c r="AO743" s="191" t="s">
        <v>759</v>
      </c>
      <c r="AP743" s="249">
        <f t="shared" si="48"/>
        <v>0</v>
      </c>
      <c r="AQ743" s="249">
        <f t="shared" si="48"/>
        <v>0</v>
      </c>
      <c r="AR743" s="249">
        <f t="shared" si="48"/>
        <v>0</v>
      </c>
      <c r="AS743" s="192"/>
      <c r="AT743" s="268"/>
      <c r="AU743" s="486"/>
      <c r="AV743" s="486"/>
      <c r="AW743" s="196"/>
      <c r="AX743" s="170"/>
    </row>
    <row r="744" spans="32:50" ht="0.75" hidden="1" customHeight="1">
      <c r="AF744" s="415"/>
      <c r="AL744" s="36"/>
      <c r="AM744" s="516"/>
      <c r="AN744" s="484"/>
      <c r="AO744" s="485"/>
      <c r="AP744" s="486"/>
      <c r="AQ744" s="486"/>
      <c r="AR744" s="486"/>
      <c r="AS744" s="192"/>
      <c r="AT744" s="268"/>
      <c r="AU744" s="486"/>
      <c r="AV744" s="486"/>
      <c r="AW744" s="196"/>
      <c r="AX744" s="170"/>
    </row>
    <row r="745" spans="32:50" ht="24" customHeight="1">
      <c r="AF745" s="116"/>
      <c r="AL745" s="36"/>
      <c r="AM745" s="514" t="s">
        <v>1906</v>
      </c>
      <c r="AN745" s="487" t="s">
        <v>661</v>
      </c>
      <c r="AO745" s="191" t="s">
        <v>195</v>
      </c>
      <c r="AP745" s="249">
        <f>SUMIF($AS$9:$AW$9,AP$9,$AS745:$AW745)</f>
        <v>0</v>
      </c>
      <c r="AQ745" s="249">
        <f>SUMIF($AS$9:$AW$9,AQ$9,$AS745:$AW745)</f>
        <v>0</v>
      </c>
      <c r="AR745" s="249">
        <f>SUMIF($AS$9:$AW$9,AR$9,$AS745:$AW745)</f>
        <v>0</v>
      </c>
      <c r="AS745" s="192"/>
      <c r="AT745" s="265">
        <f>SUM(AT746,AT750:AT755,AT756,AT761,AT768,AT769,AT781:AT787)</f>
        <v>0</v>
      </c>
      <c r="AU745" s="265">
        <f>SUM(AU746,AU750:AU755,AU756,AU761,AU768,AU769,AU781:AU787)</f>
        <v>0</v>
      </c>
      <c r="AV745" s="265">
        <f>SUM(AV746,AV750:AV755,AV756,AV761,AV768,AV769,AV781:AV787)</f>
        <v>0</v>
      </c>
      <c r="AW745" s="196"/>
      <c r="AX745" s="170"/>
    </row>
    <row r="746" spans="32:50" ht="0.75" hidden="1" customHeight="1">
      <c r="AF746" s="415"/>
      <c r="AL746" s="36"/>
      <c r="AM746" s="516"/>
      <c r="AN746" s="484"/>
      <c r="AO746" s="485"/>
      <c r="AP746" s="486"/>
      <c r="AQ746" s="486"/>
      <c r="AR746" s="486"/>
      <c r="AS746" s="192"/>
      <c r="AT746" s="268"/>
      <c r="AU746" s="486"/>
      <c r="AV746" s="486"/>
      <c r="AW746" s="196"/>
      <c r="AX746" s="170"/>
    </row>
    <row r="747" spans="32:50" ht="0.75" hidden="1" customHeight="1">
      <c r="AF747" s="415"/>
      <c r="AL747" s="36"/>
      <c r="AM747" s="516"/>
      <c r="AN747" s="484"/>
      <c r="AO747" s="485"/>
      <c r="AP747" s="486"/>
      <c r="AQ747" s="486"/>
      <c r="AR747" s="486"/>
      <c r="AS747" s="192"/>
      <c r="AT747" s="243"/>
      <c r="AU747" s="243"/>
      <c r="AV747" s="243"/>
      <c r="AW747" s="196"/>
      <c r="AX747" s="170"/>
    </row>
    <row r="748" spans="32:50" ht="0.75" hidden="1" customHeight="1">
      <c r="AF748" s="415"/>
      <c r="AL748" s="36"/>
      <c r="AM748" s="516"/>
      <c r="AN748" s="484"/>
      <c r="AO748" s="485"/>
      <c r="AP748" s="486"/>
      <c r="AQ748" s="486"/>
      <c r="AR748" s="486"/>
      <c r="AS748" s="192"/>
      <c r="AT748" s="243"/>
      <c r="AU748" s="243"/>
      <c r="AV748" s="243"/>
      <c r="AW748" s="196"/>
      <c r="AX748" s="170"/>
    </row>
    <row r="749" spans="32:50" ht="0.75" hidden="1" customHeight="1">
      <c r="AF749" s="415"/>
      <c r="AL749" s="36"/>
      <c r="AM749" s="516"/>
      <c r="AN749" s="484"/>
      <c r="AO749" s="485"/>
      <c r="AP749" s="486"/>
      <c r="AQ749" s="486"/>
      <c r="AR749" s="486"/>
      <c r="AS749" s="192"/>
      <c r="AT749" s="243"/>
      <c r="AU749" s="243"/>
      <c r="AV749" s="243"/>
      <c r="AW749" s="196"/>
      <c r="AX749" s="170"/>
    </row>
    <row r="750" spans="32:50" ht="0.75" hidden="1" customHeight="1">
      <c r="AF750" s="415"/>
      <c r="AL750" s="36"/>
      <c r="AM750" s="516"/>
      <c r="AN750" s="484"/>
      <c r="AO750" s="485"/>
      <c r="AP750" s="486"/>
      <c r="AQ750" s="486"/>
      <c r="AR750" s="486"/>
      <c r="AS750" s="192"/>
      <c r="AT750" s="243"/>
      <c r="AU750" s="243"/>
      <c r="AV750" s="243"/>
      <c r="AW750" s="196"/>
      <c r="AX750" s="170"/>
    </row>
    <row r="751" spans="32:50" ht="0.75" hidden="1" customHeight="1">
      <c r="AF751" s="415"/>
      <c r="AL751" s="36"/>
      <c r="AM751" s="516"/>
      <c r="AN751" s="484"/>
      <c r="AO751" s="485"/>
      <c r="AP751" s="486"/>
      <c r="AQ751" s="486"/>
      <c r="AR751" s="486"/>
      <c r="AS751" s="192"/>
      <c r="AT751" s="243"/>
      <c r="AU751" s="243"/>
      <c r="AV751" s="243"/>
      <c r="AW751" s="196"/>
      <c r="AX751" s="170"/>
    </row>
    <row r="752" spans="32:50" ht="0.75" hidden="1" customHeight="1">
      <c r="AF752" s="415"/>
      <c r="AL752" s="36"/>
      <c r="AM752" s="516"/>
      <c r="AN752" s="484"/>
      <c r="AO752" s="485"/>
      <c r="AP752" s="486"/>
      <c r="AQ752" s="486"/>
      <c r="AR752" s="486"/>
      <c r="AS752" s="192"/>
      <c r="AT752" s="243"/>
      <c r="AU752" s="243"/>
      <c r="AV752" s="243"/>
      <c r="AW752" s="196"/>
      <c r="AX752" s="170"/>
    </row>
    <row r="753" spans="32:50" ht="0.75" hidden="1" customHeight="1">
      <c r="AF753" s="415"/>
      <c r="AL753" s="36"/>
      <c r="AM753" s="516"/>
      <c r="AN753" s="484"/>
      <c r="AO753" s="485"/>
      <c r="AP753" s="486"/>
      <c r="AQ753" s="486"/>
      <c r="AR753" s="486"/>
      <c r="AS753" s="192"/>
      <c r="AT753" s="243"/>
      <c r="AU753" s="243"/>
      <c r="AV753" s="243"/>
      <c r="AW753" s="196"/>
      <c r="AX753" s="170"/>
    </row>
    <row r="754" spans="32:50" ht="12" customHeight="1">
      <c r="AF754" s="415" t="s">
        <v>1340</v>
      </c>
      <c r="AL754" s="36"/>
      <c r="AM754" s="515" t="s">
        <v>1907</v>
      </c>
      <c r="AN754" s="465" t="s">
        <v>684</v>
      </c>
      <c r="AO754" s="191" t="s">
        <v>195</v>
      </c>
      <c r="AP754" s="249">
        <f t="shared" ref="AP754:AR778" si="49">SUMIF($AS$9:$AW$9,AP$9,$AS754:$AW754)</f>
        <v>0</v>
      </c>
      <c r="AQ754" s="249">
        <f t="shared" si="49"/>
        <v>0</v>
      </c>
      <c r="AR754" s="249">
        <f t="shared" si="49"/>
        <v>0</v>
      </c>
      <c r="AS754" s="192"/>
      <c r="AT754" s="243"/>
      <c r="AU754" s="243"/>
      <c r="AV754" s="243"/>
      <c r="AW754" s="196"/>
      <c r="AX754" s="170"/>
    </row>
    <row r="755" spans="32:50" ht="12" customHeight="1">
      <c r="AF755" s="415" t="s">
        <v>1341</v>
      </c>
      <c r="AL755" s="36"/>
      <c r="AM755" s="515" t="s">
        <v>1908</v>
      </c>
      <c r="AN755" s="466" t="s">
        <v>718</v>
      </c>
      <c r="AO755" s="191" t="s">
        <v>195</v>
      </c>
      <c r="AP755" s="249">
        <f t="shared" si="49"/>
        <v>0</v>
      </c>
      <c r="AQ755" s="249">
        <f t="shared" si="49"/>
        <v>0</v>
      </c>
      <c r="AR755" s="249">
        <f t="shared" si="49"/>
        <v>0</v>
      </c>
      <c r="AS755" s="192"/>
      <c r="AT755" s="243"/>
      <c r="AU755" s="243"/>
      <c r="AV755" s="243"/>
      <c r="AW755" s="196"/>
      <c r="AX755" s="170"/>
    </row>
    <row r="756" spans="32:50" ht="12" customHeight="1">
      <c r="AF756" s="415" t="s">
        <v>1342</v>
      </c>
      <c r="AL756" s="36"/>
      <c r="AM756" s="515" t="s">
        <v>1909</v>
      </c>
      <c r="AN756" s="460" t="s">
        <v>722</v>
      </c>
      <c r="AO756" s="191" t="s">
        <v>195</v>
      </c>
      <c r="AP756" s="249">
        <f t="shared" si="49"/>
        <v>0</v>
      </c>
      <c r="AQ756" s="249">
        <f t="shared" si="49"/>
        <v>0</v>
      </c>
      <c r="AR756" s="249">
        <f t="shared" si="49"/>
        <v>0</v>
      </c>
      <c r="AS756" s="192"/>
      <c r="AT756" s="243"/>
      <c r="AU756" s="243"/>
      <c r="AV756" s="243"/>
      <c r="AW756" s="196"/>
      <c r="AX756" s="170"/>
    </row>
    <row r="757" spans="32:50" ht="12" customHeight="1">
      <c r="AF757" s="415" t="s">
        <v>1343</v>
      </c>
      <c r="AL757" s="36"/>
      <c r="AM757" s="515" t="s">
        <v>1910</v>
      </c>
      <c r="AN757" s="467" t="s">
        <v>1316</v>
      </c>
      <c r="AO757" s="191" t="s">
        <v>195</v>
      </c>
      <c r="AP757" s="249">
        <f t="shared" si="49"/>
        <v>0</v>
      </c>
      <c r="AQ757" s="249">
        <f t="shared" si="49"/>
        <v>0</v>
      </c>
      <c r="AR757" s="249">
        <f t="shared" si="49"/>
        <v>0</v>
      </c>
      <c r="AS757" s="192"/>
      <c r="AT757" s="243"/>
      <c r="AU757" s="243"/>
      <c r="AV757" s="243"/>
      <c r="AW757" s="196"/>
      <c r="AX757" s="170"/>
    </row>
    <row r="758" spans="32:50" ht="12" customHeight="1">
      <c r="AF758" s="415" t="s">
        <v>1344</v>
      </c>
      <c r="AL758" s="36"/>
      <c r="AM758" s="515" t="s">
        <v>1911</v>
      </c>
      <c r="AN758" s="467" t="s">
        <v>1317</v>
      </c>
      <c r="AO758" s="191" t="s">
        <v>195</v>
      </c>
      <c r="AP758" s="249">
        <f t="shared" si="49"/>
        <v>0</v>
      </c>
      <c r="AQ758" s="249">
        <f t="shared" si="49"/>
        <v>0</v>
      </c>
      <c r="AR758" s="249">
        <f t="shared" si="49"/>
        <v>0</v>
      </c>
      <c r="AS758" s="192"/>
      <c r="AT758" s="243"/>
      <c r="AU758" s="243"/>
      <c r="AV758" s="243"/>
      <c r="AW758" s="196"/>
      <c r="AX758" s="170"/>
    </row>
    <row r="759" spans="32:50" ht="12" customHeight="1">
      <c r="AF759" s="415" t="s">
        <v>1345</v>
      </c>
      <c r="AL759" s="36"/>
      <c r="AM759" s="515" t="s">
        <v>1912</v>
      </c>
      <c r="AN759" s="467" t="s">
        <v>1318</v>
      </c>
      <c r="AO759" s="191" t="s">
        <v>195</v>
      </c>
      <c r="AP759" s="249">
        <f t="shared" si="49"/>
        <v>0</v>
      </c>
      <c r="AQ759" s="249">
        <f t="shared" si="49"/>
        <v>0</v>
      </c>
      <c r="AR759" s="249">
        <f t="shared" si="49"/>
        <v>0</v>
      </c>
      <c r="AS759" s="192"/>
      <c r="AT759" s="243"/>
      <c r="AU759" s="243"/>
      <c r="AV759" s="243"/>
      <c r="AW759" s="196"/>
      <c r="AX759" s="170"/>
    </row>
    <row r="760" spans="32:50" ht="12" customHeight="1">
      <c r="AF760" s="415" t="s">
        <v>1346</v>
      </c>
      <c r="AL760" s="36"/>
      <c r="AM760" s="515" t="s">
        <v>1913</v>
      </c>
      <c r="AN760" s="467" t="s">
        <v>1319</v>
      </c>
      <c r="AO760" s="191" t="s">
        <v>195</v>
      </c>
      <c r="AP760" s="249">
        <f t="shared" si="49"/>
        <v>0</v>
      </c>
      <c r="AQ760" s="249">
        <f t="shared" si="49"/>
        <v>0</v>
      </c>
      <c r="AR760" s="249">
        <f t="shared" si="49"/>
        <v>0</v>
      </c>
      <c r="AS760" s="192"/>
      <c r="AT760" s="243"/>
      <c r="AU760" s="243"/>
      <c r="AV760" s="243"/>
      <c r="AW760" s="196"/>
      <c r="AX760" s="170"/>
    </row>
    <row r="761" spans="32:50" ht="12" customHeight="1">
      <c r="AF761" s="415" t="s">
        <v>1351</v>
      </c>
      <c r="AL761" s="36"/>
      <c r="AM761" s="515" t="s">
        <v>1914</v>
      </c>
      <c r="AN761" s="461" t="s">
        <v>720</v>
      </c>
      <c r="AO761" s="191" t="s">
        <v>195</v>
      </c>
      <c r="AP761" s="249">
        <f t="shared" si="49"/>
        <v>0</v>
      </c>
      <c r="AQ761" s="249">
        <f t="shared" si="49"/>
        <v>0</v>
      </c>
      <c r="AR761" s="249">
        <f t="shared" si="49"/>
        <v>0</v>
      </c>
      <c r="AS761" s="192"/>
      <c r="AT761" s="243"/>
      <c r="AU761" s="243"/>
      <c r="AV761" s="243"/>
      <c r="AW761" s="196"/>
      <c r="AX761" s="170"/>
    </row>
    <row r="762" spans="32:50" ht="12" customHeight="1">
      <c r="AF762" s="415" t="s">
        <v>2044</v>
      </c>
      <c r="AL762" s="36"/>
      <c r="AM762" s="515" t="s">
        <v>2058</v>
      </c>
      <c r="AN762" s="468" t="s">
        <v>1320</v>
      </c>
      <c r="AO762" s="191" t="s">
        <v>195</v>
      </c>
      <c r="AP762" s="249">
        <f t="shared" si="49"/>
        <v>0</v>
      </c>
      <c r="AQ762" s="249">
        <f t="shared" si="49"/>
        <v>0</v>
      </c>
      <c r="AR762" s="249">
        <f t="shared" si="49"/>
        <v>0</v>
      </c>
      <c r="AS762" s="192"/>
      <c r="AT762" s="243"/>
      <c r="AU762" s="243"/>
      <c r="AV762" s="243"/>
      <c r="AW762" s="196"/>
      <c r="AX762" s="170"/>
    </row>
    <row r="763" spans="32:50" ht="12" customHeight="1">
      <c r="AF763" s="415" t="s">
        <v>2025</v>
      </c>
      <c r="AL763" s="36"/>
      <c r="AM763" s="515" t="s">
        <v>2039</v>
      </c>
      <c r="AN763" s="468" t="s">
        <v>1321</v>
      </c>
      <c r="AO763" s="191" t="s">
        <v>195</v>
      </c>
      <c r="AP763" s="249">
        <f t="shared" si="49"/>
        <v>0</v>
      </c>
      <c r="AQ763" s="249">
        <f t="shared" si="49"/>
        <v>0</v>
      </c>
      <c r="AR763" s="249">
        <f t="shared" si="49"/>
        <v>0</v>
      </c>
      <c r="AS763" s="192"/>
      <c r="AT763" s="243"/>
      <c r="AU763" s="243"/>
      <c r="AV763" s="243"/>
      <c r="AW763" s="196"/>
      <c r="AX763" s="170"/>
    </row>
    <row r="764" spans="32:50" ht="12" customHeight="1">
      <c r="AF764" s="415" t="s">
        <v>2005</v>
      </c>
      <c r="AL764" s="36"/>
      <c r="AM764" s="515" t="s">
        <v>2020</v>
      </c>
      <c r="AN764" s="468" t="s">
        <v>1322</v>
      </c>
      <c r="AO764" s="191" t="s">
        <v>195</v>
      </c>
      <c r="AP764" s="249">
        <f t="shared" si="49"/>
        <v>0</v>
      </c>
      <c r="AQ764" s="249">
        <f t="shared" si="49"/>
        <v>0</v>
      </c>
      <c r="AR764" s="249">
        <f t="shared" si="49"/>
        <v>0</v>
      </c>
      <c r="AS764" s="192"/>
      <c r="AT764" s="243"/>
      <c r="AU764" s="243"/>
      <c r="AV764" s="243"/>
      <c r="AW764" s="196"/>
      <c r="AX764" s="170"/>
    </row>
    <row r="765" spans="32:50" ht="12" customHeight="1">
      <c r="AF765" s="415" t="s">
        <v>1352</v>
      </c>
      <c r="AL765" s="36"/>
      <c r="AM765" s="515" t="s">
        <v>1915</v>
      </c>
      <c r="AN765" s="468" t="s">
        <v>1323</v>
      </c>
      <c r="AO765" s="191" t="s">
        <v>195</v>
      </c>
      <c r="AP765" s="249">
        <f t="shared" si="49"/>
        <v>0</v>
      </c>
      <c r="AQ765" s="249">
        <f t="shared" si="49"/>
        <v>0</v>
      </c>
      <c r="AR765" s="249">
        <f t="shared" si="49"/>
        <v>0</v>
      </c>
      <c r="AS765" s="192"/>
      <c r="AT765" s="243"/>
      <c r="AU765" s="243"/>
      <c r="AV765" s="243"/>
      <c r="AW765" s="196"/>
      <c r="AX765" s="170"/>
    </row>
    <row r="766" spans="32:50" ht="12" customHeight="1">
      <c r="AF766" s="415" t="s">
        <v>1353</v>
      </c>
      <c r="AL766" s="36"/>
      <c r="AM766" s="515" t="s">
        <v>1916</v>
      </c>
      <c r="AN766" s="468" t="s">
        <v>1324</v>
      </c>
      <c r="AO766" s="191" t="s">
        <v>195</v>
      </c>
      <c r="AP766" s="249">
        <f t="shared" si="49"/>
        <v>0</v>
      </c>
      <c r="AQ766" s="249">
        <f t="shared" si="49"/>
        <v>0</v>
      </c>
      <c r="AR766" s="249">
        <f t="shared" si="49"/>
        <v>0</v>
      </c>
      <c r="AS766" s="192"/>
      <c r="AT766" s="243"/>
      <c r="AU766" s="243"/>
      <c r="AV766" s="243"/>
      <c r="AW766" s="196"/>
      <c r="AX766" s="170"/>
    </row>
    <row r="767" spans="32:50" ht="12" customHeight="1">
      <c r="AF767" s="415" t="s">
        <v>1354</v>
      </c>
      <c r="AL767" s="36"/>
      <c r="AM767" s="515" t="s">
        <v>1917</v>
      </c>
      <c r="AN767" s="468" t="s">
        <v>1325</v>
      </c>
      <c r="AO767" s="191" t="s">
        <v>195</v>
      </c>
      <c r="AP767" s="249">
        <f t="shared" si="49"/>
        <v>0</v>
      </c>
      <c r="AQ767" s="249">
        <f t="shared" si="49"/>
        <v>0</v>
      </c>
      <c r="AR767" s="249">
        <f t="shared" si="49"/>
        <v>0</v>
      </c>
      <c r="AS767" s="192"/>
      <c r="AT767" s="243"/>
      <c r="AU767" s="243"/>
      <c r="AV767" s="243"/>
      <c r="AW767" s="196"/>
      <c r="AX767" s="170"/>
    </row>
    <row r="768" spans="32:50" ht="12" customHeight="1">
      <c r="AF768" s="415" t="s">
        <v>1355</v>
      </c>
      <c r="AL768" s="36"/>
      <c r="AM768" s="515" t="s">
        <v>1918</v>
      </c>
      <c r="AN768" s="469" t="s">
        <v>721</v>
      </c>
      <c r="AO768" s="191" t="s">
        <v>195</v>
      </c>
      <c r="AP768" s="249">
        <f t="shared" si="49"/>
        <v>0</v>
      </c>
      <c r="AQ768" s="249">
        <f t="shared" si="49"/>
        <v>0</v>
      </c>
      <c r="AR768" s="249">
        <f t="shared" si="49"/>
        <v>0</v>
      </c>
      <c r="AS768" s="192"/>
      <c r="AT768" s="243"/>
      <c r="AU768" s="243"/>
      <c r="AV768" s="243"/>
      <c r="AW768" s="196"/>
      <c r="AX768" s="170"/>
    </row>
    <row r="769" spans="32:50" ht="12" customHeight="1">
      <c r="AF769" s="415" t="s">
        <v>1356</v>
      </c>
      <c r="AL769" s="36"/>
      <c r="AM769" s="515" t="s">
        <v>1919</v>
      </c>
      <c r="AN769" s="462" t="s">
        <v>712</v>
      </c>
      <c r="AO769" s="191" t="s">
        <v>195</v>
      </c>
      <c r="AP769" s="249">
        <f t="shared" si="49"/>
        <v>0</v>
      </c>
      <c r="AQ769" s="249">
        <f t="shared" si="49"/>
        <v>0</v>
      </c>
      <c r="AR769" s="249">
        <f t="shared" si="49"/>
        <v>0</v>
      </c>
      <c r="AS769" s="192"/>
      <c r="AT769" s="243"/>
      <c r="AU769" s="243"/>
      <c r="AV769" s="243"/>
      <c r="AW769" s="196"/>
      <c r="AX769" s="170"/>
    </row>
    <row r="770" spans="32:50" ht="12" customHeight="1">
      <c r="AF770" s="415" t="s">
        <v>1357</v>
      </c>
      <c r="AL770" s="36"/>
      <c r="AM770" s="515" t="s">
        <v>1920</v>
      </c>
      <c r="AN770" s="470" t="s">
        <v>1326</v>
      </c>
      <c r="AO770" s="191" t="s">
        <v>195</v>
      </c>
      <c r="AP770" s="249">
        <f t="shared" si="49"/>
        <v>0</v>
      </c>
      <c r="AQ770" s="249">
        <f t="shared" si="49"/>
        <v>0</v>
      </c>
      <c r="AR770" s="249">
        <f t="shared" si="49"/>
        <v>0</v>
      </c>
      <c r="AS770" s="192"/>
      <c r="AT770" s="243"/>
      <c r="AU770" s="243"/>
      <c r="AV770" s="243"/>
      <c r="AW770" s="196"/>
      <c r="AX770" s="170"/>
    </row>
    <row r="771" spans="32:50" ht="12" customHeight="1">
      <c r="AF771" s="415" t="s">
        <v>1358</v>
      </c>
      <c r="AL771" s="36"/>
      <c r="AM771" s="515" t="s">
        <v>1921</v>
      </c>
      <c r="AN771" s="470" t="s">
        <v>1327</v>
      </c>
      <c r="AO771" s="191" t="s">
        <v>195</v>
      </c>
      <c r="AP771" s="249">
        <f t="shared" si="49"/>
        <v>0</v>
      </c>
      <c r="AQ771" s="249">
        <f t="shared" si="49"/>
        <v>0</v>
      </c>
      <c r="AR771" s="249">
        <f t="shared" si="49"/>
        <v>0</v>
      </c>
      <c r="AS771" s="192"/>
      <c r="AT771" s="243"/>
      <c r="AU771" s="243"/>
      <c r="AV771" s="243"/>
      <c r="AW771" s="196"/>
      <c r="AX771" s="170"/>
    </row>
    <row r="772" spans="32:50" ht="12" customHeight="1">
      <c r="AF772" s="415" t="s">
        <v>1359</v>
      </c>
      <c r="AL772" s="36"/>
      <c r="AM772" s="515" t="s">
        <v>1922</v>
      </c>
      <c r="AN772" s="470" t="s">
        <v>1328</v>
      </c>
      <c r="AO772" s="191" t="s">
        <v>195</v>
      </c>
      <c r="AP772" s="249">
        <f t="shared" si="49"/>
        <v>0</v>
      </c>
      <c r="AQ772" s="249">
        <f t="shared" si="49"/>
        <v>0</v>
      </c>
      <c r="AR772" s="249">
        <f t="shared" si="49"/>
        <v>0</v>
      </c>
      <c r="AS772" s="192"/>
      <c r="AT772" s="243"/>
      <c r="AU772" s="243"/>
      <c r="AV772" s="243"/>
      <c r="AW772" s="196"/>
      <c r="AX772" s="170"/>
    </row>
    <row r="773" spans="32:50" ht="12" customHeight="1">
      <c r="AF773" s="415" t="s">
        <v>1371</v>
      </c>
      <c r="AL773" s="36"/>
      <c r="AM773" s="515" t="s">
        <v>1923</v>
      </c>
      <c r="AN773" s="470" t="s">
        <v>1329</v>
      </c>
      <c r="AO773" s="191" t="s">
        <v>195</v>
      </c>
      <c r="AP773" s="249">
        <f t="shared" si="49"/>
        <v>0</v>
      </c>
      <c r="AQ773" s="249">
        <f t="shared" si="49"/>
        <v>0</v>
      </c>
      <c r="AR773" s="249">
        <f t="shared" si="49"/>
        <v>0</v>
      </c>
      <c r="AS773" s="192"/>
      <c r="AT773" s="243"/>
      <c r="AU773" s="243"/>
      <c r="AV773" s="243"/>
      <c r="AW773" s="196"/>
      <c r="AX773" s="170"/>
    </row>
    <row r="774" spans="32:50" ht="12" customHeight="1">
      <c r="AF774" s="415" t="s">
        <v>1370</v>
      </c>
      <c r="AL774" s="36"/>
      <c r="AM774" s="515" t="s">
        <v>1924</v>
      </c>
      <c r="AN774" s="470" t="s">
        <v>1330</v>
      </c>
      <c r="AO774" s="191" t="s">
        <v>195</v>
      </c>
      <c r="AP774" s="249">
        <f t="shared" si="49"/>
        <v>0</v>
      </c>
      <c r="AQ774" s="249">
        <f t="shared" si="49"/>
        <v>0</v>
      </c>
      <c r="AR774" s="249">
        <f t="shared" si="49"/>
        <v>0</v>
      </c>
      <c r="AS774" s="192"/>
      <c r="AT774" s="243"/>
      <c r="AU774" s="243"/>
      <c r="AV774" s="243"/>
      <c r="AW774" s="196"/>
      <c r="AX774" s="170"/>
    </row>
    <row r="775" spans="32:50" ht="12" customHeight="1">
      <c r="AF775" s="415" t="s">
        <v>1369</v>
      </c>
      <c r="AL775" s="36"/>
      <c r="AM775" s="515" t="s">
        <v>1925</v>
      </c>
      <c r="AN775" s="470" t="s">
        <v>1331</v>
      </c>
      <c r="AO775" s="191" t="s">
        <v>195</v>
      </c>
      <c r="AP775" s="249">
        <f t="shared" si="49"/>
        <v>0</v>
      </c>
      <c r="AQ775" s="249">
        <f t="shared" si="49"/>
        <v>0</v>
      </c>
      <c r="AR775" s="249">
        <f t="shared" si="49"/>
        <v>0</v>
      </c>
      <c r="AS775" s="192"/>
      <c r="AT775" s="243"/>
      <c r="AU775" s="243"/>
      <c r="AV775" s="243"/>
      <c r="AW775" s="196"/>
      <c r="AX775" s="170"/>
    </row>
    <row r="776" spans="32:50" ht="12" customHeight="1">
      <c r="AF776" s="415" t="s">
        <v>1368</v>
      </c>
      <c r="AL776" s="36"/>
      <c r="AM776" s="515" t="s">
        <v>1926</v>
      </c>
      <c r="AN776" s="470" t="s">
        <v>1332</v>
      </c>
      <c r="AO776" s="191" t="s">
        <v>195</v>
      </c>
      <c r="AP776" s="249">
        <f t="shared" si="49"/>
        <v>0</v>
      </c>
      <c r="AQ776" s="249">
        <f t="shared" si="49"/>
        <v>0</v>
      </c>
      <c r="AR776" s="249">
        <f t="shared" si="49"/>
        <v>0</v>
      </c>
      <c r="AS776" s="192"/>
      <c r="AT776" s="243"/>
      <c r="AU776" s="243"/>
      <c r="AV776" s="243"/>
      <c r="AW776" s="196"/>
      <c r="AX776" s="170"/>
    </row>
    <row r="777" spans="32:50" ht="12" customHeight="1">
      <c r="AF777" s="415" t="s">
        <v>1367</v>
      </c>
      <c r="AL777" s="36"/>
      <c r="AM777" s="515" t="s">
        <v>1927</v>
      </c>
      <c r="AN777" s="470" t="s">
        <v>1333</v>
      </c>
      <c r="AO777" s="191" t="s">
        <v>195</v>
      </c>
      <c r="AP777" s="249">
        <f t="shared" si="49"/>
        <v>0</v>
      </c>
      <c r="AQ777" s="249">
        <f t="shared" si="49"/>
        <v>0</v>
      </c>
      <c r="AR777" s="249">
        <f t="shared" si="49"/>
        <v>0</v>
      </c>
      <c r="AS777" s="192"/>
      <c r="AT777" s="243"/>
      <c r="AU777" s="243"/>
      <c r="AV777" s="243"/>
      <c r="AW777" s="196"/>
      <c r="AX777" s="170"/>
    </row>
    <row r="778" spans="32:50" ht="12" customHeight="1">
      <c r="AF778" s="415" t="s">
        <v>1372</v>
      </c>
      <c r="AL778" s="36"/>
      <c r="AM778" s="515" t="s">
        <v>1928</v>
      </c>
      <c r="AN778" s="470" t="s">
        <v>1334</v>
      </c>
      <c r="AO778" s="191" t="s">
        <v>195</v>
      </c>
      <c r="AP778" s="249">
        <f t="shared" si="49"/>
        <v>0</v>
      </c>
      <c r="AQ778" s="249">
        <f t="shared" si="49"/>
        <v>0</v>
      </c>
      <c r="AR778" s="249">
        <f t="shared" si="49"/>
        <v>0</v>
      </c>
      <c r="AS778" s="192"/>
      <c r="AT778" s="243"/>
      <c r="AU778" s="243"/>
      <c r="AV778" s="243"/>
      <c r="AW778" s="196"/>
      <c r="AX778" s="170"/>
    </row>
    <row r="779" spans="32:50" ht="0.75" hidden="1" customHeight="1">
      <c r="AF779" s="415"/>
      <c r="AL779" s="36"/>
      <c r="AM779" s="516"/>
      <c r="AN779" s="484"/>
      <c r="AO779" s="485"/>
      <c r="AP779" s="486"/>
      <c r="AQ779" s="486"/>
      <c r="AR779" s="486"/>
      <c r="AS779" s="192"/>
      <c r="AT779" s="243"/>
      <c r="AU779" s="243"/>
      <c r="AV779" s="243"/>
      <c r="AW779" s="196"/>
      <c r="AX779" s="170"/>
    </row>
    <row r="780" spans="32:50" ht="0.75" hidden="1" customHeight="1">
      <c r="AF780" s="415"/>
      <c r="AL780" s="36"/>
      <c r="AM780" s="516"/>
      <c r="AN780" s="484"/>
      <c r="AO780" s="485"/>
      <c r="AP780" s="486"/>
      <c r="AQ780" s="486"/>
      <c r="AR780" s="486"/>
      <c r="AS780" s="192"/>
      <c r="AT780" s="243"/>
      <c r="AU780" s="243"/>
      <c r="AV780" s="243"/>
      <c r="AW780" s="196"/>
      <c r="AX780" s="170"/>
    </row>
    <row r="781" spans="32:50" ht="12" customHeight="1">
      <c r="AF781" s="415" t="s">
        <v>1373</v>
      </c>
      <c r="AL781" s="36"/>
      <c r="AM781" s="515" t="s">
        <v>1929</v>
      </c>
      <c r="AN781" s="471" t="s">
        <v>1335</v>
      </c>
      <c r="AO781" s="191" t="s">
        <v>195</v>
      </c>
      <c r="AP781" s="249">
        <f t="shared" ref="AP781:AR787" si="50">SUMIF($AS$9:$AW$9,AP$9,$AS781:$AW781)</f>
        <v>0</v>
      </c>
      <c r="AQ781" s="249">
        <f t="shared" si="50"/>
        <v>0</v>
      </c>
      <c r="AR781" s="249">
        <f t="shared" si="50"/>
        <v>0</v>
      </c>
      <c r="AS781" s="192"/>
      <c r="AT781" s="243"/>
      <c r="AU781" s="243"/>
      <c r="AV781" s="243"/>
      <c r="AW781" s="196"/>
      <c r="AX781" s="170"/>
    </row>
    <row r="782" spans="32:50" ht="12" customHeight="1">
      <c r="AF782" s="415" t="s">
        <v>1360</v>
      </c>
      <c r="AL782" s="36"/>
      <c r="AM782" s="515" t="s">
        <v>1930</v>
      </c>
      <c r="AN782" s="472" t="s">
        <v>723</v>
      </c>
      <c r="AO782" s="191" t="s">
        <v>195</v>
      </c>
      <c r="AP782" s="249">
        <f t="shared" si="50"/>
        <v>0</v>
      </c>
      <c r="AQ782" s="249">
        <f t="shared" si="50"/>
        <v>0</v>
      </c>
      <c r="AR782" s="249">
        <f t="shared" si="50"/>
        <v>0</v>
      </c>
      <c r="AS782" s="192"/>
      <c r="AT782" s="243"/>
      <c r="AU782" s="243"/>
      <c r="AV782" s="243"/>
      <c r="AW782" s="196"/>
      <c r="AX782" s="170"/>
    </row>
    <row r="783" spans="32:50" ht="12" customHeight="1">
      <c r="AF783" s="415" t="s">
        <v>1361</v>
      </c>
      <c r="AL783" s="36"/>
      <c r="AM783" s="515" t="s">
        <v>1931</v>
      </c>
      <c r="AN783" s="473" t="s">
        <v>749</v>
      </c>
      <c r="AO783" s="191" t="s">
        <v>195</v>
      </c>
      <c r="AP783" s="249">
        <f t="shared" si="50"/>
        <v>0</v>
      </c>
      <c r="AQ783" s="249">
        <f t="shared" si="50"/>
        <v>0</v>
      </c>
      <c r="AR783" s="249">
        <f t="shared" si="50"/>
        <v>0</v>
      </c>
      <c r="AS783" s="192"/>
      <c r="AT783" s="243"/>
      <c r="AU783" s="243"/>
      <c r="AV783" s="243"/>
      <c r="AW783" s="196"/>
      <c r="AX783" s="170"/>
    </row>
    <row r="784" spans="32:50" ht="12" customHeight="1">
      <c r="AF784" s="415" t="s">
        <v>1362</v>
      </c>
      <c r="AL784" s="36"/>
      <c r="AM784" s="515" t="s">
        <v>1932</v>
      </c>
      <c r="AN784" s="474" t="s">
        <v>315</v>
      </c>
      <c r="AO784" s="191" t="s">
        <v>195</v>
      </c>
      <c r="AP784" s="249">
        <f t="shared" si="50"/>
        <v>0</v>
      </c>
      <c r="AQ784" s="249">
        <f t="shared" si="50"/>
        <v>0</v>
      </c>
      <c r="AR784" s="249">
        <f t="shared" si="50"/>
        <v>0</v>
      </c>
      <c r="AS784" s="192"/>
      <c r="AT784" s="243"/>
      <c r="AU784" s="243"/>
      <c r="AV784" s="243"/>
      <c r="AW784" s="196"/>
      <c r="AX784" s="170"/>
    </row>
    <row r="785" spans="32:50" ht="12" customHeight="1">
      <c r="AF785" s="415" t="s">
        <v>1364</v>
      </c>
      <c r="AL785" s="36"/>
      <c r="AM785" s="515" t="s">
        <v>1933</v>
      </c>
      <c r="AN785" s="475" t="s">
        <v>316</v>
      </c>
      <c r="AO785" s="191" t="s">
        <v>195</v>
      </c>
      <c r="AP785" s="249">
        <f t="shared" si="50"/>
        <v>0</v>
      </c>
      <c r="AQ785" s="249">
        <f t="shared" si="50"/>
        <v>0</v>
      </c>
      <c r="AR785" s="249">
        <f t="shared" si="50"/>
        <v>0</v>
      </c>
      <c r="AS785" s="192"/>
      <c r="AT785" s="243"/>
      <c r="AU785" s="243"/>
      <c r="AV785" s="243"/>
      <c r="AW785" s="196"/>
      <c r="AX785" s="170"/>
    </row>
    <row r="786" spans="32:50" ht="12" customHeight="1">
      <c r="AF786" s="415" t="s">
        <v>1363</v>
      </c>
      <c r="AL786" s="36"/>
      <c r="AM786" s="515" t="s">
        <v>1934</v>
      </c>
      <c r="AN786" s="476" t="s">
        <v>317</v>
      </c>
      <c r="AO786" s="191" t="s">
        <v>195</v>
      </c>
      <c r="AP786" s="249">
        <f t="shared" si="50"/>
        <v>0</v>
      </c>
      <c r="AQ786" s="249">
        <f t="shared" si="50"/>
        <v>0</v>
      </c>
      <c r="AR786" s="249">
        <f t="shared" si="50"/>
        <v>0</v>
      </c>
      <c r="AS786" s="192"/>
      <c r="AT786" s="243"/>
      <c r="AU786" s="243"/>
      <c r="AV786" s="243"/>
      <c r="AW786" s="196"/>
      <c r="AX786" s="170"/>
    </row>
    <row r="787" spans="32:50" ht="12" customHeight="1">
      <c r="AF787" s="415" t="s">
        <v>1365</v>
      </c>
      <c r="AL787" s="36"/>
      <c r="AM787" s="515" t="s">
        <v>1935</v>
      </c>
      <c r="AN787" s="465" t="s">
        <v>318</v>
      </c>
      <c r="AO787" s="191" t="s">
        <v>195</v>
      </c>
      <c r="AP787" s="249">
        <f t="shared" si="50"/>
        <v>0</v>
      </c>
      <c r="AQ787" s="249">
        <f t="shared" si="50"/>
        <v>0</v>
      </c>
      <c r="AR787" s="249">
        <f t="shared" si="50"/>
        <v>0</v>
      </c>
      <c r="AS787" s="192"/>
      <c r="AT787" s="243"/>
      <c r="AU787" s="243"/>
      <c r="AV787" s="243"/>
      <c r="AW787" s="196"/>
      <c r="AX787" s="170"/>
    </row>
    <row r="788" spans="32:50" ht="0.75" hidden="1" customHeight="1">
      <c r="AF788" s="415"/>
      <c r="AL788" s="36"/>
      <c r="AM788" s="516"/>
      <c r="AN788" s="484"/>
      <c r="AO788" s="485"/>
      <c r="AP788" s="486"/>
      <c r="AQ788" s="486"/>
      <c r="AR788" s="486"/>
      <c r="AS788" s="192"/>
      <c r="AT788" s="243"/>
      <c r="AU788" s="243"/>
      <c r="AV788" s="243"/>
      <c r="AW788" s="196"/>
      <c r="AX788" s="170"/>
    </row>
    <row r="789" spans="32:50" ht="24" customHeight="1">
      <c r="AF789" s="116"/>
      <c r="AL789" s="36"/>
      <c r="AM789" s="514" t="s">
        <v>1699</v>
      </c>
      <c r="AN789" s="487" t="s">
        <v>662</v>
      </c>
      <c r="AO789" s="191"/>
      <c r="AP789" s="197"/>
      <c r="AQ789" s="197"/>
      <c r="AR789" s="197"/>
      <c r="AS789" s="192"/>
      <c r="AT789" s="243"/>
      <c r="AU789" s="243"/>
      <c r="AV789" s="243"/>
      <c r="AW789" s="196"/>
      <c r="AX789" s="170"/>
    </row>
    <row r="790" spans="32:50" ht="0.75" hidden="1" customHeight="1">
      <c r="AF790" s="415"/>
      <c r="AL790" s="36"/>
      <c r="AM790" s="516"/>
      <c r="AN790" s="484"/>
      <c r="AO790" s="485"/>
      <c r="AP790" s="486"/>
      <c r="AQ790" s="486"/>
      <c r="AR790" s="486"/>
      <c r="AS790" s="192"/>
      <c r="AT790" s="268"/>
      <c r="AU790" s="486"/>
      <c r="AV790" s="486"/>
      <c r="AW790" s="196"/>
      <c r="AX790" s="170"/>
    </row>
    <row r="791" spans="32:50" ht="0.75" hidden="1" customHeight="1">
      <c r="AF791" s="415"/>
      <c r="AL791" s="36"/>
      <c r="AM791" s="516"/>
      <c r="AN791" s="484"/>
      <c r="AO791" s="485"/>
      <c r="AP791" s="486"/>
      <c r="AQ791" s="486"/>
      <c r="AR791" s="486"/>
      <c r="AS791" s="192"/>
      <c r="AT791" s="268"/>
      <c r="AU791" s="486"/>
      <c r="AV791" s="486"/>
      <c r="AW791" s="196"/>
      <c r="AX791" s="170"/>
    </row>
    <row r="792" spans="32:50" ht="0.75" hidden="1" customHeight="1">
      <c r="AF792" s="415"/>
      <c r="AL792" s="36"/>
      <c r="AM792" s="516"/>
      <c r="AN792" s="484"/>
      <c r="AO792" s="485"/>
      <c r="AP792" s="486"/>
      <c r="AQ792" s="486"/>
      <c r="AR792" s="486"/>
      <c r="AS792" s="192"/>
      <c r="AT792" s="268"/>
      <c r="AU792" s="486"/>
      <c r="AV792" s="486"/>
      <c r="AW792" s="196"/>
      <c r="AX792" s="170"/>
    </row>
    <row r="793" spans="32:50" ht="0.75" hidden="1" customHeight="1">
      <c r="AF793" s="415"/>
      <c r="AL793" s="36"/>
      <c r="AM793" s="516"/>
      <c r="AN793" s="484"/>
      <c r="AO793" s="485"/>
      <c r="AP793" s="486"/>
      <c r="AQ793" s="486"/>
      <c r="AR793" s="486"/>
      <c r="AS793" s="192"/>
      <c r="AT793" s="268"/>
      <c r="AU793" s="486"/>
      <c r="AV793" s="486"/>
      <c r="AW793" s="196"/>
      <c r="AX793" s="170"/>
    </row>
    <row r="794" spans="32:50" ht="0.75" hidden="1" customHeight="1">
      <c r="AF794" s="415"/>
      <c r="AL794" s="36"/>
      <c r="AM794" s="516"/>
      <c r="AN794" s="484"/>
      <c r="AO794" s="485"/>
      <c r="AP794" s="486"/>
      <c r="AQ794" s="486"/>
      <c r="AR794" s="486"/>
      <c r="AS794" s="192"/>
      <c r="AT794" s="268"/>
      <c r="AU794" s="486"/>
      <c r="AV794" s="486"/>
      <c r="AW794" s="196"/>
      <c r="AX794" s="170"/>
    </row>
    <row r="795" spans="32:50" ht="0.75" hidden="1" customHeight="1">
      <c r="AF795" s="415"/>
      <c r="AL795" s="36"/>
      <c r="AM795" s="516"/>
      <c r="AN795" s="484"/>
      <c r="AO795" s="485"/>
      <c r="AP795" s="486"/>
      <c r="AQ795" s="486"/>
      <c r="AR795" s="486"/>
      <c r="AS795" s="192"/>
      <c r="AT795" s="268"/>
      <c r="AU795" s="486"/>
      <c r="AV795" s="486"/>
      <c r="AW795" s="196"/>
      <c r="AX795" s="170"/>
    </row>
    <row r="796" spans="32:50" ht="0.75" hidden="1" customHeight="1">
      <c r="AF796" s="415"/>
      <c r="AL796" s="36"/>
      <c r="AM796" s="516"/>
      <c r="AN796" s="484"/>
      <c r="AO796" s="485"/>
      <c r="AP796" s="486"/>
      <c r="AQ796" s="486"/>
      <c r="AR796" s="486"/>
      <c r="AS796" s="192"/>
      <c r="AT796" s="268"/>
      <c r="AU796" s="486"/>
      <c r="AV796" s="486"/>
      <c r="AW796" s="196"/>
      <c r="AX796" s="170"/>
    </row>
    <row r="797" spans="32:50" ht="0.75" hidden="1" customHeight="1">
      <c r="AF797" s="415"/>
      <c r="AL797" s="36"/>
      <c r="AM797" s="516"/>
      <c r="AN797" s="484"/>
      <c r="AO797" s="485"/>
      <c r="AP797" s="486"/>
      <c r="AQ797" s="486"/>
      <c r="AR797" s="486"/>
      <c r="AS797" s="192"/>
      <c r="AT797" s="268"/>
      <c r="AU797" s="486"/>
      <c r="AV797" s="486"/>
      <c r="AW797" s="196"/>
      <c r="AX797" s="170"/>
    </row>
    <row r="798" spans="32:50" ht="12" customHeight="1">
      <c r="AF798" s="415" t="s">
        <v>1340</v>
      </c>
      <c r="AL798" s="36"/>
      <c r="AM798" s="515" t="s">
        <v>1816</v>
      </c>
      <c r="AN798" s="465" t="s">
        <v>684</v>
      </c>
      <c r="AO798" s="191" t="s">
        <v>752</v>
      </c>
      <c r="AP798" s="249">
        <f t="shared" ref="AP798:AR822" si="51">IF(AP842=0,0,AP886/AP842*1000)</f>
        <v>0</v>
      </c>
      <c r="AQ798" s="249">
        <f t="shared" si="51"/>
        <v>0</v>
      </c>
      <c r="AR798" s="249">
        <f t="shared" si="51"/>
        <v>0</v>
      </c>
      <c r="AS798" s="192"/>
      <c r="AT798" s="268"/>
      <c r="AU798" s="486"/>
      <c r="AV798" s="486"/>
      <c r="AW798" s="196"/>
      <c r="AX798" s="170"/>
    </row>
    <row r="799" spans="32:50" ht="12" customHeight="1">
      <c r="AF799" s="415" t="s">
        <v>1341</v>
      </c>
      <c r="AL799" s="36"/>
      <c r="AM799" s="515" t="s">
        <v>1817</v>
      </c>
      <c r="AN799" s="466" t="s">
        <v>718</v>
      </c>
      <c r="AO799" s="191" t="s">
        <v>752</v>
      </c>
      <c r="AP799" s="249">
        <f t="shared" si="51"/>
        <v>0</v>
      </c>
      <c r="AQ799" s="249">
        <f t="shared" si="51"/>
        <v>0</v>
      </c>
      <c r="AR799" s="249">
        <f t="shared" si="51"/>
        <v>0</v>
      </c>
      <c r="AS799" s="192"/>
      <c r="AT799" s="268"/>
      <c r="AU799" s="486"/>
      <c r="AV799" s="486"/>
      <c r="AW799" s="196"/>
      <c r="AX799" s="170"/>
    </row>
    <row r="800" spans="32:50" ht="12" customHeight="1">
      <c r="AF800" s="415" t="s">
        <v>1342</v>
      </c>
      <c r="AL800" s="36"/>
      <c r="AM800" s="515" t="s">
        <v>1818</v>
      </c>
      <c r="AN800" s="460" t="s">
        <v>722</v>
      </c>
      <c r="AO800" s="191" t="s">
        <v>752</v>
      </c>
      <c r="AP800" s="249">
        <f t="shared" si="51"/>
        <v>0</v>
      </c>
      <c r="AQ800" s="249">
        <f t="shared" si="51"/>
        <v>0</v>
      </c>
      <c r="AR800" s="249">
        <f t="shared" si="51"/>
        <v>0</v>
      </c>
      <c r="AS800" s="192"/>
      <c r="AT800" s="268"/>
      <c r="AU800" s="486"/>
      <c r="AV800" s="486"/>
      <c r="AW800" s="196"/>
      <c r="AX800" s="170"/>
    </row>
    <row r="801" spans="32:50" ht="12" customHeight="1">
      <c r="AF801" s="415" t="s">
        <v>1343</v>
      </c>
      <c r="AL801" s="36"/>
      <c r="AM801" s="515" t="s">
        <v>1819</v>
      </c>
      <c r="AN801" s="467" t="s">
        <v>1316</v>
      </c>
      <c r="AO801" s="191" t="s">
        <v>752</v>
      </c>
      <c r="AP801" s="249">
        <f t="shared" si="51"/>
        <v>0</v>
      </c>
      <c r="AQ801" s="249">
        <f t="shared" si="51"/>
        <v>0</v>
      </c>
      <c r="AR801" s="249">
        <f t="shared" si="51"/>
        <v>0</v>
      </c>
      <c r="AS801" s="192"/>
      <c r="AT801" s="268"/>
      <c r="AU801" s="486"/>
      <c r="AV801" s="486"/>
      <c r="AW801" s="196"/>
      <c r="AX801" s="170"/>
    </row>
    <row r="802" spans="32:50" ht="12" customHeight="1">
      <c r="AF802" s="415" t="s">
        <v>1344</v>
      </c>
      <c r="AL802" s="36"/>
      <c r="AM802" s="515" t="s">
        <v>1820</v>
      </c>
      <c r="AN802" s="467" t="s">
        <v>1317</v>
      </c>
      <c r="AO802" s="191" t="s">
        <v>752</v>
      </c>
      <c r="AP802" s="249">
        <f t="shared" si="51"/>
        <v>0</v>
      </c>
      <c r="AQ802" s="249">
        <f t="shared" si="51"/>
        <v>0</v>
      </c>
      <c r="AR802" s="249">
        <f t="shared" si="51"/>
        <v>0</v>
      </c>
      <c r="AS802" s="192"/>
      <c r="AT802" s="268"/>
      <c r="AU802" s="486"/>
      <c r="AV802" s="486"/>
      <c r="AW802" s="196"/>
      <c r="AX802" s="170"/>
    </row>
    <row r="803" spans="32:50" ht="12" customHeight="1">
      <c r="AF803" s="415" t="s">
        <v>1345</v>
      </c>
      <c r="AL803" s="36"/>
      <c r="AM803" s="515" t="s">
        <v>1821</v>
      </c>
      <c r="AN803" s="467" t="s">
        <v>1318</v>
      </c>
      <c r="AO803" s="191" t="s">
        <v>752</v>
      </c>
      <c r="AP803" s="249">
        <f t="shared" si="51"/>
        <v>0</v>
      </c>
      <c r="AQ803" s="249">
        <f t="shared" si="51"/>
        <v>0</v>
      </c>
      <c r="AR803" s="249">
        <f t="shared" si="51"/>
        <v>0</v>
      </c>
      <c r="AS803" s="192"/>
      <c r="AT803" s="268"/>
      <c r="AU803" s="486"/>
      <c r="AV803" s="486"/>
      <c r="AW803" s="196"/>
      <c r="AX803" s="170"/>
    </row>
    <row r="804" spans="32:50" ht="12" customHeight="1">
      <c r="AF804" s="415" t="s">
        <v>1346</v>
      </c>
      <c r="AL804" s="36"/>
      <c r="AM804" s="515" t="s">
        <v>1822</v>
      </c>
      <c r="AN804" s="467" t="s">
        <v>1319</v>
      </c>
      <c r="AO804" s="191" t="s">
        <v>752</v>
      </c>
      <c r="AP804" s="249">
        <f t="shared" si="51"/>
        <v>0</v>
      </c>
      <c r="AQ804" s="249">
        <f t="shared" si="51"/>
        <v>0</v>
      </c>
      <c r="AR804" s="249">
        <f t="shared" si="51"/>
        <v>0</v>
      </c>
      <c r="AS804" s="192"/>
      <c r="AT804" s="268"/>
      <c r="AU804" s="486"/>
      <c r="AV804" s="486"/>
      <c r="AW804" s="196"/>
      <c r="AX804" s="170"/>
    </row>
    <row r="805" spans="32:50" ht="12" customHeight="1">
      <c r="AF805" s="415" t="s">
        <v>1351</v>
      </c>
      <c r="AL805" s="36"/>
      <c r="AM805" s="515" t="s">
        <v>1823</v>
      </c>
      <c r="AN805" s="461" t="s">
        <v>720</v>
      </c>
      <c r="AO805" s="191" t="s">
        <v>752</v>
      </c>
      <c r="AP805" s="249">
        <f t="shared" si="51"/>
        <v>0</v>
      </c>
      <c r="AQ805" s="249">
        <f t="shared" si="51"/>
        <v>0</v>
      </c>
      <c r="AR805" s="249">
        <f t="shared" si="51"/>
        <v>0</v>
      </c>
      <c r="AS805" s="192"/>
      <c r="AT805" s="268"/>
      <c r="AU805" s="486"/>
      <c r="AV805" s="486"/>
      <c r="AW805" s="196"/>
      <c r="AX805" s="170"/>
    </row>
    <row r="806" spans="32:50" ht="12" customHeight="1">
      <c r="AF806" s="415" t="s">
        <v>2044</v>
      </c>
      <c r="AL806" s="36"/>
      <c r="AM806" s="515" t="s">
        <v>2059</v>
      </c>
      <c r="AN806" s="468" t="s">
        <v>1320</v>
      </c>
      <c r="AO806" s="191" t="s">
        <v>752</v>
      </c>
      <c r="AP806" s="249">
        <f t="shared" si="51"/>
        <v>0</v>
      </c>
      <c r="AQ806" s="249">
        <f t="shared" si="51"/>
        <v>0</v>
      </c>
      <c r="AR806" s="249">
        <f t="shared" si="51"/>
        <v>0</v>
      </c>
      <c r="AS806" s="192"/>
      <c r="AT806" s="268"/>
      <c r="AU806" s="486"/>
      <c r="AV806" s="486"/>
      <c r="AW806" s="196"/>
      <c r="AX806" s="170"/>
    </row>
    <row r="807" spans="32:50" ht="12" customHeight="1">
      <c r="AF807" s="415" t="s">
        <v>2025</v>
      </c>
      <c r="AL807" s="36"/>
      <c r="AM807" s="515" t="s">
        <v>2040</v>
      </c>
      <c r="AN807" s="468" t="s">
        <v>1321</v>
      </c>
      <c r="AO807" s="191" t="s">
        <v>752</v>
      </c>
      <c r="AP807" s="249">
        <f t="shared" si="51"/>
        <v>0</v>
      </c>
      <c r="AQ807" s="249">
        <f t="shared" si="51"/>
        <v>0</v>
      </c>
      <c r="AR807" s="249">
        <f t="shared" si="51"/>
        <v>0</v>
      </c>
      <c r="AS807" s="192"/>
      <c r="AT807" s="268"/>
      <c r="AU807" s="486"/>
      <c r="AV807" s="486"/>
      <c r="AW807" s="196"/>
      <c r="AX807" s="170"/>
    </row>
    <row r="808" spans="32:50" ht="12" customHeight="1">
      <c r="AF808" s="415" t="s">
        <v>2005</v>
      </c>
      <c r="AL808" s="36"/>
      <c r="AM808" s="515" t="s">
        <v>2021</v>
      </c>
      <c r="AN808" s="468" t="s">
        <v>1322</v>
      </c>
      <c r="AO808" s="191" t="s">
        <v>752</v>
      </c>
      <c r="AP808" s="249">
        <f t="shared" si="51"/>
        <v>0</v>
      </c>
      <c r="AQ808" s="249">
        <f t="shared" si="51"/>
        <v>0</v>
      </c>
      <c r="AR808" s="249">
        <f t="shared" si="51"/>
        <v>0</v>
      </c>
      <c r="AS808" s="192"/>
      <c r="AT808" s="268"/>
      <c r="AU808" s="486"/>
      <c r="AV808" s="486"/>
      <c r="AW808" s="196"/>
      <c r="AX808" s="170"/>
    </row>
    <row r="809" spans="32:50" ht="12" customHeight="1">
      <c r="AF809" s="415" t="s">
        <v>1352</v>
      </c>
      <c r="AL809" s="36"/>
      <c r="AM809" s="515" t="s">
        <v>1824</v>
      </c>
      <c r="AN809" s="468" t="s">
        <v>1323</v>
      </c>
      <c r="AO809" s="191" t="s">
        <v>752</v>
      </c>
      <c r="AP809" s="249">
        <f t="shared" si="51"/>
        <v>0</v>
      </c>
      <c r="AQ809" s="249">
        <f t="shared" si="51"/>
        <v>0</v>
      </c>
      <c r="AR809" s="249">
        <f t="shared" si="51"/>
        <v>0</v>
      </c>
      <c r="AS809" s="192"/>
      <c r="AT809" s="268"/>
      <c r="AU809" s="486"/>
      <c r="AV809" s="486"/>
      <c r="AW809" s="196"/>
      <c r="AX809" s="170"/>
    </row>
    <row r="810" spans="32:50" ht="12" customHeight="1">
      <c r="AF810" s="415" t="s">
        <v>1353</v>
      </c>
      <c r="AL810" s="36"/>
      <c r="AM810" s="515" t="s">
        <v>1825</v>
      </c>
      <c r="AN810" s="468" t="s">
        <v>1324</v>
      </c>
      <c r="AO810" s="191" t="s">
        <v>752</v>
      </c>
      <c r="AP810" s="249">
        <f t="shared" si="51"/>
        <v>0</v>
      </c>
      <c r="AQ810" s="249">
        <f t="shared" si="51"/>
        <v>0</v>
      </c>
      <c r="AR810" s="249">
        <f t="shared" si="51"/>
        <v>0</v>
      </c>
      <c r="AS810" s="192"/>
      <c r="AT810" s="268"/>
      <c r="AU810" s="486"/>
      <c r="AV810" s="486"/>
      <c r="AW810" s="196"/>
      <c r="AX810" s="170"/>
    </row>
    <row r="811" spans="32:50" ht="12" customHeight="1">
      <c r="AF811" s="415" t="s">
        <v>1354</v>
      </c>
      <c r="AL811" s="36"/>
      <c r="AM811" s="515" t="s">
        <v>1826</v>
      </c>
      <c r="AN811" s="468" t="s">
        <v>1325</v>
      </c>
      <c r="AO811" s="191" t="s">
        <v>752</v>
      </c>
      <c r="AP811" s="249">
        <f t="shared" si="51"/>
        <v>0</v>
      </c>
      <c r="AQ811" s="249">
        <f t="shared" si="51"/>
        <v>0</v>
      </c>
      <c r="AR811" s="249">
        <f t="shared" si="51"/>
        <v>0</v>
      </c>
      <c r="AS811" s="192"/>
      <c r="AT811" s="268"/>
      <c r="AU811" s="486"/>
      <c r="AV811" s="486"/>
      <c r="AW811" s="196"/>
      <c r="AX811" s="170"/>
    </row>
    <row r="812" spans="32:50" ht="12" customHeight="1">
      <c r="AF812" s="415" t="s">
        <v>1355</v>
      </c>
      <c r="AL812" s="36"/>
      <c r="AM812" s="515" t="s">
        <v>1827</v>
      </c>
      <c r="AN812" s="469" t="s">
        <v>721</v>
      </c>
      <c r="AO812" s="191" t="s">
        <v>752</v>
      </c>
      <c r="AP812" s="249">
        <f t="shared" si="51"/>
        <v>0</v>
      </c>
      <c r="AQ812" s="249">
        <f t="shared" si="51"/>
        <v>0</v>
      </c>
      <c r="AR812" s="249">
        <f t="shared" si="51"/>
        <v>0</v>
      </c>
      <c r="AS812" s="192"/>
      <c r="AT812" s="268"/>
      <c r="AU812" s="486"/>
      <c r="AV812" s="486"/>
      <c r="AW812" s="196"/>
      <c r="AX812" s="170"/>
    </row>
    <row r="813" spans="32:50" ht="12" customHeight="1">
      <c r="AF813" s="415" t="s">
        <v>1356</v>
      </c>
      <c r="AL813" s="36"/>
      <c r="AM813" s="515" t="s">
        <v>1828</v>
      </c>
      <c r="AN813" s="462" t="s">
        <v>712</v>
      </c>
      <c r="AO813" s="191" t="s">
        <v>752</v>
      </c>
      <c r="AP813" s="249">
        <f t="shared" si="51"/>
        <v>0</v>
      </c>
      <c r="AQ813" s="249">
        <f t="shared" si="51"/>
        <v>0</v>
      </c>
      <c r="AR813" s="249">
        <f t="shared" si="51"/>
        <v>0</v>
      </c>
      <c r="AS813" s="192"/>
      <c r="AT813" s="268"/>
      <c r="AU813" s="486"/>
      <c r="AV813" s="486"/>
      <c r="AW813" s="196"/>
      <c r="AX813" s="170"/>
    </row>
    <row r="814" spans="32:50" ht="12" customHeight="1">
      <c r="AF814" s="415" t="s">
        <v>1357</v>
      </c>
      <c r="AL814" s="36"/>
      <c r="AM814" s="515" t="s">
        <v>1829</v>
      </c>
      <c r="AN814" s="470" t="s">
        <v>1326</v>
      </c>
      <c r="AO814" s="191" t="s">
        <v>752</v>
      </c>
      <c r="AP814" s="249">
        <f t="shared" si="51"/>
        <v>0</v>
      </c>
      <c r="AQ814" s="249">
        <f t="shared" si="51"/>
        <v>0</v>
      </c>
      <c r="AR814" s="249">
        <f t="shared" si="51"/>
        <v>0</v>
      </c>
      <c r="AS814" s="192"/>
      <c r="AT814" s="268"/>
      <c r="AU814" s="486"/>
      <c r="AV814" s="486"/>
      <c r="AW814" s="196"/>
      <c r="AX814" s="170"/>
    </row>
    <row r="815" spans="32:50" ht="12" customHeight="1">
      <c r="AF815" s="415" t="s">
        <v>1358</v>
      </c>
      <c r="AL815" s="36"/>
      <c r="AM815" s="515" t="s">
        <v>1830</v>
      </c>
      <c r="AN815" s="470" t="s">
        <v>1327</v>
      </c>
      <c r="AO815" s="191" t="s">
        <v>752</v>
      </c>
      <c r="AP815" s="249">
        <f t="shared" si="51"/>
        <v>0</v>
      </c>
      <c r="AQ815" s="249">
        <f t="shared" si="51"/>
        <v>0</v>
      </c>
      <c r="AR815" s="249">
        <f t="shared" si="51"/>
        <v>0</v>
      </c>
      <c r="AS815" s="192"/>
      <c r="AT815" s="268"/>
      <c r="AU815" s="486"/>
      <c r="AV815" s="486"/>
      <c r="AW815" s="196"/>
      <c r="AX815" s="170"/>
    </row>
    <row r="816" spans="32:50" ht="12" customHeight="1">
      <c r="AF816" s="415" t="s">
        <v>1359</v>
      </c>
      <c r="AL816" s="36"/>
      <c r="AM816" s="515" t="s">
        <v>1831</v>
      </c>
      <c r="AN816" s="470" t="s">
        <v>1328</v>
      </c>
      <c r="AO816" s="191" t="s">
        <v>752</v>
      </c>
      <c r="AP816" s="249">
        <f t="shared" si="51"/>
        <v>0</v>
      </c>
      <c r="AQ816" s="249">
        <f t="shared" si="51"/>
        <v>0</v>
      </c>
      <c r="AR816" s="249">
        <f t="shared" si="51"/>
        <v>0</v>
      </c>
      <c r="AS816" s="192"/>
      <c r="AT816" s="268"/>
      <c r="AU816" s="486"/>
      <c r="AV816" s="486"/>
      <c r="AW816" s="196"/>
      <c r="AX816" s="170"/>
    </row>
    <row r="817" spans="32:50" ht="12" customHeight="1">
      <c r="AF817" s="415" t="s">
        <v>1371</v>
      </c>
      <c r="AL817" s="36"/>
      <c r="AM817" s="515" t="s">
        <v>1832</v>
      </c>
      <c r="AN817" s="470" t="s">
        <v>1329</v>
      </c>
      <c r="AO817" s="191" t="s">
        <v>752</v>
      </c>
      <c r="AP817" s="249">
        <f t="shared" si="51"/>
        <v>0</v>
      </c>
      <c r="AQ817" s="249">
        <f t="shared" si="51"/>
        <v>0</v>
      </c>
      <c r="AR817" s="249">
        <f t="shared" si="51"/>
        <v>0</v>
      </c>
      <c r="AS817" s="192"/>
      <c r="AT817" s="268"/>
      <c r="AU817" s="486"/>
      <c r="AV817" s="486"/>
      <c r="AW817" s="196"/>
      <c r="AX817" s="170"/>
    </row>
    <row r="818" spans="32:50" ht="12" customHeight="1">
      <c r="AF818" s="415" t="s">
        <v>1370</v>
      </c>
      <c r="AL818" s="36"/>
      <c r="AM818" s="515" t="s">
        <v>1833</v>
      </c>
      <c r="AN818" s="470" t="s">
        <v>1330</v>
      </c>
      <c r="AO818" s="191" t="s">
        <v>752</v>
      </c>
      <c r="AP818" s="249">
        <f t="shared" si="51"/>
        <v>0</v>
      </c>
      <c r="AQ818" s="249">
        <f t="shared" si="51"/>
        <v>0</v>
      </c>
      <c r="AR818" s="249">
        <f t="shared" si="51"/>
        <v>0</v>
      </c>
      <c r="AS818" s="192"/>
      <c r="AT818" s="268"/>
      <c r="AU818" s="486"/>
      <c r="AV818" s="486"/>
      <c r="AW818" s="196"/>
      <c r="AX818" s="170"/>
    </row>
    <row r="819" spans="32:50" ht="12" customHeight="1">
      <c r="AF819" s="415" t="s">
        <v>1369</v>
      </c>
      <c r="AL819" s="36"/>
      <c r="AM819" s="515" t="s">
        <v>1834</v>
      </c>
      <c r="AN819" s="470" t="s">
        <v>1331</v>
      </c>
      <c r="AO819" s="191" t="s">
        <v>752</v>
      </c>
      <c r="AP819" s="249">
        <f t="shared" si="51"/>
        <v>0</v>
      </c>
      <c r="AQ819" s="249">
        <f t="shared" si="51"/>
        <v>0</v>
      </c>
      <c r="AR819" s="249">
        <f t="shared" si="51"/>
        <v>0</v>
      </c>
      <c r="AS819" s="192"/>
      <c r="AT819" s="268"/>
      <c r="AU819" s="486"/>
      <c r="AV819" s="486"/>
      <c r="AW819" s="196"/>
      <c r="AX819" s="170"/>
    </row>
    <row r="820" spans="32:50" ht="12" customHeight="1">
      <c r="AF820" s="415" t="s">
        <v>1368</v>
      </c>
      <c r="AL820" s="36"/>
      <c r="AM820" s="515" t="s">
        <v>1835</v>
      </c>
      <c r="AN820" s="470" t="s">
        <v>1332</v>
      </c>
      <c r="AO820" s="191" t="s">
        <v>752</v>
      </c>
      <c r="AP820" s="249">
        <f t="shared" si="51"/>
        <v>0</v>
      </c>
      <c r="AQ820" s="249">
        <f t="shared" si="51"/>
        <v>0</v>
      </c>
      <c r="AR820" s="249">
        <f t="shared" si="51"/>
        <v>0</v>
      </c>
      <c r="AS820" s="192"/>
      <c r="AT820" s="268"/>
      <c r="AU820" s="486"/>
      <c r="AV820" s="486"/>
      <c r="AW820" s="196"/>
      <c r="AX820" s="170"/>
    </row>
    <row r="821" spans="32:50" ht="12" customHeight="1">
      <c r="AF821" s="415" t="s">
        <v>1367</v>
      </c>
      <c r="AL821" s="36"/>
      <c r="AM821" s="515" t="s">
        <v>1836</v>
      </c>
      <c r="AN821" s="470" t="s">
        <v>1333</v>
      </c>
      <c r="AO821" s="191" t="s">
        <v>752</v>
      </c>
      <c r="AP821" s="249">
        <f t="shared" si="51"/>
        <v>0</v>
      </c>
      <c r="AQ821" s="249">
        <f t="shared" si="51"/>
        <v>0</v>
      </c>
      <c r="AR821" s="249">
        <f t="shared" si="51"/>
        <v>0</v>
      </c>
      <c r="AS821" s="192"/>
      <c r="AT821" s="268"/>
      <c r="AU821" s="486"/>
      <c r="AV821" s="486"/>
      <c r="AW821" s="196"/>
      <c r="AX821" s="170"/>
    </row>
    <row r="822" spans="32:50" ht="12" customHeight="1">
      <c r="AF822" s="415" t="s">
        <v>1372</v>
      </c>
      <c r="AL822" s="36"/>
      <c r="AM822" s="515" t="s">
        <v>1837</v>
      </c>
      <c r="AN822" s="470" t="s">
        <v>1334</v>
      </c>
      <c r="AO822" s="191" t="s">
        <v>752</v>
      </c>
      <c r="AP822" s="249">
        <f t="shared" si="51"/>
        <v>0</v>
      </c>
      <c r="AQ822" s="249">
        <f t="shared" si="51"/>
        <v>0</v>
      </c>
      <c r="AR822" s="249">
        <f t="shared" si="51"/>
        <v>0</v>
      </c>
      <c r="AS822" s="192"/>
      <c r="AT822" s="268"/>
      <c r="AU822" s="486"/>
      <c r="AV822" s="486"/>
      <c r="AW822" s="196"/>
      <c r="AX822" s="170"/>
    </row>
    <row r="823" spans="32:50" ht="0.75" hidden="1" customHeight="1">
      <c r="AF823" s="415"/>
      <c r="AL823" s="36"/>
      <c r="AM823" s="516"/>
      <c r="AN823" s="484"/>
      <c r="AO823" s="485"/>
      <c r="AP823" s="486"/>
      <c r="AQ823" s="486"/>
      <c r="AR823" s="486"/>
      <c r="AS823" s="192"/>
      <c r="AT823" s="268"/>
      <c r="AU823" s="486"/>
      <c r="AV823" s="486"/>
      <c r="AW823" s="196"/>
      <c r="AX823" s="170"/>
    </row>
    <row r="824" spans="32:50" ht="0.75" hidden="1" customHeight="1">
      <c r="AF824" s="415"/>
      <c r="AL824" s="36"/>
      <c r="AM824" s="516"/>
      <c r="AN824" s="484"/>
      <c r="AO824" s="485"/>
      <c r="AP824" s="486"/>
      <c r="AQ824" s="486"/>
      <c r="AR824" s="486"/>
      <c r="AS824" s="192"/>
      <c r="AT824" s="268"/>
      <c r="AU824" s="486"/>
      <c r="AV824" s="486"/>
      <c r="AW824" s="196"/>
      <c r="AX824" s="170"/>
    </row>
    <row r="825" spans="32:50" ht="12" customHeight="1">
      <c r="AF825" s="415" t="s">
        <v>1373</v>
      </c>
      <c r="AL825" s="36"/>
      <c r="AM825" s="515" t="s">
        <v>1838</v>
      </c>
      <c r="AN825" s="471" t="s">
        <v>1335</v>
      </c>
      <c r="AO825" s="191" t="s">
        <v>752</v>
      </c>
      <c r="AP825" s="249">
        <f t="shared" ref="AP825:AR831" si="52">IF(AP869=0,0,AP913/AP869*1000)</f>
        <v>0</v>
      </c>
      <c r="AQ825" s="249">
        <f t="shared" si="52"/>
        <v>0</v>
      </c>
      <c r="AR825" s="249">
        <f t="shared" si="52"/>
        <v>0</v>
      </c>
      <c r="AS825" s="192"/>
      <c r="AT825" s="268"/>
      <c r="AU825" s="486"/>
      <c r="AV825" s="486"/>
      <c r="AW825" s="196"/>
      <c r="AX825" s="170"/>
    </row>
    <row r="826" spans="32:50" ht="12" customHeight="1">
      <c r="AF826" s="415" t="s">
        <v>1360</v>
      </c>
      <c r="AL826" s="36"/>
      <c r="AM826" s="515" t="s">
        <v>1839</v>
      </c>
      <c r="AN826" s="472" t="s">
        <v>723</v>
      </c>
      <c r="AO826" s="191" t="s">
        <v>752</v>
      </c>
      <c r="AP826" s="249">
        <f t="shared" si="52"/>
        <v>0</v>
      </c>
      <c r="AQ826" s="249">
        <f t="shared" si="52"/>
        <v>0</v>
      </c>
      <c r="AR826" s="249">
        <f t="shared" si="52"/>
        <v>0</v>
      </c>
      <c r="AS826" s="192"/>
      <c r="AT826" s="268"/>
      <c r="AU826" s="486"/>
      <c r="AV826" s="486"/>
      <c r="AW826" s="196"/>
      <c r="AX826" s="170"/>
    </row>
    <row r="827" spans="32:50" ht="12" customHeight="1">
      <c r="AF827" s="415" t="s">
        <v>1361</v>
      </c>
      <c r="AL827" s="36"/>
      <c r="AM827" s="515" t="s">
        <v>1840</v>
      </c>
      <c r="AN827" s="473" t="s">
        <v>749</v>
      </c>
      <c r="AO827" s="191" t="s">
        <v>752</v>
      </c>
      <c r="AP827" s="249">
        <f t="shared" si="52"/>
        <v>0</v>
      </c>
      <c r="AQ827" s="249">
        <f t="shared" si="52"/>
        <v>0</v>
      </c>
      <c r="AR827" s="249">
        <f t="shared" si="52"/>
        <v>0</v>
      </c>
      <c r="AS827" s="192"/>
      <c r="AT827" s="268"/>
      <c r="AU827" s="486"/>
      <c r="AV827" s="486"/>
      <c r="AW827" s="196"/>
      <c r="AX827" s="170"/>
    </row>
    <row r="828" spans="32:50" ht="12" customHeight="1">
      <c r="AF828" s="415" t="s">
        <v>1362</v>
      </c>
      <c r="AL828" s="36"/>
      <c r="AM828" s="515" t="s">
        <v>1841</v>
      </c>
      <c r="AN828" s="474" t="s">
        <v>315</v>
      </c>
      <c r="AO828" s="191" t="s">
        <v>752</v>
      </c>
      <c r="AP828" s="249">
        <f t="shared" si="52"/>
        <v>0</v>
      </c>
      <c r="AQ828" s="249">
        <f t="shared" si="52"/>
        <v>0</v>
      </c>
      <c r="AR828" s="249">
        <f t="shared" si="52"/>
        <v>0</v>
      </c>
      <c r="AS828" s="192"/>
      <c r="AT828" s="268"/>
      <c r="AU828" s="486"/>
      <c r="AV828" s="486"/>
      <c r="AW828" s="196"/>
      <c r="AX828" s="170"/>
    </row>
    <row r="829" spans="32:50" ht="12" customHeight="1">
      <c r="AF829" s="415" t="s">
        <v>1364</v>
      </c>
      <c r="AL829" s="36"/>
      <c r="AM829" s="515" t="s">
        <v>1842</v>
      </c>
      <c r="AN829" s="475" t="s">
        <v>316</v>
      </c>
      <c r="AO829" s="191" t="s">
        <v>752</v>
      </c>
      <c r="AP829" s="249">
        <f t="shared" si="52"/>
        <v>0</v>
      </c>
      <c r="AQ829" s="249">
        <f t="shared" si="52"/>
        <v>0</v>
      </c>
      <c r="AR829" s="249">
        <f t="shared" si="52"/>
        <v>0</v>
      </c>
      <c r="AS829" s="192"/>
      <c r="AT829" s="268"/>
      <c r="AU829" s="486"/>
      <c r="AV829" s="486"/>
      <c r="AW829" s="196"/>
      <c r="AX829" s="170"/>
    </row>
    <row r="830" spans="32:50" ht="12" customHeight="1">
      <c r="AF830" s="415" t="s">
        <v>1363</v>
      </c>
      <c r="AL830" s="36"/>
      <c r="AM830" s="515" t="s">
        <v>1843</v>
      </c>
      <c r="AN830" s="476" t="s">
        <v>317</v>
      </c>
      <c r="AO830" s="191" t="s">
        <v>752</v>
      </c>
      <c r="AP830" s="249">
        <f t="shared" si="52"/>
        <v>0</v>
      </c>
      <c r="AQ830" s="249">
        <f t="shared" si="52"/>
        <v>0</v>
      </c>
      <c r="AR830" s="249">
        <f t="shared" si="52"/>
        <v>0</v>
      </c>
      <c r="AS830" s="192"/>
      <c r="AT830" s="268"/>
      <c r="AU830" s="486"/>
      <c r="AV830" s="486"/>
      <c r="AW830" s="196"/>
      <c r="AX830" s="170"/>
    </row>
    <row r="831" spans="32:50" ht="12" customHeight="1">
      <c r="AF831" s="415" t="s">
        <v>1365</v>
      </c>
      <c r="AL831" s="36"/>
      <c r="AM831" s="515" t="s">
        <v>1844</v>
      </c>
      <c r="AN831" s="465" t="s">
        <v>318</v>
      </c>
      <c r="AO831" s="191" t="s">
        <v>752</v>
      </c>
      <c r="AP831" s="249">
        <f t="shared" si="52"/>
        <v>0</v>
      </c>
      <c r="AQ831" s="249">
        <f t="shared" si="52"/>
        <v>0</v>
      </c>
      <c r="AR831" s="249">
        <f t="shared" si="52"/>
        <v>0</v>
      </c>
      <c r="AS831" s="192"/>
      <c r="AT831" s="268"/>
      <c r="AU831" s="486"/>
      <c r="AV831" s="486"/>
      <c r="AW831" s="196"/>
      <c r="AX831" s="170"/>
    </row>
    <row r="832" spans="32:50" ht="0.75" hidden="1" customHeight="1">
      <c r="AF832" s="415"/>
      <c r="AL832" s="36"/>
      <c r="AM832" s="516"/>
      <c r="AN832" s="484"/>
      <c r="AO832" s="485"/>
      <c r="AP832" s="486"/>
      <c r="AQ832" s="486"/>
      <c r="AR832" s="486"/>
      <c r="AS832" s="192"/>
      <c r="AT832" s="268"/>
      <c r="AU832" s="486"/>
      <c r="AV832" s="486"/>
      <c r="AW832" s="196"/>
      <c r="AX832" s="170"/>
    </row>
    <row r="833" spans="32:50" ht="24" customHeight="1">
      <c r="AF833" s="116"/>
      <c r="AL833" s="36"/>
      <c r="AM833" s="514" t="s">
        <v>1876</v>
      </c>
      <c r="AN833" s="487" t="s">
        <v>663</v>
      </c>
      <c r="AO833" s="191"/>
      <c r="AP833" s="197"/>
      <c r="AQ833" s="197"/>
      <c r="AR833" s="197"/>
      <c r="AS833" s="192"/>
      <c r="AT833" s="268"/>
      <c r="AU833" s="486"/>
      <c r="AV833" s="486"/>
      <c r="AW833" s="196"/>
      <c r="AX833" s="170"/>
    </row>
    <row r="834" spans="32:50" ht="0.75" hidden="1" customHeight="1">
      <c r="AF834" s="415"/>
      <c r="AL834" s="36"/>
      <c r="AM834" s="516"/>
      <c r="AN834" s="484"/>
      <c r="AO834" s="485"/>
      <c r="AP834" s="486"/>
      <c r="AQ834" s="486"/>
      <c r="AR834" s="486"/>
      <c r="AS834" s="192"/>
      <c r="AT834" s="268"/>
      <c r="AU834" s="486"/>
      <c r="AV834" s="486"/>
      <c r="AW834" s="196"/>
      <c r="AX834" s="170"/>
    </row>
    <row r="835" spans="32:50" ht="0.75" hidden="1" customHeight="1">
      <c r="AF835" s="415"/>
      <c r="AL835" s="36"/>
      <c r="AM835" s="516"/>
      <c r="AN835" s="484"/>
      <c r="AO835" s="485"/>
      <c r="AP835" s="486"/>
      <c r="AQ835" s="486"/>
      <c r="AR835" s="486"/>
      <c r="AS835" s="192"/>
      <c r="AT835" s="268"/>
      <c r="AU835" s="486"/>
      <c r="AV835" s="486"/>
      <c r="AW835" s="196"/>
      <c r="AX835" s="170"/>
    </row>
    <row r="836" spans="32:50" ht="0.75" hidden="1" customHeight="1">
      <c r="AF836" s="415"/>
      <c r="AL836" s="36"/>
      <c r="AM836" s="516"/>
      <c r="AN836" s="484"/>
      <c r="AO836" s="485"/>
      <c r="AP836" s="486"/>
      <c r="AQ836" s="486"/>
      <c r="AR836" s="486"/>
      <c r="AS836" s="192"/>
      <c r="AT836" s="268"/>
      <c r="AU836" s="486"/>
      <c r="AV836" s="486"/>
      <c r="AW836" s="196"/>
      <c r="AX836" s="170"/>
    </row>
    <row r="837" spans="32:50" ht="0.75" hidden="1" customHeight="1">
      <c r="AF837" s="415"/>
      <c r="AL837" s="36"/>
      <c r="AM837" s="516"/>
      <c r="AN837" s="484"/>
      <c r="AO837" s="485"/>
      <c r="AP837" s="486"/>
      <c r="AQ837" s="486"/>
      <c r="AR837" s="486"/>
      <c r="AS837" s="192"/>
      <c r="AT837" s="268"/>
      <c r="AU837" s="486"/>
      <c r="AV837" s="486"/>
      <c r="AW837" s="196"/>
      <c r="AX837" s="170"/>
    </row>
    <row r="838" spans="32:50" ht="0.75" hidden="1" customHeight="1">
      <c r="AF838" s="415"/>
      <c r="AL838" s="36"/>
      <c r="AM838" s="516"/>
      <c r="AN838" s="484"/>
      <c r="AO838" s="485"/>
      <c r="AP838" s="486"/>
      <c r="AQ838" s="486"/>
      <c r="AR838" s="486"/>
      <c r="AS838" s="192"/>
      <c r="AT838" s="268"/>
      <c r="AU838" s="486"/>
      <c r="AV838" s="486"/>
      <c r="AW838" s="196"/>
      <c r="AX838" s="170"/>
    </row>
    <row r="839" spans="32:50" ht="0.75" hidden="1" customHeight="1">
      <c r="AF839" s="415"/>
      <c r="AL839" s="36"/>
      <c r="AM839" s="516"/>
      <c r="AN839" s="484"/>
      <c r="AO839" s="485"/>
      <c r="AP839" s="486"/>
      <c r="AQ839" s="486"/>
      <c r="AR839" s="486"/>
      <c r="AS839" s="192"/>
      <c r="AT839" s="268"/>
      <c r="AU839" s="486"/>
      <c r="AV839" s="486"/>
      <c r="AW839" s="196"/>
      <c r="AX839" s="170"/>
    </row>
    <row r="840" spans="32:50" ht="0.75" hidden="1" customHeight="1">
      <c r="AF840" s="415"/>
      <c r="AL840" s="36"/>
      <c r="AM840" s="516"/>
      <c r="AN840" s="484"/>
      <c r="AO840" s="485"/>
      <c r="AP840" s="486"/>
      <c r="AQ840" s="486"/>
      <c r="AR840" s="486"/>
      <c r="AS840" s="192"/>
      <c r="AT840" s="268"/>
      <c r="AU840" s="486"/>
      <c r="AV840" s="486"/>
      <c r="AW840" s="196"/>
      <c r="AX840" s="170"/>
    </row>
    <row r="841" spans="32:50" ht="0.75" hidden="1" customHeight="1">
      <c r="AF841" s="415"/>
      <c r="AL841" s="36"/>
      <c r="AM841" s="516"/>
      <c r="AN841" s="484"/>
      <c r="AO841" s="485"/>
      <c r="AP841" s="486"/>
      <c r="AQ841" s="486"/>
      <c r="AR841" s="486"/>
      <c r="AS841" s="192"/>
      <c r="AT841" s="268"/>
      <c r="AU841" s="486"/>
      <c r="AV841" s="486"/>
      <c r="AW841" s="196"/>
      <c r="AX841" s="170"/>
    </row>
    <row r="842" spans="32:50" ht="12" customHeight="1">
      <c r="AF842" s="415" t="s">
        <v>1340</v>
      </c>
      <c r="AL842" s="36"/>
      <c r="AM842" s="515" t="s">
        <v>1877</v>
      </c>
      <c r="AN842" s="465" t="s">
        <v>684</v>
      </c>
      <c r="AO842" s="191" t="s">
        <v>759</v>
      </c>
      <c r="AP842" s="249">
        <f t="shared" ref="AP842:AR866" si="53">SUMIF($AS$9:$AW$9,AP$9,$AS842:$AW842)</f>
        <v>0</v>
      </c>
      <c r="AQ842" s="249">
        <f t="shared" si="53"/>
        <v>0</v>
      </c>
      <c r="AR842" s="249">
        <f t="shared" si="53"/>
        <v>0</v>
      </c>
      <c r="AS842" s="192"/>
      <c r="AT842" s="268"/>
      <c r="AU842" s="486"/>
      <c r="AV842" s="486"/>
      <c r="AW842" s="196"/>
      <c r="AX842" s="170"/>
    </row>
    <row r="843" spans="32:50" ht="12" customHeight="1">
      <c r="AF843" s="415" t="s">
        <v>1341</v>
      </c>
      <c r="AL843" s="36"/>
      <c r="AM843" s="515" t="s">
        <v>1878</v>
      </c>
      <c r="AN843" s="466" t="s">
        <v>718</v>
      </c>
      <c r="AO843" s="191" t="s">
        <v>759</v>
      </c>
      <c r="AP843" s="249">
        <f t="shared" si="53"/>
        <v>0</v>
      </c>
      <c r="AQ843" s="249">
        <f t="shared" si="53"/>
        <v>0</v>
      </c>
      <c r="AR843" s="249">
        <f t="shared" si="53"/>
        <v>0</v>
      </c>
      <c r="AS843" s="192"/>
      <c r="AT843" s="268"/>
      <c r="AU843" s="486"/>
      <c r="AV843" s="486"/>
      <c r="AW843" s="196"/>
      <c r="AX843" s="170"/>
    </row>
    <row r="844" spans="32:50" ht="12" customHeight="1">
      <c r="AF844" s="415" t="s">
        <v>1342</v>
      </c>
      <c r="AL844" s="36"/>
      <c r="AM844" s="515" t="s">
        <v>1879</v>
      </c>
      <c r="AN844" s="460" t="s">
        <v>722</v>
      </c>
      <c r="AO844" s="191" t="s">
        <v>759</v>
      </c>
      <c r="AP844" s="249">
        <f t="shared" si="53"/>
        <v>0</v>
      </c>
      <c r="AQ844" s="249">
        <f t="shared" si="53"/>
        <v>0</v>
      </c>
      <c r="AR844" s="249">
        <f t="shared" si="53"/>
        <v>0</v>
      </c>
      <c r="AS844" s="192"/>
      <c r="AT844" s="268"/>
      <c r="AU844" s="486"/>
      <c r="AV844" s="486"/>
      <c r="AW844" s="196"/>
      <c r="AX844" s="170"/>
    </row>
    <row r="845" spans="32:50" ht="12" customHeight="1">
      <c r="AF845" s="415" t="s">
        <v>1343</v>
      </c>
      <c r="AL845" s="36"/>
      <c r="AM845" s="515" t="s">
        <v>1880</v>
      </c>
      <c r="AN845" s="467" t="s">
        <v>1316</v>
      </c>
      <c r="AO845" s="191" t="s">
        <v>759</v>
      </c>
      <c r="AP845" s="249">
        <f t="shared" si="53"/>
        <v>0</v>
      </c>
      <c r="AQ845" s="249">
        <f t="shared" si="53"/>
        <v>0</v>
      </c>
      <c r="AR845" s="249">
        <f t="shared" si="53"/>
        <v>0</v>
      </c>
      <c r="AS845" s="192"/>
      <c r="AT845" s="268"/>
      <c r="AU845" s="486"/>
      <c r="AV845" s="486"/>
      <c r="AW845" s="196"/>
      <c r="AX845" s="170"/>
    </row>
    <row r="846" spans="32:50" ht="12" customHeight="1">
      <c r="AF846" s="415" t="s">
        <v>1344</v>
      </c>
      <c r="AL846" s="36"/>
      <c r="AM846" s="515" t="s">
        <v>1881</v>
      </c>
      <c r="AN846" s="467" t="s">
        <v>1317</v>
      </c>
      <c r="AO846" s="191" t="s">
        <v>759</v>
      </c>
      <c r="AP846" s="249">
        <f t="shared" si="53"/>
        <v>0</v>
      </c>
      <c r="AQ846" s="249">
        <f t="shared" si="53"/>
        <v>0</v>
      </c>
      <c r="AR846" s="249">
        <f t="shared" si="53"/>
        <v>0</v>
      </c>
      <c r="AS846" s="192"/>
      <c r="AT846" s="268"/>
      <c r="AU846" s="486"/>
      <c r="AV846" s="486"/>
      <c r="AW846" s="196"/>
      <c r="AX846" s="170"/>
    </row>
    <row r="847" spans="32:50" ht="12" customHeight="1">
      <c r="AF847" s="415" t="s">
        <v>1345</v>
      </c>
      <c r="AL847" s="36"/>
      <c r="AM847" s="515" t="s">
        <v>1882</v>
      </c>
      <c r="AN847" s="467" t="s">
        <v>1318</v>
      </c>
      <c r="AO847" s="191" t="s">
        <v>759</v>
      </c>
      <c r="AP847" s="249">
        <f t="shared" si="53"/>
        <v>0</v>
      </c>
      <c r="AQ847" s="249">
        <f t="shared" si="53"/>
        <v>0</v>
      </c>
      <c r="AR847" s="249">
        <f t="shared" si="53"/>
        <v>0</v>
      </c>
      <c r="AS847" s="192"/>
      <c r="AT847" s="268"/>
      <c r="AU847" s="486"/>
      <c r="AV847" s="486"/>
      <c r="AW847" s="196"/>
      <c r="AX847" s="170"/>
    </row>
    <row r="848" spans="32:50" ht="12" customHeight="1">
      <c r="AF848" s="415" t="s">
        <v>1346</v>
      </c>
      <c r="AL848" s="36"/>
      <c r="AM848" s="515" t="s">
        <v>1883</v>
      </c>
      <c r="AN848" s="467" t="s">
        <v>1319</v>
      </c>
      <c r="AO848" s="191" t="s">
        <v>759</v>
      </c>
      <c r="AP848" s="249">
        <f t="shared" si="53"/>
        <v>0</v>
      </c>
      <c r="AQ848" s="249">
        <f t="shared" si="53"/>
        <v>0</v>
      </c>
      <c r="AR848" s="249">
        <f t="shared" si="53"/>
        <v>0</v>
      </c>
      <c r="AS848" s="192"/>
      <c r="AT848" s="268"/>
      <c r="AU848" s="486"/>
      <c r="AV848" s="486"/>
      <c r="AW848" s="196"/>
      <c r="AX848" s="170"/>
    </row>
    <row r="849" spans="32:50" ht="12" customHeight="1">
      <c r="AF849" s="415" t="s">
        <v>1351</v>
      </c>
      <c r="AL849" s="36"/>
      <c r="AM849" s="515" t="s">
        <v>1884</v>
      </c>
      <c r="AN849" s="461" t="s">
        <v>720</v>
      </c>
      <c r="AO849" s="191" t="s">
        <v>759</v>
      </c>
      <c r="AP849" s="249">
        <f t="shared" si="53"/>
        <v>0</v>
      </c>
      <c r="AQ849" s="249">
        <f t="shared" si="53"/>
        <v>0</v>
      </c>
      <c r="AR849" s="249">
        <f t="shared" si="53"/>
        <v>0</v>
      </c>
      <c r="AS849" s="192"/>
      <c r="AT849" s="268"/>
      <c r="AU849" s="486"/>
      <c r="AV849" s="486"/>
      <c r="AW849" s="196"/>
      <c r="AX849" s="170"/>
    </row>
    <row r="850" spans="32:50" ht="12" customHeight="1">
      <c r="AF850" s="415" t="s">
        <v>2044</v>
      </c>
      <c r="AL850" s="36"/>
      <c r="AM850" s="515" t="s">
        <v>2060</v>
      </c>
      <c r="AN850" s="468" t="s">
        <v>1320</v>
      </c>
      <c r="AO850" s="191" t="s">
        <v>759</v>
      </c>
      <c r="AP850" s="249">
        <f t="shared" si="53"/>
        <v>0</v>
      </c>
      <c r="AQ850" s="249">
        <f t="shared" si="53"/>
        <v>0</v>
      </c>
      <c r="AR850" s="249">
        <f t="shared" si="53"/>
        <v>0</v>
      </c>
      <c r="AS850" s="192"/>
      <c r="AT850" s="268"/>
      <c r="AU850" s="486"/>
      <c r="AV850" s="486"/>
      <c r="AW850" s="196"/>
      <c r="AX850" s="170"/>
    </row>
    <row r="851" spans="32:50" ht="12" customHeight="1">
      <c r="AF851" s="415" t="s">
        <v>2025</v>
      </c>
      <c r="AL851" s="36"/>
      <c r="AM851" s="515" t="s">
        <v>2041</v>
      </c>
      <c r="AN851" s="468" t="s">
        <v>1321</v>
      </c>
      <c r="AO851" s="191" t="s">
        <v>759</v>
      </c>
      <c r="AP851" s="249">
        <f t="shared" si="53"/>
        <v>0</v>
      </c>
      <c r="AQ851" s="249">
        <f t="shared" si="53"/>
        <v>0</v>
      </c>
      <c r="AR851" s="249">
        <f t="shared" si="53"/>
        <v>0</v>
      </c>
      <c r="AS851" s="192"/>
      <c r="AT851" s="268"/>
      <c r="AU851" s="486"/>
      <c r="AV851" s="486"/>
      <c r="AW851" s="196"/>
      <c r="AX851" s="170"/>
    </row>
    <row r="852" spans="32:50" ht="12" customHeight="1">
      <c r="AF852" s="415" t="s">
        <v>2005</v>
      </c>
      <c r="AL852" s="36"/>
      <c r="AM852" s="515" t="s">
        <v>2022</v>
      </c>
      <c r="AN852" s="468" t="s">
        <v>1322</v>
      </c>
      <c r="AO852" s="191" t="s">
        <v>759</v>
      </c>
      <c r="AP852" s="249">
        <f t="shared" si="53"/>
        <v>0</v>
      </c>
      <c r="AQ852" s="249">
        <f t="shared" si="53"/>
        <v>0</v>
      </c>
      <c r="AR852" s="249">
        <f t="shared" si="53"/>
        <v>0</v>
      </c>
      <c r="AS852" s="192"/>
      <c r="AT852" s="268"/>
      <c r="AU852" s="486"/>
      <c r="AV852" s="486"/>
      <c r="AW852" s="196"/>
      <c r="AX852" s="170"/>
    </row>
    <row r="853" spans="32:50" ht="12" customHeight="1">
      <c r="AF853" s="415" t="s">
        <v>1352</v>
      </c>
      <c r="AL853" s="36"/>
      <c r="AM853" s="515" t="s">
        <v>1885</v>
      </c>
      <c r="AN853" s="468" t="s">
        <v>1323</v>
      </c>
      <c r="AO853" s="191" t="s">
        <v>759</v>
      </c>
      <c r="AP853" s="249">
        <f t="shared" si="53"/>
        <v>0</v>
      </c>
      <c r="AQ853" s="249">
        <f t="shared" si="53"/>
        <v>0</v>
      </c>
      <c r="AR853" s="249">
        <f t="shared" si="53"/>
        <v>0</v>
      </c>
      <c r="AS853" s="192"/>
      <c r="AT853" s="268"/>
      <c r="AU853" s="486"/>
      <c r="AV853" s="486"/>
      <c r="AW853" s="196"/>
      <c r="AX853" s="170"/>
    </row>
    <row r="854" spans="32:50" ht="12" customHeight="1">
      <c r="AF854" s="415" t="s">
        <v>1353</v>
      </c>
      <c r="AL854" s="36"/>
      <c r="AM854" s="515" t="s">
        <v>1886</v>
      </c>
      <c r="AN854" s="468" t="s">
        <v>1324</v>
      </c>
      <c r="AO854" s="191" t="s">
        <v>759</v>
      </c>
      <c r="AP854" s="249">
        <f t="shared" si="53"/>
        <v>0</v>
      </c>
      <c r="AQ854" s="249">
        <f t="shared" si="53"/>
        <v>0</v>
      </c>
      <c r="AR854" s="249">
        <f t="shared" si="53"/>
        <v>0</v>
      </c>
      <c r="AS854" s="192"/>
      <c r="AT854" s="268"/>
      <c r="AU854" s="486"/>
      <c r="AV854" s="486"/>
      <c r="AW854" s="196"/>
      <c r="AX854" s="170"/>
    </row>
    <row r="855" spans="32:50" ht="12" customHeight="1">
      <c r="AF855" s="415" t="s">
        <v>1354</v>
      </c>
      <c r="AL855" s="36"/>
      <c r="AM855" s="515" t="s">
        <v>1887</v>
      </c>
      <c r="AN855" s="468" t="s">
        <v>1325</v>
      </c>
      <c r="AO855" s="191" t="s">
        <v>759</v>
      </c>
      <c r="AP855" s="249">
        <f t="shared" si="53"/>
        <v>0</v>
      </c>
      <c r="AQ855" s="249">
        <f t="shared" si="53"/>
        <v>0</v>
      </c>
      <c r="AR855" s="249">
        <f t="shared" si="53"/>
        <v>0</v>
      </c>
      <c r="AS855" s="192"/>
      <c r="AT855" s="268"/>
      <c r="AU855" s="486"/>
      <c r="AV855" s="486"/>
      <c r="AW855" s="196"/>
      <c r="AX855" s="170"/>
    </row>
    <row r="856" spans="32:50" ht="12" customHeight="1">
      <c r="AF856" s="415" t="s">
        <v>1355</v>
      </c>
      <c r="AL856" s="36"/>
      <c r="AM856" s="515" t="s">
        <v>1888</v>
      </c>
      <c r="AN856" s="469" t="s">
        <v>721</v>
      </c>
      <c r="AO856" s="191" t="s">
        <v>759</v>
      </c>
      <c r="AP856" s="249">
        <f t="shared" si="53"/>
        <v>0</v>
      </c>
      <c r="AQ856" s="249">
        <f t="shared" si="53"/>
        <v>0</v>
      </c>
      <c r="AR856" s="249">
        <f t="shared" si="53"/>
        <v>0</v>
      </c>
      <c r="AS856" s="192"/>
      <c r="AT856" s="268"/>
      <c r="AU856" s="486"/>
      <c r="AV856" s="486"/>
      <c r="AW856" s="196"/>
      <c r="AX856" s="170"/>
    </row>
    <row r="857" spans="32:50" ht="12" customHeight="1">
      <c r="AF857" s="415" t="s">
        <v>1356</v>
      </c>
      <c r="AL857" s="36"/>
      <c r="AM857" s="515" t="s">
        <v>1889</v>
      </c>
      <c r="AN857" s="462" t="s">
        <v>712</v>
      </c>
      <c r="AO857" s="191" t="s">
        <v>759</v>
      </c>
      <c r="AP857" s="249">
        <f t="shared" si="53"/>
        <v>0</v>
      </c>
      <c r="AQ857" s="249">
        <f t="shared" si="53"/>
        <v>0</v>
      </c>
      <c r="AR857" s="249">
        <f t="shared" si="53"/>
        <v>0</v>
      </c>
      <c r="AS857" s="192"/>
      <c r="AT857" s="268"/>
      <c r="AU857" s="486"/>
      <c r="AV857" s="486"/>
      <c r="AW857" s="196"/>
      <c r="AX857" s="170"/>
    </row>
    <row r="858" spans="32:50" ht="12" customHeight="1">
      <c r="AF858" s="415" t="s">
        <v>1357</v>
      </c>
      <c r="AL858" s="36"/>
      <c r="AM858" s="515" t="s">
        <v>1890</v>
      </c>
      <c r="AN858" s="470" t="s">
        <v>1326</v>
      </c>
      <c r="AO858" s="191" t="s">
        <v>759</v>
      </c>
      <c r="AP858" s="249">
        <f t="shared" si="53"/>
        <v>0</v>
      </c>
      <c r="AQ858" s="249">
        <f t="shared" si="53"/>
        <v>0</v>
      </c>
      <c r="AR858" s="249">
        <f t="shared" si="53"/>
        <v>0</v>
      </c>
      <c r="AS858" s="192"/>
      <c r="AT858" s="268"/>
      <c r="AU858" s="486"/>
      <c r="AV858" s="486"/>
      <c r="AW858" s="196"/>
      <c r="AX858" s="170"/>
    </row>
    <row r="859" spans="32:50" ht="12" customHeight="1">
      <c r="AF859" s="415" t="s">
        <v>1358</v>
      </c>
      <c r="AL859" s="36"/>
      <c r="AM859" s="515" t="s">
        <v>1891</v>
      </c>
      <c r="AN859" s="470" t="s">
        <v>1327</v>
      </c>
      <c r="AO859" s="191" t="s">
        <v>759</v>
      </c>
      <c r="AP859" s="249">
        <f t="shared" si="53"/>
        <v>0</v>
      </c>
      <c r="AQ859" s="249">
        <f t="shared" si="53"/>
        <v>0</v>
      </c>
      <c r="AR859" s="249">
        <f t="shared" si="53"/>
        <v>0</v>
      </c>
      <c r="AS859" s="192"/>
      <c r="AT859" s="268"/>
      <c r="AU859" s="486"/>
      <c r="AV859" s="486"/>
      <c r="AW859" s="196"/>
      <c r="AX859" s="170"/>
    </row>
    <row r="860" spans="32:50" ht="12" customHeight="1">
      <c r="AF860" s="415" t="s">
        <v>1359</v>
      </c>
      <c r="AL860" s="36"/>
      <c r="AM860" s="515" t="s">
        <v>1892</v>
      </c>
      <c r="AN860" s="470" t="s">
        <v>1328</v>
      </c>
      <c r="AO860" s="191" t="s">
        <v>759</v>
      </c>
      <c r="AP860" s="249">
        <f t="shared" si="53"/>
        <v>0</v>
      </c>
      <c r="AQ860" s="249">
        <f t="shared" si="53"/>
        <v>0</v>
      </c>
      <c r="AR860" s="249">
        <f t="shared" si="53"/>
        <v>0</v>
      </c>
      <c r="AS860" s="192"/>
      <c r="AT860" s="268"/>
      <c r="AU860" s="486"/>
      <c r="AV860" s="486"/>
      <c r="AW860" s="196"/>
      <c r="AX860" s="170"/>
    </row>
    <row r="861" spans="32:50" ht="12" customHeight="1">
      <c r="AF861" s="415" t="s">
        <v>1371</v>
      </c>
      <c r="AL861" s="36"/>
      <c r="AM861" s="515" t="s">
        <v>1893</v>
      </c>
      <c r="AN861" s="470" t="s">
        <v>1329</v>
      </c>
      <c r="AO861" s="191" t="s">
        <v>759</v>
      </c>
      <c r="AP861" s="249">
        <f t="shared" si="53"/>
        <v>0</v>
      </c>
      <c r="AQ861" s="249">
        <f t="shared" si="53"/>
        <v>0</v>
      </c>
      <c r="AR861" s="249">
        <f t="shared" si="53"/>
        <v>0</v>
      </c>
      <c r="AS861" s="192"/>
      <c r="AT861" s="268"/>
      <c r="AU861" s="486"/>
      <c r="AV861" s="486"/>
      <c r="AW861" s="196"/>
      <c r="AX861" s="170"/>
    </row>
    <row r="862" spans="32:50" ht="12" customHeight="1">
      <c r="AF862" s="415" t="s">
        <v>1370</v>
      </c>
      <c r="AL862" s="36"/>
      <c r="AM862" s="515" t="s">
        <v>1894</v>
      </c>
      <c r="AN862" s="470" t="s">
        <v>1330</v>
      </c>
      <c r="AO862" s="191" t="s">
        <v>759</v>
      </c>
      <c r="AP862" s="249">
        <f t="shared" si="53"/>
        <v>0</v>
      </c>
      <c r="AQ862" s="249">
        <f t="shared" si="53"/>
        <v>0</v>
      </c>
      <c r="AR862" s="249">
        <f t="shared" si="53"/>
        <v>0</v>
      </c>
      <c r="AS862" s="192"/>
      <c r="AT862" s="268"/>
      <c r="AU862" s="486"/>
      <c r="AV862" s="486"/>
      <c r="AW862" s="196"/>
      <c r="AX862" s="170"/>
    </row>
    <row r="863" spans="32:50" ht="12" customHeight="1">
      <c r="AF863" s="415" t="s">
        <v>1369</v>
      </c>
      <c r="AL863" s="36"/>
      <c r="AM863" s="515" t="s">
        <v>1895</v>
      </c>
      <c r="AN863" s="470" t="s">
        <v>1331</v>
      </c>
      <c r="AO863" s="191" t="s">
        <v>759</v>
      </c>
      <c r="AP863" s="249">
        <f t="shared" si="53"/>
        <v>0</v>
      </c>
      <c r="AQ863" s="249">
        <f t="shared" si="53"/>
        <v>0</v>
      </c>
      <c r="AR863" s="249">
        <f t="shared" si="53"/>
        <v>0</v>
      </c>
      <c r="AS863" s="192"/>
      <c r="AT863" s="268"/>
      <c r="AU863" s="486"/>
      <c r="AV863" s="486"/>
      <c r="AW863" s="196"/>
      <c r="AX863" s="170"/>
    </row>
    <row r="864" spans="32:50" ht="12" customHeight="1">
      <c r="AF864" s="415" t="s">
        <v>1368</v>
      </c>
      <c r="AL864" s="36"/>
      <c r="AM864" s="515" t="s">
        <v>1896</v>
      </c>
      <c r="AN864" s="470" t="s">
        <v>1332</v>
      </c>
      <c r="AO864" s="191" t="s">
        <v>759</v>
      </c>
      <c r="AP864" s="249">
        <f t="shared" si="53"/>
        <v>0</v>
      </c>
      <c r="AQ864" s="249">
        <f t="shared" si="53"/>
        <v>0</v>
      </c>
      <c r="AR864" s="249">
        <f t="shared" si="53"/>
        <v>0</v>
      </c>
      <c r="AS864" s="192"/>
      <c r="AT864" s="268"/>
      <c r="AU864" s="486"/>
      <c r="AV864" s="486"/>
      <c r="AW864" s="196"/>
      <c r="AX864" s="170"/>
    </row>
    <row r="865" spans="32:50" ht="12" customHeight="1">
      <c r="AF865" s="415" t="s">
        <v>1367</v>
      </c>
      <c r="AL865" s="36"/>
      <c r="AM865" s="515" t="s">
        <v>1897</v>
      </c>
      <c r="AN865" s="470" t="s">
        <v>1333</v>
      </c>
      <c r="AO865" s="191" t="s">
        <v>759</v>
      </c>
      <c r="AP865" s="249">
        <f t="shared" si="53"/>
        <v>0</v>
      </c>
      <c r="AQ865" s="249">
        <f t="shared" si="53"/>
        <v>0</v>
      </c>
      <c r="AR865" s="249">
        <f t="shared" si="53"/>
        <v>0</v>
      </c>
      <c r="AS865" s="192"/>
      <c r="AT865" s="268"/>
      <c r="AU865" s="486"/>
      <c r="AV865" s="486"/>
      <c r="AW865" s="196"/>
      <c r="AX865" s="170"/>
    </row>
    <row r="866" spans="32:50" ht="12" customHeight="1">
      <c r="AF866" s="415" t="s">
        <v>1372</v>
      </c>
      <c r="AL866" s="36"/>
      <c r="AM866" s="515" t="s">
        <v>1898</v>
      </c>
      <c r="AN866" s="470" t="s">
        <v>1334</v>
      </c>
      <c r="AO866" s="191" t="s">
        <v>759</v>
      </c>
      <c r="AP866" s="249">
        <f t="shared" si="53"/>
        <v>0</v>
      </c>
      <c r="AQ866" s="249">
        <f t="shared" si="53"/>
        <v>0</v>
      </c>
      <c r="AR866" s="249">
        <f t="shared" si="53"/>
        <v>0</v>
      </c>
      <c r="AS866" s="192"/>
      <c r="AT866" s="268"/>
      <c r="AU866" s="486"/>
      <c r="AV866" s="486"/>
      <c r="AW866" s="196"/>
      <c r="AX866" s="170"/>
    </row>
    <row r="867" spans="32:50" ht="0.75" hidden="1" customHeight="1">
      <c r="AF867" s="415"/>
      <c r="AL867" s="36"/>
      <c r="AM867" s="516"/>
      <c r="AN867" s="484"/>
      <c r="AO867" s="485"/>
      <c r="AP867" s="486"/>
      <c r="AQ867" s="486"/>
      <c r="AR867" s="486"/>
      <c r="AS867" s="192"/>
      <c r="AT867" s="268"/>
      <c r="AU867" s="486"/>
      <c r="AV867" s="486"/>
      <c r="AW867" s="196"/>
      <c r="AX867" s="170"/>
    </row>
    <row r="868" spans="32:50" ht="0.75" hidden="1" customHeight="1">
      <c r="AF868" s="415"/>
      <c r="AL868" s="36"/>
      <c r="AM868" s="516"/>
      <c r="AN868" s="484"/>
      <c r="AO868" s="485"/>
      <c r="AP868" s="486"/>
      <c r="AQ868" s="486"/>
      <c r="AR868" s="486"/>
      <c r="AS868" s="192"/>
      <c r="AT868" s="268"/>
      <c r="AU868" s="486"/>
      <c r="AV868" s="486"/>
      <c r="AW868" s="196"/>
      <c r="AX868" s="170"/>
    </row>
    <row r="869" spans="32:50" ht="12" customHeight="1">
      <c r="AF869" s="415" t="s">
        <v>1373</v>
      </c>
      <c r="AL869" s="36"/>
      <c r="AM869" s="515" t="s">
        <v>1899</v>
      </c>
      <c r="AN869" s="471" t="s">
        <v>1335</v>
      </c>
      <c r="AO869" s="191" t="s">
        <v>759</v>
      </c>
      <c r="AP869" s="249">
        <f t="shared" ref="AP869:AR875" si="54">SUMIF($AS$9:$AW$9,AP$9,$AS869:$AW869)</f>
        <v>0</v>
      </c>
      <c r="AQ869" s="249">
        <f t="shared" si="54"/>
        <v>0</v>
      </c>
      <c r="AR869" s="249">
        <f t="shared" si="54"/>
        <v>0</v>
      </c>
      <c r="AS869" s="192"/>
      <c r="AT869" s="268"/>
      <c r="AU869" s="486"/>
      <c r="AV869" s="486"/>
      <c r="AW869" s="196"/>
      <c r="AX869" s="170"/>
    </row>
    <row r="870" spans="32:50" ht="12" customHeight="1">
      <c r="AF870" s="415" t="s">
        <v>1360</v>
      </c>
      <c r="AL870" s="36"/>
      <c r="AM870" s="515" t="s">
        <v>1900</v>
      </c>
      <c r="AN870" s="472" t="s">
        <v>723</v>
      </c>
      <c r="AO870" s="191" t="s">
        <v>759</v>
      </c>
      <c r="AP870" s="249">
        <f t="shared" si="54"/>
        <v>0</v>
      </c>
      <c r="AQ870" s="249">
        <f t="shared" si="54"/>
        <v>0</v>
      </c>
      <c r="AR870" s="249">
        <f t="shared" si="54"/>
        <v>0</v>
      </c>
      <c r="AS870" s="192"/>
      <c r="AT870" s="268"/>
      <c r="AU870" s="486"/>
      <c r="AV870" s="486"/>
      <c r="AW870" s="196"/>
      <c r="AX870" s="170"/>
    </row>
    <row r="871" spans="32:50" ht="12" customHeight="1">
      <c r="AF871" s="415" t="s">
        <v>1361</v>
      </c>
      <c r="AL871" s="36"/>
      <c r="AM871" s="515" t="s">
        <v>1901</v>
      </c>
      <c r="AN871" s="473" t="s">
        <v>749</v>
      </c>
      <c r="AO871" s="191" t="s">
        <v>759</v>
      </c>
      <c r="AP871" s="249">
        <f t="shared" si="54"/>
        <v>0</v>
      </c>
      <c r="AQ871" s="249">
        <f t="shared" si="54"/>
        <v>0</v>
      </c>
      <c r="AR871" s="249">
        <f t="shared" si="54"/>
        <v>0</v>
      </c>
      <c r="AS871" s="192"/>
      <c r="AT871" s="268"/>
      <c r="AU871" s="486"/>
      <c r="AV871" s="486"/>
      <c r="AW871" s="196"/>
      <c r="AX871" s="170"/>
    </row>
    <row r="872" spans="32:50" ht="12" customHeight="1">
      <c r="AF872" s="415" t="s">
        <v>1362</v>
      </c>
      <c r="AL872" s="36"/>
      <c r="AM872" s="515" t="s">
        <v>1902</v>
      </c>
      <c r="AN872" s="474" t="s">
        <v>315</v>
      </c>
      <c r="AO872" s="191" t="s">
        <v>759</v>
      </c>
      <c r="AP872" s="249">
        <f t="shared" si="54"/>
        <v>0</v>
      </c>
      <c r="AQ872" s="249">
        <f t="shared" si="54"/>
        <v>0</v>
      </c>
      <c r="AR872" s="249">
        <f t="shared" si="54"/>
        <v>0</v>
      </c>
      <c r="AS872" s="192"/>
      <c r="AT872" s="268"/>
      <c r="AU872" s="486"/>
      <c r="AV872" s="486"/>
      <c r="AW872" s="196"/>
      <c r="AX872" s="170"/>
    </row>
    <row r="873" spans="32:50" ht="12" customHeight="1">
      <c r="AF873" s="415" t="s">
        <v>1364</v>
      </c>
      <c r="AL873" s="36"/>
      <c r="AM873" s="515" t="s">
        <v>1903</v>
      </c>
      <c r="AN873" s="475" t="s">
        <v>316</v>
      </c>
      <c r="AO873" s="191" t="s">
        <v>759</v>
      </c>
      <c r="AP873" s="249">
        <f t="shared" si="54"/>
        <v>0</v>
      </c>
      <c r="AQ873" s="249">
        <f t="shared" si="54"/>
        <v>0</v>
      </c>
      <c r="AR873" s="249">
        <f t="shared" si="54"/>
        <v>0</v>
      </c>
      <c r="AS873" s="192"/>
      <c r="AT873" s="268"/>
      <c r="AU873" s="486"/>
      <c r="AV873" s="486"/>
      <c r="AW873" s="196"/>
      <c r="AX873" s="170"/>
    </row>
    <row r="874" spans="32:50" ht="12" customHeight="1">
      <c r="AF874" s="415" t="s">
        <v>1363</v>
      </c>
      <c r="AL874" s="36"/>
      <c r="AM874" s="515" t="s">
        <v>1904</v>
      </c>
      <c r="AN874" s="476" t="s">
        <v>317</v>
      </c>
      <c r="AO874" s="191" t="s">
        <v>759</v>
      </c>
      <c r="AP874" s="249">
        <f t="shared" si="54"/>
        <v>0</v>
      </c>
      <c r="AQ874" s="249">
        <f t="shared" si="54"/>
        <v>0</v>
      </c>
      <c r="AR874" s="249">
        <f t="shared" si="54"/>
        <v>0</v>
      </c>
      <c r="AS874" s="192"/>
      <c r="AT874" s="268"/>
      <c r="AU874" s="486"/>
      <c r="AV874" s="486"/>
      <c r="AW874" s="196"/>
      <c r="AX874" s="170"/>
    </row>
    <row r="875" spans="32:50" ht="12" customHeight="1">
      <c r="AF875" s="415" t="s">
        <v>1365</v>
      </c>
      <c r="AL875" s="36"/>
      <c r="AM875" s="515" t="s">
        <v>1905</v>
      </c>
      <c r="AN875" s="465" t="s">
        <v>318</v>
      </c>
      <c r="AO875" s="191" t="s">
        <v>759</v>
      </c>
      <c r="AP875" s="249">
        <f t="shared" si="54"/>
        <v>0</v>
      </c>
      <c r="AQ875" s="249">
        <f t="shared" si="54"/>
        <v>0</v>
      </c>
      <c r="AR875" s="249">
        <f t="shared" si="54"/>
        <v>0</v>
      </c>
      <c r="AS875" s="192"/>
      <c r="AT875" s="268"/>
      <c r="AU875" s="486"/>
      <c r="AV875" s="486"/>
      <c r="AW875" s="196"/>
      <c r="AX875" s="170"/>
    </row>
    <row r="876" spans="32:50" ht="0.75" hidden="1" customHeight="1">
      <c r="AF876" s="415"/>
      <c r="AL876" s="36"/>
      <c r="AM876" s="516"/>
      <c r="AN876" s="484"/>
      <c r="AO876" s="485"/>
      <c r="AP876" s="486"/>
      <c r="AQ876" s="486"/>
      <c r="AR876" s="486"/>
      <c r="AS876" s="192"/>
      <c r="AT876" s="268"/>
      <c r="AU876" s="486"/>
      <c r="AV876" s="486"/>
      <c r="AW876" s="196"/>
      <c r="AX876" s="170"/>
    </row>
    <row r="877" spans="32:50" ht="24" customHeight="1">
      <c r="AF877" s="116"/>
      <c r="AL877" s="36"/>
      <c r="AM877" s="514" t="s">
        <v>1846</v>
      </c>
      <c r="AN877" s="487" t="s">
        <v>664</v>
      </c>
      <c r="AO877" s="191" t="s">
        <v>195</v>
      </c>
      <c r="AP877" s="249">
        <f>SUMIF($AS$9:$AW$9,AP$9,$AS877:$AW877)</f>
        <v>0</v>
      </c>
      <c r="AQ877" s="249">
        <f>SUMIF($AS$9:$AW$9,AQ$9,$AS877:$AW877)</f>
        <v>0</v>
      </c>
      <c r="AR877" s="249">
        <f>SUMIF($AS$9:$AW$9,AR$9,$AS877:$AW877)</f>
        <v>0</v>
      </c>
      <c r="AS877" s="192"/>
      <c r="AT877" s="265">
        <f>SUM(AT878,AT882:AT887,AT888,AT893,AT900,AT901,AT913:AT919)</f>
        <v>0</v>
      </c>
      <c r="AU877" s="265">
        <f>SUM(AU878,AU882:AU887,AU888,AU893,AU900,AU901,AU913:AU919)</f>
        <v>0</v>
      </c>
      <c r="AV877" s="265">
        <f>SUM(AV878,AV882:AV887,AV888,AV893,AV900,AV901,AV913:AV919)</f>
        <v>0</v>
      </c>
      <c r="AW877" s="196"/>
      <c r="AX877" s="170"/>
    </row>
    <row r="878" spans="32:50" ht="0.75" hidden="1" customHeight="1">
      <c r="AF878" s="415"/>
      <c r="AL878" s="36"/>
      <c r="AM878" s="516"/>
      <c r="AN878" s="484"/>
      <c r="AO878" s="485"/>
      <c r="AP878" s="486"/>
      <c r="AQ878" s="486"/>
      <c r="AR878" s="486"/>
      <c r="AS878" s="192"/>
      <c r="AT878" s="268"/>
      <c r="AU878" s="486"/>
      <c r="AV878" s="486"/>
      <c r="AW878" s="196"/>
      <c r="AX878" s="170"/>
    </row>
    <row r="879" spans="32:50" ht="0.75" hidden="1" customHeight="1">
      <c r="AF879" s="415"/>
      <c r="AL879" s="36"/>
      <c r="AM879" s="516"/>
      <c r="AN879" s="484"/>
      <c r="AO879" s="485"/>
      <c r="AP879" s="486"/>
      <c r="AQ879" s="486"/>
      <c r="AR879" s="486"/>
      <c r="AS879" s="192"/>
      <c r="AT879" s="268"/>
      <c r="AU879" s="486"/>
      <c r="AV879" s="486"/>
      <c r="AW879" s="196"/>
      <c r="AX879" s="170"/>
    </row>
    <row r="880" spans="32:50" ht="0.75" hidden="1" customHeight="1">
      <c r="AF880" s="415"/>
      <c r="AL880" s="36"/>
      <c r="AM880" s="516"/>
      <c r="AN880" s="484"/>
      <c r="AO880" s="485"/>
      <c r="AP880" s="486"/>
      <c r="AQ880" s="486"/>
      <c r="AR880" s="486"/>
      <c r="AS880" s="192"/>
      <c r="AT880" s="268"/>
      <c r="AU880" s="486"/>
      <c r="AV880" s="486"/>
      <c r="AW880" s="196"/>
      <c r="AX880" s="170"/>
    </row>
    <row r="881" spans="32:50" ht="0.75" hidden="1" customHeight="1">
      <c r="AF881" s="415"/>
      <c r="AL881" s="36"/>
      <c r="AM881" s="516"/>
      <c r="AN881" s="484"/>
      <c r="AO881" s="485"/>
      <c r="AP881" s="486"/>
      <c r="AQ881" s="486"/>
      <c r="AR881" s="486"/>
      <c r="AS881" s="192"/>
      <c r="AT881" s="268"/>
      <c r="AU881" s="486"/>
      <c r="AV881" s="486"/>
      <c r="AW881" s="196"/>
      <c r="AX881" s="170"/>
    </row>
    <row r="882" spans="32:50" ht="0.75" hidden="1" customHeight="1">
      <c r="AF882" s="415"/>
      <c r="AL882" s="36"/>
      <c r="AM882" s="516"/>
      <c r="AN882" s="484"/>
      <c r="AO882" s="485"/>
      <c r="AP882" s="486"/>
      <c r="AQ882" s="486"/>
      <c r="AR882" s="486"/>
      <c r="AS882" s="192"/>
      <c r="AT882" s="268"/>
      <c r="AU882" s="486"/>
      <c r="AV882" s="486"/>
      <c r="AW882" s="196"/>
      <c r="AX882" s="170"/>
    </row>
    <row r="883" spans="32:50" ht="0.75" hidden="1" customHeight="1">
      <c r="AF883" s="415"/>
      <c r="AL883" s="36"/>
      <c r="AM883" s="516"/>
      <c r="AN883" s="484"/>
      <c r="AO883" s="485"/>
      <c r="AP883" s="486"/>
      <c r="AQ883" s="486"/>
      <c r="AR883" s="486"/>
      <c r="AS883" s="192"/>
      <c r="AT883" s="268"/>
      <c r="AU883" s="486"/>
      <c r="AV883" s="486"/>
      <c r="AW883" s="196"/>
      <c r="AX883" s="170"/>
    </row>
    <row r="884" spans="32:50" ht="0.75" hidden="1" customHeight="1">
      <c r="AF884" s="415"/>
      <c r="AL884" s="36"/>
      <c r="AM884" s="516"/>
      <c r="AN884" s="484"/>
      <c r="AO884" s="485"/>
      <c r="AP884" s="486"/>
      <c r="AQ884" s="486"/>
      <c r="AR884" s="486"/>
      <c r="AS884" s="192"/>
      <c r="AT884" s="268"/>
      <c r="AU884" s="486"/>
      <c r="AV884" s="486"/>
      <c r="AW884" s="196"/>
      <c r="AX884" s="170"/>
    </row>
    <row r="885" spans="32:50" ht="0.75" hidden="1" customHeight="1">
      <c r="AF885" s="415"/>
      <c r="AL885" s="36"/>
      <c r="AM885" s="516"/>
      <c r="AN885" s="484"/>
      <c r="AO885" s="485"/>
      <c r="AP885" s="486"/>
      <c r="AQ885" s="486"/>
      <c r="AR885" s="486"/>
      <c r="AS885" s="192"/>
      <c r="AT885" s="268"/>
      <c r="AU885" s="486"/>
      <c r="AV885" s="486"/>
      <c r="AW885" s="196"/>
      <c r="AX885" s="170"/>
    </row>
    <row r="886" spans="32:50" ht="12" customHeight="1">
      <c r="AF886" s="415" t="s">
        <v>1340</v>
      </c>
      <c r="AL886" s="36"/>
      <c r="AM886" s="515" t="s">
        <v>1847</v>
      </c>
      <c r="AN886" s="465" t="s">
        <v>684</v>
      </c>
      <c r="AO886" s="191" t="s">
        <v>195</v>
      </c>
      <c r="AP886" s="249">
        <f t="shared" ref="AP886:AR910" si="55">SUMIF($AS$9:$AW$9,AP$9,$AS886:$AW886)</f>
        <v>0</v>
      </c>
      <c r="AQ886" s="249">
        <f t="shared" si="55"/>
        <v>0</v>
      </c>
      <c r="AR886" s="249">
        <f t="shared" si="55"/>
        <v>0</v>
      </c>
      <c r="AS886" s="192"/>
      <c r="AT886" s="268"/>
      <c r="AU886" s="486"/>
      <c r="AV886" s="486"/>
      <c r="AW886" s="196"/>
      <c r="AX886" s="170"/>
    </row>
    <row r="887" spans="32:50" ht="12" customHeight="1">
      <c r="AF887" s="415" t="s">
        <v>1341</v>
      </c>
      <c r="AL887" s="36"/>
      <c r="AM887" s="515" t="s">
        <v>1848</v>
      </c>
      <c r="AN887" s="466" t="s">
        <v>718</v>
      </c>
      <c r="AO887" s="191" t="s">
        <v>195</v>
      </c>
      <c r="AP887" s="249">
        <f t="shared" si="55"/>
        <v>0</v>
      </c>
      <c r="AQ887" s="249">
        <f t="shared" si="55"/>
        <v>0</v>
      </c>
      <c r="AR887" s="249">
        <f t="shared" si="55"/>
        <v>0</v>
      </c>
      <c r="AS887" s="192"/>
      <c r="AT887" s="268"/>
      <c r="AU887" s="486"/>
      <c r="AV887" s="486"/>
      <c r="AW887" s="196"/>
      <c r="AX887" s="170"/>
    </row>
    <row r="888" spans="32:50" ht="12" customHeight="1">
      <c r="AF888" s="415" t="s">
        <v>1342</v>
      </c>
      <c r="AL888" s="36"/>
      <c r="AM888" s="515" t="s">
        <v>1849</v>
      </c>
      <c r="AN888" s="460" t="s">
        <v>722</v>
      </c>
      <c r="AO888" s="191" t="s">
        <v>195</v>
      </c>
      <c r="AP888" s="249">
        <f t="shared" si="55"/>
        <v>0</v>
      </c>
      <c r="AQ888" s="249">
        <f t="shared" si="55"/>
        <v>0</v>
      </c>
      <c r="AR888" s="249">
        <f t="shared" si="55"/>
        <v>0</v>
      </c>
      <c r="AS888" s="192"/>
      <c r="AT888" s="268"/>
      <c r="AU888" s="486"/>
      <c r="AV888" s="486"/>
      <c r="AW888" s="196"/>
      <c r="AX888" s="170"/>
    </row>
    <row r="889" spans="32:50" ht="12" customHeight="1">
      <c r="AF889" s="415" t="s">
        <v>1343</v>
      </c>
      <c r="AL889" s="36"/>
      <c r="AM889" s="515" t="s">
        <v>1850</v>
      </c>
      <c r="AN889" s="467" t="s">
        <v>1316</v>
      </c>
      <c r="AO889" s="191" t="s">
        <v>195</v>
      </c>
      <c r="AP889" s="249">
        <f t="shared" si="55"/>
        <v>0</v>
      </c>
      <c r="AQ889" s="249">
        <f t="shared" si="55"/>
        <v>0</v>
      </c>
      <c r="AR889" s="249">
        <f t="shared" si="55"/>
        <v>0</v>
      </c>
      <c r="AS889" s="192"/>
      <c r="AT889" s="268"/>
      <c r="AU889" s="486"/>
      <c r="AV889" s="486"/>
      <c r="AW889" s="196"/>
      <c r="AX889" s="170"/>
    </row>
    <row r="890" spans="32:50" ht="12" customHeight="1">
      <c r="AF890" s="415" t="s">
        <v>1344</v>
      </c>
      <c r="AL890" s="36"/>
      <c r="AM890" s="515" t="s">
        <v>1851</v>
      </c>
      <c r="AN890" s="467" t="s">
        <v>1317</v>
      </c>
      <c r="AO890" s="191" t="s">
        <v>195</v>
      </c>
      <c r="AP890" s="249">
        <f t="shared" si="55"/>
        <v>0</v>
      </c>
      <c r="AQ890" s="249">
        <f t="shared" si="55"/>
        <v>0</v>
      </c>
      <c r="AR890" s="249">
        <f t="shared" si="55"/>
        <v>0</v>
      </c>
      <c r="AS890" s="192"/>
      <c r="AT890" s="268"/>
      <c r="AU890" s="486"/>
      <c r="AV890" s="486"/>
      <c r="AW890" s="196"/>
      <c r="AX890" s="170"/>
    </row>
    <row r="891" spans="32:50" ht="12" customHeight="1">
      <c r="AF891" s="415" t="s">
        <v>1345</v>
      </c>
      <c r="AL891" s="36"/>
      <c r="AM891" s="515" t="s">
        <v>1852</v>
      </c>
      <c r="AN891" s="467" t="s">
        <v>1318</v>
      </c>
      <c r="AO891" s="191" t="s">
        <v>195</v>
      </c>
      <c r="AP891" s="249">
        <f t="shared" si="55"/>
        <v>0</v>
      </c>
      <c r="AQ891" s="249">
        <f t="shared" si="55"/>
        <v>0</v>
      </c>
      <c r="AR891" s="249">
        <f t="shared" si="55"/>
        <v>0</v>
      </c>
      <c r="AS891" s="192"/>
      <c r="AT891" s="268"/>
      <c r="AU891" s="486"/>
      <c r="AV891" s="486"/>
      <c r="AW891" s="196"/>
      <c r="AX891" s="170"/>
    </row>
    <row r="892" spans="32:50" ht="12" customHeight="1">
      <c r="AF892" s="415" t="s">
        <v>1346</v>
      </c>
      <c r="AL892" s="36"/>
      <c r="AM892" s="515" t="s">
        <v>1853</v>
      </c>
      <c r="AN892" s="467" t="s">
        <v>1319</v>
      </c>
      <c r="AO892" s="191" t="s">
        <v>195</v>
      </c>
      <c r="AP892" s="249">
        <f t="shared" si="55"/>
        <v>0</v>
      </c>
      <c r="AQ892" s="249">
        <f t="shared" si="55"/>
        <v>0</v>
      </c>
      <c r="AR892" s="249">
        <f t="shared" si="55"/>
        <v>0</v>
      </c>
      <c r="AS892" s="192"/>
      <c r="AT892" s="268"/>
      <c r="AU892" s="486"/>
      <c r="AV892" s="486"/>
      <c r="AW892" s="196"/>
      <c r="AX892" s="170"/>
    </row>
    <row r="893" spans="32:50" ht="12" customHeight="1">
      <c r="AF893" s="415" t="s">
        <v>1351</v>
      </c>
      <c r="AL893" s="36"/>
      <c r="AM893" s="515" t="s">
        <v>1854</v>
      </c>
      <c r="AN893" s="461" t="s">
        <v>720</v>
      </c>
      <c r="AO893" s="191" t="s">
        <v>195</v>
      </c>
      <c r="AP893" s="249">
        <f t="shared" si="55"/>
        <v>0</v>
      </c>
      <c r="AQ893" s="249">
        <f t="shared" si="55"/>
        <v>0</v>
      </c>
      <c r="AR893" s="249">
        <f t="shared" si="55"/>
        <v>0</v>
      </c>
      <c r="AS893" s="192"/>
      <c r="AT893" s="268"/>
      <c r="AU893" s="486"/>
      <c r="AV893" s="486"/>
      <c r="AW893" s="196"/>
      <c r="AX893" s="170"/>
    </row>
    <row r="894" spans="32:50" ht="12" customHeight="1">
      <c r="AF894" s="415" t="s">
        <v>2044</v>
      </c>
      <c r="AL894" s="36"/>
      <c r="AM894" s="515" t="s">
        <v>2061</v>
      </c>
      <c r="AN894" s="468" t="s">
        <v>1320</v>
      </c>
      <c r="AO894" s="191" t="s">
        <v>195</v>
      </c>
      <c r="AP894" s="249">
        <f t="shared" si="55"/>
        <v>0</v>
      </c>
      <c r="AQ894" s="249">
        <f t="shared" si="55"/>
        <v>0</v>
      </c>
      <c r="AR894" s="249">
        <f t="shared" si="55"/>
        <v>0</v>
      </c>
      <c r="AS894" s="192"/>
      <c r="AT894" s="268"/>
      <c r="AU894" s="486"/>
      <c r="AV894" s="486"/>
      <c r="AW894" s="196"/>
      <c r="AX894" s="170"/>
    </row>
    <row r="895" spans="32:50" ht="12" customHeight="1">
      <c r="AF895" s="415" t="s">
        <v>2025</v>
      </c>
      <c r="AL895" s="36"/>
      <c r="AM895" s="515" t="s">
        <v>2042</v>
      </c>
      <c r="AN895" s="468" t="s">
        <v>1321</v>
      </c>
      <c r="AO895" s="191" t="s">
        <v>195</v>
      </c>
      <c r="AP895" s="249">
        <f t="shared" si="55"/>
        <v>0</v>
      </c>
      <c r="AQ895" s="249">
        <f t="shared" si="55"/>
        <v>0</v>
      </c>
      <c r="AR895" s="249">
        <f t="shared" si="55"/>
        <v>0</v>
      </c>
      <c r="AS895" s="192"/>
      <c r="AT895" s="268"/>
      <c r="AU895" s="486"/>
      <c r="AV895" s="486"/>
      <c r="AW895" s="196"/>
      <c r="AX895" s="170"/>
    </row>
    <row r="896" spans="32:50" ht="12" customHeight="1">
      <c r="AF896" s="415" t="s">
        <v>2005</v>
      </c>
      <c r="AL896" s="36"/>
      <c r="AM896" s="515" t="s">
        <v>2023</v>
      </c>
      <c r="AN896" s="468" t="s">
        <v>1322</v>
      </c>
      <c r="AO896" s="191" t="s">
        <v>195</v>
      </c>
      <c r="AP896" s="249">
        <f t="shared" si="55"/>
        <v>0</v>
      </c>
      <c r="AQ896" s="249">
        <f t="shared" si="55"/>
        <v>0</v>
      </c>
      <c r="AR896" s="249">
        <f t="shared" si="55"/>
        <v>0</v>
      </c>
      <c r="AS896" s="192"/>
      <c r="AT896" s="268"/>
      <c r="AU896" s="486"/>
      <c r="AV896" s="486"/>
      <c r="AW896" s="196"/>
      <c r="AX896" s="170"/>
    </row>
    <row r="897" spans="32:50" ht="12" customHeight="1">
      <c r="AF897" s="415" t="s">
        <v>1352</v>
      </c>
      <c r="AL897" s="36"/>
      <c r="AM897" s="515" t="s">
        <v>1855</v>
      </c>
      <c r="AN897" s="468" t="s">
        <v>1323</v>
      </c>
      <c r="AO897" s="191" t="s">
        <v>195</v>
      </c>
      <c r="AP897" s="249">
        <f t="shared" si="55"/>
        <v>0</v>
      </c>
      <c r="AQ897" s="249">
        <f t="shared" si="55"/>
        <v>0</v>
      </c>
      <c r="AR897" s="249">
        <f t="shared" si="55"/>
        <v>0</v>
      </c>
      <c r="AS897" s="192"/>
      <c r="AT897" s="268"/>
      <c r="AU897" s="486"/>
      <c r="AV897" s="486"/>
      <c r="AW897" s="196"/>
      <c r="AX897" s="170"/>
    </row>
    <row r="898" spans="32:50" ht="12" customHeight="1">
      <c r="AF898" s="415" t="s">
        <v>1353</v>
      </c>
      <c r="AL898" s="36"/>
      <c r="AM898" s="515" t="s">
        <v>1856</v>
      </c>
      <c r="AN898" s="468" t="s">
        <v>1324</v>
      </c>
      <c r="AO898" s="191" t="s">
        <v>195</v>
      </c>
      <c r="AP898" s="249">
        <f t="shared" si="55"/>
        <v>0</v>
      </c>
      <c r="AQ898" s="249">
        <f t="shared" si="55"/>
        <v>0</v>
      </c>
      <c r="AR898" s="249">
        <f t="shared" si="55"/>
        <v>0</v>
      </c>
      <c r="AS898" s="192"/>
      <c r="AT898" s="268"/>
      <c r="AU898" s="486"/>
      <c r="AV898" s="486"/>
      <c r="AW898" s="196"/>
      <c r="AX898" s="170"/>
    </row>
    <row r="899" spans="32:50" ht="12" customHeight="1">
      <c r="AF899" s="415" t="s">
        <v>1354</v>
      </c>
      <c r="AL899" s="36"/>
      <c r="AM899" s="515" t="s">
        <v>1857</v>
      </c>
      <c r="AN899" s="468" t="s">
        <v>1325</v>
      </c>
      <c r="AO899" s="191" t="s">
        <v>195</v>
      </c>
      <c r="AP899" s="249">
        <f t="shared" si="55"/>
        <v>0</v>
      </c>
      <c r="AQ899" s="249">
        <f t="shared" si="55"/>
        <v>0</v>
      </c>
      <c r="AR899" s="249">
        <f t="shared" si="55"/>
        <v>0</v>
      </c>
      <c r="AS899" s="192"/>
      <c r="AT899" s="268"/>
      <c r="AU899" s="486"/>
      <c r="AV899" s="486"/>
      <c r="AW899" s="196"/>
      <c r="AX899" s="170"/>
    </row>
    <row r="900" spans="32:50" ht="12" customHeight="1">
      <c r="AF900" s="415" t="s">
        <v>1355</v>
      </c>
      <c r="AL900" s="36"/>
      <c r="AM900" s="515" t="s">
        <v>1858</v>
      </c>
      <c r="AN900" s="469" t="s">
        <v>721</v>
      </c>
      <c r="AO900" s="191" t="s">
        <v>195</v>
      </c>
      <c r="AP900" s="249">
        <f t="shared" si="55"/>
        <v>0</v>
      </c>
      <c r="AQ900" s="249">
        <f t="shared" si="55"/>
        <v>0</v>
      </c>
      <c r="AR900" s="249">
        <f t="shared" si="55"/>
        <v>0</v>
      </c>
      <c r="AS900" s="192"/>
      <c r="AT900" s="268"/>
      <c r="AU900" s="486"/>
      <c r="AV900" s="486"/>
      <c r="AW900" s="196"/>
      <c r="AX900" s="170"/>
    </row>
    <row r="901" spans="32:50" ht="12" customHeight="1">
      <c r="AF901" s="415" t="s">
        <v>1356</v>
      </c>
      <c r="AL901" s="36"/>
      <c r="AM901" s="515" t="s">
        <v>1859</v>
      </c>
      <c r="AN901" s="462" t="s">
        <v>712</v>
      </c>
      <c r="AO901" s="191" t="s">
        <v>195</v>
      </c>
      <c r="AP901" s="249">
        <f t="shared" si="55"/>
        <v>0</v>
      </c>
      <c r="AQ901" s="249">
        <f t="shared" si="55"/>
        <v>0</v>
      </c>
      <c r="AR901" s="249">
        <f t="shared" si="55"/>
        <v>0</v>
      </c>
      <c r="AS901" s="192"/>
      <c r="AT901" s="268"/>
      <c r="AU901" s="486"/>
      <c r="AV901" s="486"/>
      <c r="AW901" s="196"/>
      <c r="AX901" s="170"/>
    </row>
    <row r="902" spans="32:50" ht="12" customHeight="1">
      <c r="AF902" s="415" t="s">
        <v>1357</v>
      </c>
      <c r="AL902" s="36"/>
      <c r="AM902" s="515" t="s">
        <v>1860</v>
      </c>
      <c r="AN902" s="470" t="s">
        <v>1326</v>
      </c>
      <c r="AO902" s="191" t="s">
        <v>195</v>
      </c>
      <c r="AP902" s="249">
        <f t="shared" si="55"/>
        <v>0</v>
      </c>
      <c r="AQ902" s="249">
        <f t="shared" si="55"/>
        <v>0</v>
      </c>
      <c r="AR902" s="249">
        <f t="shared" si="55"/>
        <v>0</v>
      </c>
      <c r="AS902" s="192"/>
      <c r="AT902" s="268"/>
      <c r="AU902" s="486"/>
      <c r="AV902" s="486"/>
      <c r="AW902" s="196"/>
      <c r="AX902" s="170"/>
    </row>
    <row r="903" spans="32:50" ht="12" customHeight="1">
      <c r="AF903" s="415" t="s">
        <v>1358</v>
      </c>
      <c r="AL903" s="36"/>
      <c r="AM903" s="515" t="s">
        <v>1861</v>
      </c>
      <c r="AN903" s="470" t="s">
        <v>1327</v>
      </c>
      <c r="AO903" s="191" t="s">
        <v>195</v>
      </c>
      <c r="AP903" s="249">
        <f t="shared" si="55"/>
        <v>0</v>
      </c>
      <c r="AQ903" s="249">
        <f t="shared" si="55"/>
        <v>0</v>
      </c>
      <c r="AR903" s="249">
        <f t="shared" si="55"/>
        <v>0</v>
      </c>
      <c r="AS903" s="192"/>
      <c r="AT903" s="268"/>
      <c r="AU903" s="486"/>
      <c r="AV903" s="486"/>
      <c r="AW903" s="196"/>
      <c r="AX903" s="170"/>
    </row>
    <row r="904" spans="32:50" ht="12" customHeight="1">
      <c r="AF904" s="415" t="s">
        <v>1359</v>
      </c>
      <c r="AL904" s="36"/>
      <c r="AM904" s="515" t="s">
        <v>1862</v>
      </c>
      <c r="AN904" s="470" t="s">
        <v>1328</v>
      </c>
      <c r="AO904" s="191" t="s">
        <v>195</v>
      </c>
      <c r="AP904" s="249">
        <f t="shared" si="55"/>
        <v>0</v>
      </c>
      <c r="AQ904" s="249">
        <f t="shared" si="55"/>
        <v>0</v>
      </c>
      <c r="AR904" s="249">
        <f t="shared" si="55"/>
        <v>0</v>
      </c>
      <c r="AS904" s="192"/>
      <c r="AT904" s="268"/>
      <c r="AU904" s="486"/>
      <c r="AV904" s="486"/>
      <c r="AW904" s="196"/>
      <c r="AX904" s="170"/>
    </row>
    <row r="905" spans="32:50" ht="12" customHeight="1">
      <c r="AF905" s="415" t="s">
        <v>1371</v>
      </c>
      <c r="AL905" s="36"/>
      <c r="AM905" s="515" t="s">
        <v>1863</v>
      </c>
      <c r="AN905" s="470" t="s">
        <v>1329</v>
      </c>
      <c r="AO905" s="191" t="s">
        <v>195</v>
      </c>
      <c r="AP905" s="249">
        <f t="shared" si="55"/>
        <v>0</v>
      </c>
      <c r="AQ905" s="249">
        <f t="shared" si="55"/>
        <v>0</v>
      </c>
      <c r="AR905" s="249">
        <f t="shared" si="55"/>
        <v>0</v>
      </c>
      <c r="AS905" s="192"/>
      <c r="AT905" s="268"/>
      <c r="AU905" s="486"/>
      <c r="AV905" s="486"/>
      <c r="AW905" s="196"/>
      <c r="AX905" s="170"/>
    </row>
    <row r="906" spans="32:50" ht="12" customHeight="1">
      <c r="AF906" s="415" t="s">
        <v>1370</v>
      </c>
      <c r="AL906" s="36"/>
      <c r="AM906" s="515" t="s">
        <v>1864</v>
      </c>
      <c r="AN906" s="470" t="s">
        <v>1330</v>
      </c>
      <c r="AO906" s="191" t="s">
        <v>195</v>
      </c>
      <c r="AP906" s="249">
        <f t="shared" si="55"/>
        <v>0</v>
      </c>
      <c r="AQ906" s="249">
        <f t="shared" si="55"/>
        <v>0</v>
      </c>
      <c r="AR906" s="249">
        <f t="shared" si="55"/>
        <v>0</v>
      </c>
      <c r="AS906" s="192"/>
      <c r="AT906" s="268"/>
      <c r="AU906" s="486"/>
      <c r="AV906" s="486"/>
      <c r="AW906" s="196"/>
      <c r="AX906" s="170"/>
    </row>
    <row r="907" spans="32:50" ht="12" customHeight="1">
      <c r="AF907" s="415" t="s">
        <v>1369</v>
      </c>
      <c r="AL907" s="36"/>
      <c r="AM907" s="515" t="s">
        <v>1865</v>
      </c>
      <c r="AN907" s="470" t="s">
        <v>1331</v>
      </c>
      <c r="AO907" s="191" t="s">
        <v>195</v>
      </c>
      <c r="AP907" s="249">
        <f t="shared" si="55"/>
        <v>0</v>
      </c>
      <c r="AQ907" s="249">
        <f t="shared" si="55"/>
        <v>0</v>
      </c>
      <c r="AR907" s="249">
        <f t="shared" si="55"/>
        <v>0</v>
      </c>
      <c r="AS907" s="192"/>
      <c r="AT907" s="268"/>
      <c r="AU907" s="486"/>
      <c r="AV907" s="486"/>
      <c r="AW907" s="196"/>
      <c r="AX907" s="170"/>
    </row>
    <row r="908" spans="32:50" ht="12" customHeight="1">
      <c r="AF908" s="415" t="s">
        <v>1368</v>
      </c>
      <c r="AL908" s="36"/>
      <c r="AM908" s="515" t="s">
        <v>1866</v>
      </c>
      <c r="AN908" s="470" t="s">
        <v>1332</v>
      </c>
      <c r="AO908" s="191" t="s">
        <v>195</v>
      </c>
      <c r="AP908" s="249">
        <f t="shared" si="55"/>
        <v>0</v>
      </c>
      <c r="AQ908" s="249">
        <f t="shared" si="55"/>
        <v>0</v>
      </c>
      <c r="AR908" s="249">
        <f t="shared" si="55"/>
        <v>0</v>
      </c>
      <c r="AS908" s="192"/>
      <c r="AT908" s="268"/>
      <c r="AU908" s="486"/>
      <c r="AV908" s="486"/>
      <c r="AW908" s="196"/>
      <c r="AX908" s="170"/>
    </row>
    <row r="909" spans="32:50" ht="12" customHeight="1">
      <c r="AF909" s="415" t="s">
        <v>1367</v>
      </c>
      <c r="AL909" s="36"/>
      <c r="AM909" s="515" t="s">
        <v>1867</v>
      </c>
      <c r="AN909" s="470" t="s">
        <v>1333</v>
      </c>
      <c r="AO909" s="191" t="s">
        <v>195</v>
      </c>
      <c r="AP909" s="249">
        <f t="shared" si="55"/>
        <v>0</v>
      </c>
      <c r="AQ909" s="249">
        <f t="shared" si="55"/>
        <v>0</v>
      </c>
      <c r="AR909" s="249">
        <f t="shared" si="55"/>
        <v>0</v>
      </c>
      <c r="AS909" s="192"/>
      <c r="AT909" s="268"/>
      <c r="AU909" s="486"/>
      <c r="AV909" s="486"/>
      <c r="AW909" s="196"/>
      <c r="AX909" s="170"/>
    </row>
    <row r="910" spans="32:50" ht="12" customHeight="1">
      <c r="AF910" s="415" t="s">
        <v>1372</v>
      </c>
      <c r="AL910" s="36"/>
      <c r="AM910" s="515" t="s">
        <v>1868</v>
      </c>
      <c r="AN910" s="470" t="s">
        <v>1334</v>
      </c>
      <c r="AO910" s="191" t="s">
        <v>195</v>
      </c>
      <c r="AP910" s="249">
        <f t="shared" si="55"/>
        <v>0</v>
      </c>
      <c r="AQ910" s="249">
        <f t="shared" si="55"/>
        <v>0</v>
      </c>
      <c r="AR910" s="249">
        <f t="shared" si="55"/>
        <v>0</v>
      </c>
      <c r="AS910" s="192"/>
      <c r="AT910" s="268"/>
      <c r="AU910" s="486"/>
      <c r="AV910" s="486"/>
      <c r="AW910" s="196"/>
      <c r="AX910" s="170"/>
    </row>
    <row r="911" spans="32:50" ht="0.75" hidden="1" customHeight="1">
      <c r="AF911" s="415"/>
      <c r="AL911" s="36"/>
      <c r="AM911" s="516"/>
      <c r="AN911" s="484"/>
      <c r="AO911" s="485"/>
      <c r="AP911" s="486"/>
      <c r="AQ911" s="486"/>
      <c r="AR911" s="486"/>
      <c r="AS911" s="192"/>
      <c r="AT911" s="268"/>
      <c r="AU911" s="486"/>
      <c r="AV911" s="486"/>
      <c r="AW911" s="196"/>
      <c r="AX911" s="170"/>
    </row>
    <row r="912" spans="32:50" ht="0.75" hidden="1" customHeight="1">
      <c r="AF912" s="415"/>
      <c r="AL912" s="36"/>
      <c r="AM912" s="516"/>
      <c r="AN912" s="484"/>
      <c r="AO912" s="485"/>
      <c r="AP912" s="486"/>
      <c r="AQ912" s="486"/>
      <c r="AR912" s="486"/>
      <c r="AS912" s="192"/>
      <c r="AT912" s="268"/>
      <c r="AU912" s="486"/>
      <c r="AV912" s="486"/>
      <c r="AW912" s="196"/>
      <c r="AX912" s="170"/>
    </row>
    <row r="913" spans="32:50" ht="12" customHeight="1">
      <c r="AF913" s="415" t="s">
        <v>1373</v>
      </c>
      <c r="AL913" s="36"/>
      <c r="AM913" s="515" t="s">
        <v>1869</v>
      </c>
      <c r="AN913" s="471" t="s">
        <v>1335</v>
      </c>
      <c r="AO913" s="191" t="s">
        <v>195</v>
      </c>
      <c r="AP913" s="249">
        <f t="shared" ref="AP913:AR919" si="56">SUMIF($AS$9:$AW$9,AP$9,$AS913:$AW913)</f>
        <v>0</v>
      </c>
      <c r="AQ913" s="249">
        <f t="shared" si="56"/>
        <v>0</v>
      </c>
      <c r="AR913" s="249">
        <f t="shared" si="56"/>
        <v>0</v>
      </c>
      <c r="AS913" s="192"/>
      <c r="AT913" s="268"/>
      <c r="AU913" s="486"/>
      <c r="AV913" s="486"/>
      <c r="AW913" s="196"/>
      <c r="AX913" s="170"/>
    </row>
    <row r="914" spans="32:50" ht="12" customHeight="1">
      <c r="AF914" s="415" t="s">
        <v>1360</v>
      </c>
      <c r="AL914" s="36"/>
      <c r="AM914" s="515" t="s">
        <v>1870</v>
      </c>
      <c r="AN914" s="472" t="s">
        <v>723</v>
      </c>
      <c r="AO914" s="191" t="s">
        <v>195</v>
      </c>
      <c r="AP914" s="249">
        <f t="shared" si="56"/>
        <v>0</v>
      </c>
      <c r="AQ914" s="249">
        <f t="shared" si="56"/>
        <v>0</v>
      </c>
      <c r="AR914" s="249">
        <f t="shared" si="56"/>
        <v>0</v>
      </c>
      <c r="AS914" s="192"/>
      <c r="AT914" s="268"/>
      <c r="AU914" s="486"/>
      <c r="AV914" s="486"/>
      <c r="AW914" s="196"/>
      <c r="AX914" s="170"/>
    </row>
    <row r="915" spans="32:50" ht="12" customHeight="1">
      <c r="AF915" s="415" t="s">
        <v>1361</v>
      </c>
      <c r="AL915" s="36"/>
      <c r="AM915" s="515" t="s">
        <v>1871</v>
      </c>
      <c r="AN915" s="473" t="s">
        <v>749</v>
      </c>
      <c r="AO915" s="191" t="s">
        <v>195</v>
      </c>
      <c r="AP915" s="249">
        <f t="shared" si="56"/>
        <v>0</v>
      </c>
      <c r="AQ915" s="249">
        <f t="shared" si="56"/>
        <v>0</v>
      </c>
      <c r="AR915" s="249">
        <f t="shared" si="56"/>
        <v>0</v>
      </c>
      <c r="AS915" s="192"/>
      <c r="AT915" s="268"/>
      <c r="AU915" s="486"/>
      <c r="AV915" s="486"/>
      <c r="AW915" s="196"/>
      <c r="AX915" s="170"/>
    </row>
    <row r="916" spans="32:50" ht="12" customHeight="1">
      <c r="AF916" s="415" t="s">
        <v>1362</v>
      </c>
      <c r="AL916" s="36"/>
      <c r="AM916" s="515" t="s">
        <v>1872</v>
      </c>
      <c r="AN916" s="474" t="s">
        <v>315</v>
      </c>
      <c r="AO916" s="191" t="s">
        <v>195</v>
      </c>
      <c r="AP916" s="249">
        <f t="shared" si="56"/>
        <v>0</v>
      </c>
      <c r="AQ916" s="249">
        <f t="shared" si="56"/>
        <v>0</v>
      </c>
      <c r="AR916" s="249">
        <f t="shared" si="56"/>
        <v>0</v>
      </c>
      <c r="AS916" s="192"/>
      <c r="AT916" s="268"/>
      <c r="AU916" s="486"/>
      <c r="AV916" s="486"/>
      <c r="AW916" s="196"/>
      <c r="AX916" s="170"/>
    </row>
    <row r="917" spans="32:50" ht="12" customHeight="1">
      <c r="AF917" s="415" t="s">
        <v>1364</v>
      </c>
      <c r="AL917" s="36"/>
      <c r="AM917" s="515" t="s">
        <v>1873</v>
      </c>
      <c r="AN917" s="475" t="s">
        <v>316</v>
      </c>
      <c r="AO917" s="191" t="s">
        <v>195</v>
      </c>
      <c r="AP917" s="249">
        <f t="shared" si="56"/>
        <v>0</v>
      </c>
      <c r="AQ917" s="249">
        <f t="shared" si="56"/>
        <v>0</v>
      </c>
      <c r="AR917" s="249">
        <f t="shared" si="56"/>
        <v>0</v>
      </c>
      <c r="AS917" s="192"/>
      <c r="AT917" s="268"/>
      <c r="AU917" s="486"/>
      <c r="AV917" s="486"/>
      <c r="AW917" s="196"/>
      <c r="AX917" s="170"/>
    </row>
    <row r="918" spans="32:50" ht="12" customHeight="1">
      <c r="AF918" s="415" t="s">
        <v>1363</v>
      </c>
      <c r="AL918" s="36"/>
      <c r="AM918" s="515" t="s">
        <v>1874</v>
      </c>
      <c r="AN918" s="476" t="s">
        <v>317</v>
      </c>
      <c r="AO918" s="191" t="s">
        <v>195</v>
      </c>
      <c r="AP918" s="249">
        <f t="shared" si="56"/>
        <v>0</v>
      </c>
      <c r="AQ918" s="249">
        <f t="shared" si="56"/>
        <v>0</v>
      </c>
      <c r="AR918" s="249">
        <f t="shared" si="56"/>
        <v>0</v>
      </c>
      <c r="AS918" s="192"/>
      <c r="AT918" s="268"/>
      <c r="AU918" s="486"/>
      <c r="AV918" s="486"/>
      <c r="AW918" s="196"/>
      <c r="AX918" s="170"/>
    </row>
    <row r="919" spans="32:50" ht="12" customHeight="1">
      <c r="AF919" s="415" t="s">
        <v>1365</v>
      </c>
      <c r="AL919" s="36"/>
      <c r="AM919" s="515" t="s">
        <v>1875</v>
      </c>
      <c r="AN919" s="465" t="s">
        <v>318</v>
      </c>
      <c r="AO919" s="191" t="s">
        <v>195</v>
      </c>
      <c r="AP919" s="249">
        <f t="shared" si="56"/>
        <v>0</v>
      </c>
      <c r="AQ919" s="249">
        <f t="shared" si="56"/>
        <v>0</v>
      </c>
      <c r="AR919" s="249">
        <f t="shared" si="56"/>
        <v>0</v>
      </c>
      <c r="AS919" s="192"/>
      <c r="AT919" s="268"/>
      <c r="AU919" s="486"/>
      <c r="AV919" s="486"/>
      <c r="AW919" s="196"/>
      <c r="AX919" s="170"/>
    </row>
    <row r="920" spans="32:50" ht="0.75" hidden="1" customHeight="1">
      <c r="AF920" s="415"/>
      <c r="AL920" s="36"/>
      <c r="AM920" s="516"/>
      <c r="AN920" s="484"/>
      <c r="AO920" s="485"/>
      <c r="AP920" s="486"/>
      <c r="AQ920" s="486"/>
      <c r="AR920" s="486"/>
      <c r="AS920" s="192"/>
      <c r="AT920" s="268"/>
      <c r="AU920" s="486"/>
      <c r="AV920" s="486"/>
      <c r="AW920" s="196"/>
      <c r="AX920" s="170"/>
    </row>
    <row r="921" spans="32:50" ht="0.75" hidden="1" customHeight="1">
      <c r="AF921" s="116"/>
      <c r="AL921" s="36"/>
      <c r="AM921" s="517"/>
      <c r="AN921" s="484"/>
      <c r="AO921" s="485"/>
      <c r="AP921" s="486"/>
      <c r="AQ921" s="486"/>
      <c r="AR921" s="486"/>
      <c r="AS921" s="192"/>
      <c r="AT921" s="268"/>
      <c r="AU921" s="486"/>
      <c r="AV921" s="486"/>
      <c r="AW921" s="196"/>
      <c r="AX921" s="170"/>
    </row>
    <row r="922" spans="32:50" ht="24" customHeight="1">
      <c r="AF922" s="116"/>
      <c r="AL922" s="36"/>
      <c r="AM922" s="514"/>
      <c r="AN922" s="487" t="s">
        <v>665</v>
      </c>
      <c r="AO922" s="191"/>
      <c r="AP922" s="197"/>
      <c r="AQ922" s="197"/>
      <c r="AR922" s="197"/>
      <c r="AS922" s="192"/>
      <c r="AT922" s="268"/>
      <c r="AU922" s="486"/>
      <c r="AV922" s="486"/>
      <c r="AW922" s="196"/>
      <c r="AX922" s="170"/>
    </row>
    <row r="923" spans="32:50" ht="0.75" hidden="1" customHeight="1">
      <c r="AF923" s="116"/>
      <c r="AL923" s="36"/>
      <c r="AM923" s="517"/>
      <c r="AN923" s="484"/>
      <c r="AO923" s="485"/>
      <c r="AP923" s="486"/>
      <c r="AQ923" s="486"/>
      <c r="AR923" s="486"/>
      <c r="AS923" s="192"/>
      <c r="AT923" s="268"/>
      <c r="AU923" s="486"/>
      <c r="AV923" s="486"/>
      <c r="AW923" s="196"/>
      <c r="AX923" s="170"/>
    </row>
    <row r="924" spans="32:50" ht="12" customHeight="1">
      <c r="AF924" s="415" t="s">
        <v>1382</v>
      </c>
      <c r="AL924" s="36"/>
      <c r="AM924" s="521" t="s">
        <v>319</v>
      </c>
      <c r="AN924" s="483" t="s">
        <v>666</v>
      </c>
      <c r="AO924" s="191" t="s">
        <v>667</v>
      </c>
      <c r="AP924" s="249">
        <f t="shared" ref="AP924:AR926" si="57">SUMIF($AS$9:$AW$9,AP$9,$AS924:$AW924)</f>
        <v>0</v>
      </c>
      <c r="AQ924" s="249">
        <f t="shared" si="57"/>
        <v>0</v>
      </c>
      <c r="AR924" s="249">
        <f t="shared" si="57"/>
        <v>0</v>
      </c>
      <c r="AS924" s="192"/>
      <c r="AT924" s="268"/>
      <c r="AU924" s="486"/>
      <c r="AV924" s="486"/>
      <c r="AW924" s="196"/>
      <c r="AX924" s="170"/>
    </row>
    <row r="925" spans="32:50" ht="12" customHeight="1">
      <c r="AF925" s="415" t="s">
        <v>1383</v>
      </c>
      <c r="AL925" s="36"/>
      <c r="AM925" s="521" t="s">
        <v>320</v>
      </c>
      <c r="AN925" s="483" t="s">
        <v>668</v>
      </c>
      <c r="AO925" s="191" t="s">
        <v>669</v>
      </c>
      <c r="AP925" s="249">
        <f t="shared" si="57"/>
        <v>0</v>
      </c>
      <c r="AQ925" s="249">
        <f t="shared" si="57"/>
        <v>0</v>
      </c>
      <c r="AR925" s="249">
        <f t="shared" si="57"/>
        <v>0</v>
      </c>
      <c r="AS925" s="192"/>
      <c r="AT925" s="268"/>
      <c r="AU925" s="486"/>
      <c r="AV925" s="486"/>
      <c r="AW925" s="196"/>
      <c r="AX925" s="170"/>
    </row>
    <row r="926" spans="32:50" ht="12" customHeight="1">
      <c r="AF926" s="415" t="s">
        <v>1382</v>
      </c>
      <c r="AL926" s="36"/>
      <c r="AM926" s="521" t="s">
        <v>612</v>
      </c>
      <c r="AN926" s="483" t="s">
        <v>334</v>
      </c>
      <c r="AO926" s="191" t="s">
        <v>195</v>
      </c>
      <c r="AP926" s="249">
        <f t="shared" si="57"/>
        <v>0</v>
      </c>
      <c r="AQ926" s="249">
        <f t="shared" si="57"/>
        <v>0</v>
      </c>
      <c r="AR926" s="249">
        <f t="shared" si="57"/>
        <v>0</v>
      </c>
      <c r="AS926" s="192"/>
      <c r="AT926" s="268"/>
      <c r="AU926" s="486"/>
      <c r="AV926" s="486"/>
      <c r="AW926" s="196"/>
      <c r="AX926" s="170"/>
    </row>
    <row r="927" spans="32:50" ht="12" customHeight="1">
      <c r="AF927" s="415" t="s">
        <v>1382</v>
      </c>
      <c r="AL927" s="36"/>
      <c r="AM927" s="522" t="str">
        <f>AM926 &amp; ".1"</f>
        <v>4.13.1.1.1</v>
      </c>
      <c r="AN927" s="489" t="s">
        <v>670</v>
      </c>
      <c r="AO927" s="191" t="s">
        <v>313</v>
      </c>
      <c r="AP927" s="249">
        <f>IF(AP928=0,0,AP926/AP928)</f>
        <v>0</v>
      </c>
      <c r="AQ927" s="249">
        <f>IF(AQ928=0,0,AQ926/AQ928)</f>
        <v>0</v>
      </c>
      <c r="AR927" s="249">
        <f>IF(AR928=0,0,AR926/AR928)</f>
        <v>0</v>
      </c>
      <c r="AS927" s="192"/>
      <c r="AT927" s="268"/>
      <c r="AU927" s="486"/>
      <c r="AV927" s="486"/>
      <c r="AW927" s="196"/>
      <c r="AX927" s="170"/>
    </row>
    <row r="928" spans="32:50" ht="12" customHeight="1">
      <c r="AF928" s="415" t="s">
        <v>1382</v>
      </c>
      <c r="AL928" s="36"/>
      <c r="AM928" s="522" t="str">
        <f>AM926 &amp; ".2"</f>
        <v>4.13.1.1.2</v>
      </c>
      <c r="AN928" s="489" t="s">
        <v>666</v>
      </c>
      <c r="AO928" s="191" t="s">
        <v>667</v>
      </c>
      <c r="AP928" s="249">
        <f t="shared" ref="AP928:AR929" si="58">SUMIF($AS$9:$AW$9,AP$9,$AS928:$AW928)</f>
        <v>0</v>
      </c>
      <c r="AQ928" s="249">
        <f t="shared" si="58"/>
        <v>0</v>
      </c>
      <c r="AR928" s="249">
        <f t="shared" si="58"/>
        <v>0</v>
      </c>
      <c r="AS928" s="192"/>
      <c r="AT928" s="268"/>
      <c r="AU928" s="486"/>
      <c r="AV928" s="486"/>
      <c r="AW928" s="196"/>
      <c r="AX928" s="170"/>
    </row>
    <row r="929" spans="32:50" ht="12" customHeight="1">
      <c r="AF929" s="415" t="s">
        <v>1383</v>
      </c>
      <c r="AL929" s="36"/>
      <c r="AM929" s="521" t="s">
        <v>613</v>
      </c>
      <c r="AN929" s="483" t="s">
        <v>338</v>
      </c>
      <c r="AO929" s="191" t="s">
        <v>195</v>
      </c>
      <c r="AP929" s="249">
        <f t="shared" si="58"/>
        <v>0</v>
      </c>
      <c r="AQ929" s="249">
        <f t="shared" si="58"/>
        <v>0</v>
      </c>
      <c r="AR929" s="249">
        <f t="shared" si="58"/>
        <v>0</v>
      </c>
      <c r="AS929" s="192"/>
      <c r="AT929" s="268"/>
      <c r="AU929" s="486"/>
      <c r="AV929" s="486"/>
      <c r="AW929" s="196"/>
      <c r="AX929" s="170"/>
    </row>
    <row r="930" spans="32:50" ht="12" customHeight="1">
      <c r="AF930" s="415" t="s">
        <v>1383</v>
      </c>
      <c r="AL930" s="36"/>
      <c r="AM930" s="522" t="str">
        <f>AM929 &amp; ".1"</f>
        <v>4.13.1.2.1</v>
      </c>
      <c r="AN930" s="489" t="s">
        <v>671</v>
      </c>
      <c r="AO930" s="191" t="s">
        <v>314</v>
      </c>
      <c r="AP930" s="249">
        <f>IF(AP931=0,0,AP929/AP931)</f>
        <v>0</v>
      </c>
      <c r="AQ930" s="249">
        <f>IF(AQ931=0,0,AQ929/AQ931)</f>
        <v>0</v>
      </c>
      <c r="AR930" s="249">
        <f>IF(AR931=0,0,AR929/AR931)</f>
        <v>0</v>
      </c>
      <c r="AS930" s="192"/>
      <c r="AT930" s="268"/>
      <c r="AU930" s="486"/>
      <c r="AV930" s="486"/>
      <c r="AW930" s="196"/>
      <c r="AX930" s="170"/>
    </row>
    <row r="931" spans="32:50" ht="12" customHeight="1">
      <c r="AF931" s="415" t="s">
        <v>1383</v>
      </c>
      <c r="AL931" s="36"/>
      <c r="AM931" s="522" t="str">
        <f>AM929 &amp; ".2"</f>
        <v>4.13.1.2.2</v>
      </c>
      <c r="AN931" s="489" t="s">
        <v>672</v>
      </c>
      <c r="AO931" s="191" t="s">
        <v>669</v>
      </c>
      <c r="AP931" s="249">
        <f t="shared" ref="AP931:AR932" si="59">SUMIF($AS$9:$AW$9,AP$9,$AS931:$AW931)</f>
        <v>0</v>
      </c>
      <c r="AQ931" s="249">
        <f t="shared" si="59"/>
        <v>0</v>
      </c>
      <c r="AR931" s="249">
        <f t="shared" si="59"/>
        <v>0</v>
      </c>
      <c r="AS931" s="192"/>
      <c r="AT931" s="268"/>
      <c r="AU931" s="486"/>
      <c r="AV931" s="486"/>
      <c r="AW931" s="196"/>
      <c r="AX931" s="170"/>
    </row>
    <row r="932" spans="32:50" ht="12" customHeight="1">
      <c r="AF932" s="415" t="s">
        <v>1382</v>
      </c>
      <c r="AL932" s="36"/>
      <c r="AM932" s="521" t="s">
        <v>614</v>
      </c>
      <c r="AN932" s="483" t="s">
        <v>342</v>
      </c>
      <c r="AO932" s="191" t="s">
        <v>195</v>
      </c>
      <c r="AP932" s="249">
        <f t="shared" si="59"/>
        <v>0</v>
      </c>
      <c r="AQ932" s="249">
        <f t="shared" si="59"/>
        <v>0</v>
      </c>
      <c r="AR932" s="249">
        <f t="shared" si="59"/>
        <v>0</v>
      </c>
      <c r="AS932" s="192"/>
      <c r="AT932" s="268"/>
      <c r="AU932" s="486"/>
      <c r="AV932" s="486"/>
      <c r="AW932" s="196"/>
      <c r="AX932" s="170"/>
    </row>
    <row r="933" spans="32:50" ht="12" customHeight="1">
      <c r="AF933" s="415" t="s">
        <v>1382</v>
      </c>
      <c r="AL933" s="36"/>
      <c r="AM933" s="522" t="str">
        <f>AM932 &amp; ".1"</f>
        <v>4.13.2.1.1</v>
      </c>
      <c r="AN933" s="489" t="s">
        <v>670</v>
      </c>
      <c r="AO933" s="191" t="s">
        <v>313</v>
      </c>
      <c r="AP933" s="249">
        <f>IF(AP934=0,0,AP932/AP934)</f>
        <v>0</v>
      </c>
      <c r="AQ933" s="249">
        <f>IF(AQ934=0,0,AQ932/AQ934)</f>
        <v>0</v>
      </c>
      <c r="AR933" s="249">
        <f>IF(AR934=0,0,AR932/AR934)</f>
        <v>0</v>
      </c>
      <c r="AS933" s="192"/>
      <c r="AT933" s="268"/>
      <c r="AU933" s="486"/>
      <c r="AV933" s="486"/>
      <c r="AW933" s="196"/>
      <c r="AX933" s="170"/>
    </row>
    <row r="934" spans="32:50" ht="12" customHeight="1">
      <c r="AF934" s="415" t="s">
        <v>1382</v>
      </c>
      <c r="AL934" s="36"/>
      <c r="AM934" s="522" t="str">
        <f>AM932 &amp; ".2"</f>
        <v>4.13.2.1.2</v>
      </c>
      <c r="AN934" s="489" t="s">
        <v>666</v>
      </c>
      <c r="AO934" s="191" t="s">
        <v>667</v>
      </c>
      <c r="AP934" s="249">
        <f t="shared" ref="AP934:AR935" si="60">SUMIF($AS$9:$AW$9,AP$9,$AS934:$AW934)</f>
        <v>0</v>
      </c>
      <c r="AQ934" s="249">
        <f t="shared" si="60"/>
        <v>0</v>
      </c>
      <c r="AR934" s="249">
        <f t="shared" si="60"/>
        <v>0</v>
      </c>
      <c r="AS934" s="192"/>
      <c r="AT934" s="268"/>
      <c r="AU934" s="486"/>
      <c r="AV934" s="486"/>
      <c r="AW934" s="196"/>
      <c r="AX934" s="170"/>
    </row>
    <row r="935" spans="32:50" ht="12" customHeight="1">
      <c r="AF935" s="415" t="s">
        <v>1383</v>
      </c>
      <c r="AL935" s="36"/>
      <c r="AM935" s="521" t="s">
        <v>615</v>
      </c>
      <c r="AN935" s="483" t="s">
        <v>346</v>
      </c>
      <c r="AO935" s="191" t="s">
        <v>195</v>
      </c>
      <c r="AP935" s="249">
        <f t="shared" si="60"/>
        <v>0</v>
      </c>
      <c r="AQ935" s="249">
        <f t="shared" si="60"/>
        <v>0</v>
      </c>
      <c r="AR935" s="249">
        <f t="shared" si="60"/>
        <v>0</v>
      </c>
      <c r="AS935" s="192"/>
      <c r="AT935" s="268"/>
      <c r="AU935" s="486"/>
      <c r="AV935" s="486"/>
      <c r="AW935" s="196"/>
      <c r="AX935" s="170"/>
    </row>
    <row r="936" spans="32:50" ht="12" customHeight="1">
      <c r="AF936" s="415" t="s">
        <v>1383</v>
      </c>
      <c r="AL936" s="36"/>
      <c r="AM936" s="522" t="str">
        <f>AM935 &amp; ".1"</f>
        <v>4.13.2.2.1</v>
      </c>
      <c r="AN936" s="489" t="s">
        <v>671</v>
      </c>
      <c r="AO936" s="191" t="s">
        <v>314</v>
      </c>
      <c r="AP936" s="249">
        <f>IF(AP937=0,0,AP935/AP937)</f>
        <v>0</v>
      </c>
      <c r="AQ936" s="249">
        <f>IF(AQ937=0,0,AQ935/AQ937)</f>
        <v>0</v>
      </c>
      <c r="AR936" s="249">
        <f>IF(AR937=0,0,AR935/AR937)</f>
        <v>0</v>
      </c>
      <c r="AS936" s="192"/>
      <c r="AT936" s="268"/>
      <c r="AU936" s="486"/>
      <c r="AV936" s="486"/>
      <c r="AW936" s="196"/>
      <c r="AX936" s="170"/>
    </row>
    <row r="937" spans="32:50" ht="12" customHeight="1">
      <c r="AF937" s="415" t="s">
        <v>1383</v>
      </c>
      <c r="AL937" s="36"/>
      <c r="AM937" s="522" t="str">
        <f>AM935 &amp; ".2"</f>
        <v>4.13.2.2.2</v>
      </c>
      <c r="AN937" s="489" t="s">
        <v>672</v>
      </c>
      <c r="AO937" s="191" t="s">
        <v>669</v>
      </c>
      <c r="AP937" s="249">
        <f t="shared" ref="AP937:AR938" si="61">SUMIF($AS$9:$AW$9,AP$9,$AS937:$AW937)</f>
        <v>0</v>
      </c>
      <c r="AQ937" s="249">
        <f t="shared" si="61"/>
        <v>0</v>
      </c>
      <c r="AR937" s="249">
        <f t="shared" si="61"/>
        <v>0</v>
      </c>
      <c r="AS937" s="192"/>
      <c r="AT937" s="268"/>
      <c r="AU937" s="486"/>
      <c r="AV937" s="486"/>
      <c r="AW937" s="196"/>
      <c r="AX937" s="170"/>
    </row>
    <row r="938" spans="32:50" ht="12" customHeight="1">
      <c r="AF938" s="415" t="s">
        <v>1382</v>
      </c>
      <c r="AL938" s="36"/>
      <c r="AM938" s="521" t="s">
        <v>616</v>
      </c>
      <c r="AN938" s="483" t="s">
        <v>350</v>
      </c>
      <c r="AO938" s="191" t="s">
        <v>195</v>
      </c>
      <c r="AP938" s="249">
        <f t="shared" si="61"/>
        <v>0</v>
      </c>
      <c r="AQ938" s="249">
        <f t="shared" si="61"/>
        <v>0</v>
      </c>
      <c r="AR938" s="249">
        <f t="shared" si="61"/>
        <v>0</v>
      </c>
      <c r="AS938" s="192"/>
      <c r="AT938" s="268"/>
      <c r="AU938" s="486"/>
      <c r="AV938" s="486"/>
      <c r="AW938" s="196"/>
      <c r="AX938" s="170"/>
    </row>
    <row r="939" spans="32:50" ht="12" customHeight="1">
      <c r="AF939" s="415" t="s">
        <v>1382</v>
      </c>
      <c r="AL939" s="36"/>
      <c r="AM939" s="522" t="str">
        <f>AM938 &amp; ".1"</f>
        <v>4.13.3.1.1</v>
      </c>
      <c r="AN939" s="489" t="s">
        <v>670</v>
      </c>
      <c r="AO939" s="191" t="s">
        <v>313</v>
      </c>
      <c r="AP939" s="249">
        <f>IF(AP940=0,0,AP938/AP940)</f>
        <v>0</v>
      </c>
      <c r="AQ939" s="249">
        <f>IF(AQ940=0,0,AQ938/AQ940)</f>
        <v>0</v>
      </c>
      <c r="AR939" s="249">
        <f>IF(AR940=0,0,AR938/AR940)</f>
        <v>0</v>
      </c>
      <c r="AS939" s="192"/>
      <c r="AT939" s="268"/>
      <c r="AU939" s="486"/>
      <c r="AV939" s="486"/>
      <c r="AW939" s="196"/>
      <c r="AX939" s="170"/>
    </row>
    <row r="940" spans="32:50" ht="12" customHeight="1">
      <c r="AF940" s="415" t="s">
        <v>1382</v>
      </c>
      <c r="AL940" s="36"/>
      <c r="AM940" s="522" t="str">
        <f>AM938 &amp; ".2"</f>
        <v>4.13.3.1.2</v>
      </c>
      <c r="AN940" s="489" t="s">
        <v>666</v>
      </c>
      <c r="AO940" s="191" t="s">
        <v>667</v>
      </c>
      <c r="AP940" s="249">
        <f t="shared" ref="AP940:AR941" si="62">SUMIF($AS$9:$AW$9,AP$9,$AS940:$AW940)</f>
        <v>0</v>
      </c>
      <c r="AQ940" s="249">
        <f t="shared" si="62"/>
        <v>0</v>
      </c>
      <c r="AR940" s="249">
        <f t="shared" si="62"/>
        <v>0</v>
      </c>
      <c r="AS940" s="192"/>
      <c r="AT940" s="268"/>
      <c r="AU940" s="486"/>
      <c r="AV940" s="486"/>
      <c r="AW940" s="196"/>
      <c r="AX940" s="170"/>
    </row>
    <row r="941" spans="32:50" ht="12" customHeight="1">
      <c r="AF941" s="415" t="s">
        <v>1383</v>
      </c>
      <c r="AL941" s="36"/>
      <c r="AM941" s="521" t="s">
        <v>617</v>
      </c>
      <c r="AN941" s="483" t="s">
        <v>354</v>
      </c>
      <c r="AO941" s="191" t="s">
        <v>195</v>
      </c>
      <c r="AP941" s="249">
        <f t="shared" si="62"/>
        <v>0</v>
      </c>
      <c r="AQ941" s="249">
        <f t="shared" si="62"/>
        <v>0</v>
      </c>
      <c r="AR941" s="249">
        <f t="shared" si="62"/>
        <v>0</v>
      </c>
      <c r="AS941" s="192"/>
      <c r="AT941" s="268"/>
      <c r="AU941" s="486"/>
      <c r="AV941" s="486"/>
      <c r="AW941" s="196"/>
      <c r="AX941" s="170"/>
    </row>
    <row r="942" spans="32:50" ht="12" customHeight="1">
      <c r="AF942" s="415" t="s">
        <v>1383</v>
      </c>
      <c r="AL942" s="36"/>
      <c r="AM942" s="522" t="str">
        <f>AM941 &amp; ".1"</f>
        <v>4.13.3.2.1</v>
      </c>
      <c r="AN942" s="489" t="s">
        <v>671</v>
      </c>
      <c r="AO942" s="191" t="s">
        <v>314</v>
      </c>
      <c r="AP942" s="249">
        <f>IF(AP943=0,0,AP941/AP943)</f>
        <v>0</v>
      </c>
      <c r="AQ942" s="249">
        <f>IF(AQ943=0,0,AQ941/AQ943)</f>
        <v>0</v>
      </c>
      <c r="AR942" s="249">
        <f>IF(AR943=0,0,AR941/AR943)</f>
        <v>0</v>
      </c>
      <c r="AS942" s="192"/>
      <c r="AT942" s="268"/>
      <c r="AU942" s="486"/>
      <c r="AV942" s="486"/>
      <c r="AW942" s="196"/>
      <c r="AX942" s="170"/>
    </row>
    <row r="943" spans="32:50" ht="12" customHeight="1">
      <c r="AF943" s="415" t="s">
        <v>1383</v>
      </c>
      <c r="AL943" s="36"/>
      <c r="AM943" s="522" t="str">
        <f>AM941 &amp; ".2"</f>
        <v>4.13.3.2.2</v>
      </c>
      <c r="AN943" s="489" t="s">
        <v>672</v>
      </c>
      <c r="AO943" s="191" t="s">
        <v>669</v>
      </c>
      <c r="AP943" s="249">
        <f t="shared" ref="AP943:AR944" si="63">SUMIF($AS$9:$AW$9,AP$9,$AS943:$AW943)</f>
        <v>0</v>
      </c>
      <c r="AQ943" s="249">
        <f t="shared" si="63"/>
        <v>0</v>
      </c>
      <c r="AR943" s="249">
        <f t="shared" si="63"/>
        <v>0</v>
      </c>
      <c r="AS943" s="192"/>
      <c r="AT943" s="268"/>
      <c r="AU943" s="486"/>
      <c r="AV943" s="486"/>
      <c r="AW943" s="196"/>
      <c r="AX943" s="170"/>
    </row>
    <row r="944" spans="32:50" ht="12" customHeight="1">
      <c r="AF944" s="415" t="s">
        <v>1382</v>
      </c>
      <c r="AL944" s="36"/>
      <c r="AM944" s="521" t="s">
        <v>618</v>
      </c>
      <c r="AN944" s="483" t="s">
        <v>358</v>
      </c>
      <c r="AO944" s="191" t="s">
        <v>195</v>
      </c>
      <c r="AP944" s="249">
        <f t="shared" si="63"/>
        <v>0</v>
      </c>
      <c r="AQ944" s="249">
        <f t="shared" si="63"/>
        <v>0</v>
      </c>
      <c r="AR944" s="249">
        <f t="shared" si="63"/>
        <v>0</v>
      </c>
      <c r="AS944" s="192"/>
      <c r="AT944" s="268"/>
      <c r="AU944" s="486"/>
      <c r="AV944" s="486"/>
      <c r="AW944" s="196"/>
      <c r="AX944" s="170"/>
    </row>
    <row r="945" spans="32:50" ht="12" customHeight="1">
      <c r="AF945" s="415" t="s">
        <v>1382</v>
      </c>
      <c r="AL945" s="36"/>
      <c r="AM945" s="522" t="str">
        <f>AM944 &amp; ".1"</f>
        <v>4.13.4.1.1</v>
      </c>
      <c r="AN945" s="489" t="s">
        <v>670</v>
      </c>
      <c r="AO945" s="191" t="s">
        <v>313</v>
      </c>
      <c r="AP945" s="249">
        <f>IF(AP946=0,0,AP944/AP946)</f>
        <v>0</v>
      </c>
      <c r="AQ945" s="249">
        <f>IF(AQ946=0,0,AQ944/AQ946)</f>
        <v>0</v>
      </c>
      <c r="AR945" s="249">
        <f>IF(AR946=0,0,AR944/AR946)</f>
        <v>0</v>
      </c>
      <c r="AS945" s="192"/>
      <c r="AT945" s="268"/>
      <c r="AU945" s="486"/>
      <c r="AV945" s="486"/>
      <c r="AW945" s="196"/>
      <c r="AX945" s="170"/>
    </row>
    <row r="946" spans="32:50" ht="12" customHeight="1">
      <c r="AF946" s="415" t="s">
        <v>1382</v>
      </c>
      <c r="AL946" s="36"/>
      <c r="AM946" s="522" t="str">
        <f>AM944 &amp; ".2"</f>
        <v>4.13.4.1.2</v>
      </c>
      <c r="AN946" s="489" t="s">
        <v>666</v>
      </c>
      <c r="AO946" s="191" t="s">
        <v>667</v>
      </c>
      <c r="AP946" s="249">
        <f t="shared" ref="AP946:AR947" si="64">SUMIF($AS$9:$AW$9,AP$9,$AS946:$AW946)</f>
        <v>0</v>
      </c>
      <c r="AQ946" s="249">
        <f t="shared" si="64"/>
        <v>0</v>
      </c>
      <c r="AR946" s="249">
        <f t="shared" si="64"/>
        <v>0</v>
      </c>
      <c r="AS946" s="192"/>
      <c r="AT946" s="268"/>
      <c r="AU946" s="486"/>
      <c r="AV946" s="486"/>
      <c r="AW946" s="196"/>
      <c r="AX946" s="170"/>
    </row>
    <row r="947" spans="32:50" ht="12" customHeight="1">
      <c r="AF947" s="415" t="s">
        <v>1383</v>
      </c>
      <c r="AL947" s="36"/>
      <c r="AM947" s="521" t="s">
        <v>619</v>
      </c>
      <c r="AN947" s="483" t="s">
        <v>362</v>
      </c>
      <c r="AO947" s="191" t="s">
        <v>195</v>
      </c>
      <c r="AP947" s="249">
        <f t="shared" si="64"/>
        <v>0</v>
      </c>
      <c r="AQ947" s="249">
        <f t="shared" si="64"/>
        <v>0</v>
      </c>
      <c r="AR947" s="249">
        <f t="shared" si="64"/>
        <v>0</v>
      </c>
      <c r="AS947" s="192"/>
      <c r="AT947" s="268"/>
      <c r="AU947" s="486"/>
      <c r="AV947" s="486"/>
      <c r="AW947" s="196"/>
      <c r="AX947" s="170"/>
    </row>
    <row r="948" spans="32:50" ht="12" customHeight="1">
      <c r="AF948" s="415" t="s">
        <v>1383</v>
      </c>
      <c r="AL948" s="36"/>
      <c r="AM948" s="522" t="str">
        <f>AM947 &amp; ".1"</f>
        <v>4.13.4.2.1</v>
      </c>
      <c r="AN948" s="489" t="s">
        <v>671</v>
      </c>
      <c r="AO948" s="191" t="s">
        <v>314</v>
      </c>
      <c r="AP948" s="249">
        <f>IF(AP949=0,0,AP947/AP949)</f>
        <v>0</v>
      </c>
      <c r="AQ948" s="249">
        <f>IF(AQ949=0,0,AQ947/AQ949)</f>
        <v>0</v>
      </c>
      <c r="AR948" s="249">
        <f>IF(AR949=0,0,AR947/AR949)</f>
        <v>0</v>
      </c>
      <c r="AS948" s="192"/>
      <c r="AT948" s="268"/>
      <c r="AU948" s="486"/>
      <c r="AV948" s="486"/>
      <c r="AW948" s="196"/>
      <c r="AX948" s="170"/>
    </row>
    <row r="949" spans="32:50" ht="12" customHeight="1">
      <c r="AF949" s="415" t="s">
        <v>1383</v>
      </c>
      <c r="AL949" s="36"/>
      <c r="AM949" s="522" t="str">
        <f>AM947 &amp; ".2"</f>
        <v>4.13.4.2.2</v>
      </c>
      <c r="AN949" s="489" t="s">
        <v>672</v>
      </c>
      <c r="AO949" s="191" t="s">
        <v>669</v>
      </c>
      <c r="AP949" s="249">
        <f>SUMIF($AS$9:$AW$9,AP$9,$AS949:$AW949)</f>
        <v>0</v>
      </c>
      <c r="AQ949" s="249">
        <f>SUMIF($AS$9:$AW$9,AQ$9,$AS949:$AW949)</f>
        <v>0</v>
      </c>
      <c r="AR949" s="249">
        <f>SUMIF($AS$9:$AW$9,AR$9,$AS949:$AW949)</f>
        <v>0</v>
      </c>
      <c r="AS949" s="192"/>
      <c r="AT949" s="268"/>
      <c r="AU949" s="486"/>
      <c r="AV949" s="486"/>
      <c r="AW949" s="196"/>
      <c r="AX949" s="170"/>
    </row>
    <row r="950" spans="32:50" ht="0.75" hidden="1" customHeight="1">
      <c r="AF950" s="116"/>
      <c r="AL950" s="36"/>
      <c r="AM950" s="517"/>
      <c r="AN950" s="484"/>
      <c r="AO950" s="485"/>
      <c r="AP950" s="486"/>
      <c r="AQ950" s="486"/>
      <c r="AR950" s="486"/>
      <c r="AS950" s="192"/>
      <c r="AT950" s="268"/>
      <c r="AU950" s="486"/>
      <c r="AV950" s="486"/>
      <c r="AW950" s="196"/>
      <c r="AX950" s="170"/>
    </row>
    <row r="951" spans="32:50" ht="24" customHeight="1">
      <c r="AF951" s="415" t="s">
        <v>1366</v>
      </c>
      <c r="AL951" s="36"/>
      <c r="AM951" s="514"/>
      <c r="AN951" s="487" t="s">
        <v>321</v>
      </c>
      <c r="AO951" s="191" t="s">
        <v>195</v>
      </c>
      <c r="AP951" s="249">
        <f t="shared" ref="AP951:AR952" si="65">SUMIF($AS$9:$AW$9,AP$9,$AS951:$AW951)</f>
        <v>0</v>
      </c>
      <c r="AQ951" s="249">
        <f t="shared" si="65"/>
        <v>0</v>
      </c>
      <c r="AR951" s="249">
        <f t="shared" si="65"/>
        <v>0</v>
      </c>
      <c r="AS951" s="192"/>
      <c r="AT951" s="268"/>
      <c r="AU951" s="486"/>
      <c r="AV951" s="486"/>
      <c r="AW951" s="196"/>
      <c r="AX951" s="170"/>
    </row>
    <row r="952" spans="32:50" ht="12" customHeight="1">
      <c r="AF952" s="415" t="s">
        <v>1366</v>
      </c>
      <c r="AL952" s="36"/>
      <c r="AM952" s="515" t="s">
        <v>242</v>
      </c>
      <c r="AN952" s="490" t="s">
        <v>243</v>
      </c>
      <c r="AO952" s="191" t="s">
        <v>195</v>
      </c>
      <c r="AP952" s="249">
        <f t="shared" si="65"/>
        <v>0</v>
      </c>
      <c r="AQ952" s="249">
        <f t="shared" si="65"/>
        <v>0</v>
      </c>
      <c r="AR952" s="249">
        <f t="shared" si="65"/>
        <v>0</v>
      </c>
      <c r="AS952" s="192"/>
      <c r="AT952" s="268"/>
      <c r="AU952" s="486"/>
      <c r="AV952" s="486"/>
      <c r="AW952" s="196"/>
      <c r="AX952" s="170"/>
    </row>
    <row r="953" spans="32:50" ht="12" customHeight="1">
      <c r="AF953" s="415" t="s">
        <v>1366</v>
      </c>
      <c r="AL953" s="36"/>
      <c r="AM953" s="515" t="s">
        <v>244</v>
      </c>
      <c r="AN953" s="491" t="s">
        <v>247</v>
      </c>
      <c r="AO953" s="191" t="s">
        <v>506</v>
      </c>
      <c r="AP953" s="249">
        <f>IF(AP954=0,0,AP952/AP954*1000)</f>
        <v>0</v>
      </c>
      <c r="AQ953" s="249">
        <f>IF(AQ954=0,0,AQ952/AQ954*1000)</f>
        <v>0</v>
      </c>
      <c r="AR953" s="249">
        <f>IF(AR954=0,0,AR952/AR954*1000)</f>
        <v>0</v>
      </c>
      <c r="AS953" s="192"/>
      <c r="AT953" s="268"/>
      <c r="AU953" s="486"/>
      <c r="AV953" s="486"/>
      <c r="AW953" s="196"/>
      <c r="AX953" s="170"/>
    </row>
    <row r="954" spans="32:50" ht="12" customHeight="1">
      <c r="AF954" s="415" t="s">
        <v>1366</v>
      </c>
      <c r="AL954" s="36"/>
      <c r="AM954" s="515" t="s">
        <v>246</v>
      </c>
      <c r="AN954" s="491" t="s">
        <v>245</v>
      </c>
      <c r="AO954" s="191" t="s">
        <v>507</v>
      </c>
      <c r="AP954" s="249">
        <f t="shared" ref="AP954:AR955" si="66">SUMIF($AS$9:$AW$9,AP$9,$AS954:$AW954)</f>
        <v>0</v>
      </c>
      <c r="AQ954" s="249">
        <f t="shared" si="66"/>
        <v>0</v>
      </c>
      <c r="AR954" s="249">
        <f t="shared" si="66"/>
        <v>0</v>
      </c>
      <c r="AS954" s="192"/>
      <c r="AT954" s="268"/>
      <c r="AU954" s="486"/>
      <c r="AV954" s="486"/>
      <c r="AW954" s="196"/>
      <c r="AX954" s="170"/>
    </row>
    <row r="955" spans="32:50" ht="12" customHeight="1">
      <c r="AF955" s="415" t="s">
        <v>1366</v>
      </c>
      <c r="AL955" s="36"/>
      <c r="AM955" s="515" t="s">
        <v>248</v>
      </c>
      <c r="AN955" s="490" t="s">
        <v>249</v>
      </c>
      <c r="AO955" s="191" t="s">
        <v>195</v>
      </c>
      <c r="AP955" s="249">
        <f t="shared" si="66"/>
        <v>0</v>
      </c>
      <c r="AQ955" s="249">
        <f t="shared" si="66"/>
        <v>0</v>
      </c>
      <c r="AR955" s="249">
        <f t="shared" si="66"/>
        <v>0</v>
      </c>
      <c r="AS955" s="192"/>
      <c r="AT955" s="268"/>
      <c r="AU955" s="486"/>
      <c r="AV955" s="486"/>
      <c r="AW955" s="196"/>
      <c r="AX955" s="170"/>
    </row>
    <row r="956" spans="32:50" ht="12" customHeight="1">
      <c r="AF956" s="415" t="s">
        <v>1366</v>
      </c>
      <c r="AL956" s="36"/>
      <c r="AM956" s="515" t="s">
        <v>250</v>
      </c>
      <c r="AN956" s="491" t="s">
        <v>247</v>
      </c>
      <c r="AO956" s="191" t="s">
        <v>752</v>
      </c>
      <c r="AP956" s="249">
        <f>IF(AP957=0,0,AP955/AP957*1000)</f>
        <v>0</v>
      </c>
      <c r="AQ956" s="249">
        <f>IF(AQ957=0,0,AQ955/AQ957*1000)</f>
        <v>0</v>
      </c>
      <c r="AR956" s="249">
        <f>IF(AR957=0,0,AR955/AR957*1000)</f>
        <v>0</v>
      </c>
      <c r="AS956" s="192"/>
      <c r="AT956" s="268"/>
      <c r="AU956" s="486"/>
      <c r="AV956" s="486"/>
      <c r="AW956" s="196"/>
      <c r="AX956" s="170"/>
    </row>
    <row r="957" spans="32:50" ht="12" customHeight="1">
      <c r="AF957" s="415" t="s">
        <v>1366</v>
      </c>
      <c r="AL957" s="36"/>
      <c r="AM957" s="515" t="s">
        <v>251</v>
      </c>
      <c r="AN957" s="491" t="s">
        <v>245</v>
      </c>
      <c r="AO957" s="191" t="s">
        <v>759</v>
      </c>
      <c r="AP957" s="249">
        <f t="shared" ref="AP957:AR958" si="67">SUMIF($AS$9:$AW$9,AP$9,$AS957:$AW957)</f>
        <v>0</v>
      </c>
      <c r="AQ957" s="249">
        <f t="shared" si="67"/>
        <v>0</v>
      </c>
      <c r="AR957" s="249">
        <f t="shared" si="67"/>
        <v>0</v>
      </c>
      <c r="AS957" s="192"/>
      <c r="AT957" s="268"/>
      <c r="AU957" s="486"/>
      <c r="AV957" s="486"/>
      <c r="AW957" s="196"/>
      <c r="AX957" s="170"/>
    </row>
    <row r="958" spans="32:50" ht="12" customHeight="1">
      <c r="AF958" s="415" t="s">
        <v>1366</v>
      </c>
      <c r="AL958" s="36"/>
      <c r="AM958" s="515" t="s">
        <v>252</v>
      </c>
      <c r="AN958" s="490" t="s">
        <v>253</v>
      </c>
      <c r="AO958" s="191" t="s">
        <v>195</v>
      </c>
      <c r="AP958" s="249">
        <f t="shared" si="67"/>
        <v>0</v>
      </c>
      <c r="AQ958" s="249">
        <f t="shared" si="67"/>
        <v>0</v>
      </c>
      <c r="AR958" s="249">
        <f t="shared" si="67"/>
        <v>0</v>
      </c>
      <c r="AS958" s="192"/>
      <c r="AT958" s="268"/>
      <c r="AU958" s="486"/>
      <c r="AV958" s="486"/>
      <c r="AW958" s="196"/>
      <c r="AX958" s="170"/>
    </row>
    <row r="959" spans="32:50" ht="0.75" hidden="1" customHeight="1">
      <c r="AF959" s="116"/>
      <c r="AL959" s="36"/>
      <c r="AM959" s="517"/>
      <c r="AN959" s="484"/>
      <c r="AO959" s="485"/>
      <c r="AP959" s="486"/>
      <c r="AQ959" s="486"/>
      <c r="AR959" s="486"/>
      <c r="AS959" s="192"/>
      <c r="AT959" s="268"/>
      <c r="AU959" s="486"/>
      <c r="AV959" s="486"/>
      <c r="AW959" s="196"/>
      <c r="AX959" s="170"/>
    </row>
    <row r="960" spans="32:50" ht="12" customHeight="1">
      <c r="AF960" s="116"/>
      <c r="AL960" s="36"/>
      <c r="AM960" s="521" t="s">
        <v>607</v>
      </c>
      <c r="AN960" s="490" t="s">
        <v>1845</v>
      </c>
      <c r="AO960" s="164" t="s">
        <v>149</v>
      </c>
      <c r="AP960" s="269"/>
      <c r="AQ960" s="269"/>
      <c r="AR960" s="269"/>
      <c r="AS960" s="192"/>
      <c r="AT960" s="254">
        <f>SUMIF(РО!$AS$15:$AW$15,AT$15,РО!$AS$370:$AW$370)</f>
        <v>295247.72440468677</v>
      </c>
      <c r="AU960" s="254">
        <f>SUMIF(РО!$AS$15:$AW$15,AU$15,РО!$AS$370:$AW$370)</f>
        <v>178831.89958749578</v>
      </c>
      <c r="AV960" s="254">
        <f>SUMIF(РО!$AS$15:$AW$15,AV$15,РО!$AS$370:$AW$370)</f>
        <v>116415.82481719101</v>
      </c>
      <c r="AW960" s="196"/>
      <c r="AX960" s="170"/>
    </row>
    <row r="961" spans="32:50" ht="9.75" hidden="1" customHeight="1">
      <c r="AF961" s="116"/>
      <c r="AL961" s="36"/>
      <c r="AM961" s="517"/>
      <c r="AN961" s="484"/>
      <c r="AO961" s="485"/>
      <c r="AP961" s="486"/>
      <c r="AQ961" s="486"/>
      <c r="AR961" s="486"/>
      <c r="AS961" s="192"/>
      <c r="AT961" s="268"/>
      <c r="AU961" s="486"/>
      <c r="AV961" s="486"/>
      <c r="AW961" s="196"/>
      <c r="AX961" s="170"/>
    </row>
    <row r="962" spans="32:50" ht="12" customHeight="1">
      <c r="AM962" s="128"/>
      <c r="AN962" s="128"/>
      <c r="AO962" s="190"/>
      <c r="AP962" s="352"/>
      <c r="AQ962" s="352"/>
      <c r="AR962" s="352"/>
      <c r="AS962" s="352"/>
      <c r="AT962" s="352"/>
      <c r="AU962" s="352"/>
      <c r="AV962" s="352"/>
      <c r="AW962" s="352"/>
      <c r="AX962" s="170"/>
    </row>
  </sheetData>
  <sheetProtection algorithmName="SHA-512" hashValue="0dj41yVlY97GbikllRIrHjHTg5wzvr8eArM0E7QSWS+quZNWg12m2Lq9CLceIvRLoO/eNw7/BIOPXGb07vJtKw==" saltValue="Fbazs1jCIvE8hZ1Iw11Qhg==" spinCount="100000" sheet="1" objects="1" scenarios="1" formatColumns="0" formatRows="0"/>
  <mergeCells count="12">
    <mergeCell ref="AM13:AN14"/>
    <mergeCell ref="AP14:AR14"/>
    <mergeCell ref="AT22:AV22"/>
    <mergeCell ref="AM19:AM20"/>
    <mergeCell ref="AN19:AN20"/>
    <mergeCell ref="AP19:AR20"/>
    <mergeCell ref="AO19:AO20"/>
    <mergeCell ref="AT14:AV14"/>
    <mergeCell ref="AT18:AV18"/>
    <mergeCell ref="AT19:AV19"/>
    <mergeCell ref="AT20:AV20"/>
    <mergeCell ref="AT21:AV21"/>
  </mergeCells>
  <phoneticPr fontId="3" type="noConversion"/>
  <dataValidations count="2">
    <dataValidation type="decimal" allowBlank="1" showInputMessage="1" showErrorMessage="1" error="Ввведеное значение неверно" sqref="AP248:AR254 AP213:AR245 AT213:AV214 AU346:AV352 AU366:AV366 AU456:AV462 AU464:AV470 AU487:AV487 AU489:AV489">
      <formula1>-1000000000000000</formula1>
      <formula2>1000000000000000</formula2>
    </dataValidation>
    <dataValidation type="decimal" allowBlank="1" showErrorMessage="1" errorTitle="Ошибка" error="Допускается ввод только действительных чисел!" sqref="AT258">
      <formula1>-9.99999999999999E+23</formula1>
      <formula2>9.99999999999999E+23</formula2>
    </dataValidation>
  </dataValidations>
  <pageMargins left="0.25" right="0.25" top="0.25" bottom="0.25" header="0.3" footer="0.3"/>
  <pageSetup paperSize="9" scale="6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COLDVSNA_BAL_PR">
    <tabColor indexed="31"/>
    <pageSetUpPr fitToPage="1"/>
  </sheetPr>
  <dimension ref="A1:BH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6" width="17.7109375" style="2" customWidth="1"/>
    <col min="17" max="17" width="13.7109375" style="2" customWidth="1"/>
    <col min="18" max="18" width="17.5703125" style="2" customWidth="1"/>
    <col min="19" max="22" width="19.140625" style="2" customWidth="1"/>
    <col min="23" max="24" width="17.7109375" style="2" customWidth="1"/>
    <col min="25" max="28" width="13.7109375" style="2" customWidth="1"/>
    <col min="29" max="45" width="15.7109375" style="2" customWidth="1"/>
    <col min="46" max="47" width="2.7109375" customWidth="1"/>
    <col min="48" max="48" width="2.7109375" hidden="1" customWidth="1"/>
    <col min="49" max="52" width="2.7109375" customWidth="1"/>
    <col min="53" max="53" width="22.7109375" style="47" hidden="1" customWidth="1"/>
    <col min="54" max="54" width="8.7109375" style="44" customWidth="1"/>
    <col min="55" max="57" width="8.7109375" style="64" customWidth="1"/>
    <col min="58" max="58" width="9.140625" style="24"/>
    <col min="59" max="16384" width="9.140625" style="2"/>
  </cols>
  <sheetData>
    <row r="1" spans="1:58" s="115" customFormat="1" ht="24" hidden="1" customHeight="1">
      <c r="A1" s="289"/>
      <c r="B1" s="854"/>
      <c r="C1" s="273" t="str">
        <f>F3</f>
        <v>0.0</v>
      </c>
      <c r="D1" s="274" t="s">
        <v>112</v>
      </c>
      <c r="E1" s="275"/>
      <c r="F1" s="855">
        <f>B1</f>
        <v>0</v>
      </c>
      <c r="G1" s="860"/>
      <c r="H1" s="243"/>
      <c r="I1" s="243"/>
      <c r="J1" s="293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2"/>
      <c r="AT1" s="170"/>
      <c r="AU1" s="170"/>
      <c r="AV1" s="170"/>
      <c r="AW1" s="170"/>
      <c r="AX1" s="170"/>
      <c r="AY1" s="170"/>
      <c r="AZ1" s="170"/>
      <c r="BA1" s="373"/>
      <c r="BB1" s="351"/>
      <c r="BC1" s="390"/>
      <c r="BD1" s="390"/>
      <c r="BE1" s="390"/>
      <c r="BF1" s="280"/>
    </row>
    <row r="2" spans="1:58" s="115" customFormat="1" ht="0.75" hidden="1" customHeight="1">
      <c r="A2" s="289"/>
      <c r="B2" s="854"/>
      <c r="C2" s="273"/>
      <c r="D2" s="274"/>
      <c r="E2" s="275"/>
      <c r="F2" s="856"/>
      <c r="G2" s="858"/>
      <c r="H2" s="243"/>
      <c r="I2" s="243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2"/>
      <c r="AT2" s="170"/>
      <c r="AU2" s="170"/>
      <c r="AV2" s="170"/>
      <c r="AW2" s="170"/>
      <c r="AX2" s="170"/>
      <c r="AY2" s="170"/>
      <c r="AZ2" s="170"/>
      <c r="BA2" s="373"/>
      <c r="BB2" s="351"/>
      <c r="BC2" s="390"/>
      <c r="BD2" s="390"/>
      <c r="BE2" s="390"/>
      <c r="BF2" s="280"/>
    </row>
    <row r="3" spans="1:58" s="115" customFormat="1" ht="12" hidden="1" customHeight="1">
      <c r="A3" s="289"/>
      <c r="B3" s="854"/>
      <c r="C3" s="854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2"/>
      <c r="AT3" s="170"/>
      <c r="AU3" s="170"/>
      <c r="AV3" s="170"/>
      <c r="AW3" s="170"/>
      <c r="AX3" s="170"/>
      <c r="AY3" s="170"/>
      <c r="AZ3" s="170"/>
      <c r="BA3" s="373"/>
      <c r="BB3" s="351"/>
      <c r="BC3" s="390"/>
      <c r="BD3" s="390"/>
      <c r="BE3" s="390"/>
      <c r="BF3" s="280"/>
    </row>
    <row r="4" spans="1:58" s="115" customFormat="1" ht="12" hidden="1" customHeight="1">
      <c r="A4" s="289"/>
      <c r="B4" s="854"/>
      <c r="C4" s="854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2"/>
      <c r="AT4" s="170"/>
      <c r="AU4" s="170"/>
      <c r="AV4" s="170"/>
      <c r="AW4" s="170"/>
      <c r="AX4" s="170"/>
      <c r="AY4" s="170"/>
      <c r="AZ4" s="170"/>
      <c r="BA4" s="282"/>
      <c r="BB4" s="351"/>
      <c r="BC4" s="390"/>
      <c r="BD4" s="390"/>
      <c r="BE4" s="390"/>
      <c r="BF4" s="280"/>
    </row>
    <row r="5" spans="1:58" s="115" customFormat="1" ht="12" hidden="1" customHeight="1">
      <c r="A5" s="289"/>
      <c r="B5" s="854"/>
      <c r="C5" s="854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2"/>
      <c r="AT5" s="170"/>
      <c r="AU5" s="170"/>
      <c r="AV5" s="170"/>
      <c r="AW5" s="170"/>
      <c r="AX5" s="170"/>
      <c r="AY5" s="170"/>
      <c r="AZ5" s="170"/>
      <c r="BA5" s="282"/>
      <c r="BB5" s="351"/>
      <c r="BC5" s="390"/>
      <c r="BD5" s="390"/>
      <c r="BE5" s="390"/>
      <c r="BF5" s="280"/>
    </row>
    <row r="6" spans="1:58" s="115" customFormat="1" ht="12" hidden="1" customHeight="1">
      <c r="A6" s="289"/>
      <c r="B6" s="854"/>
      <c r="C6" s="854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2"/>
      <c r="AT6" s="170"/>
      <c r="AU6" s="170"/>
      <c r="AV6" s="170"/>
      <c r="AW6" s="170"/>
      <c r="AX6" s="170"/>
      <c r="AY6" s="170"/>
      <c r="AZ6" s="170"/>
      <c r="BA6" s="282"/>
      <c r="BB6" s="351"/>
      <c r="BC6" s="390"/>
      <c r="BD6" s="390"/>
      <c r="BE6" s="390"/>
      <c r="BF6" s="280"/>
    </row>
    <row r="7" spans="1:58" s="115" customFormat="1" ht="12" hidden="1" customHeight="1">
      <c r="A7" s="289"/>
      <c r="B7" s="854"/>
      <c r="C7" s="854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2"/>
      <c r="AT7" s="170"/>
      <c r="AU7" s="170"/>
      <c r="AV7" s="170"/>
      <c r="AW7" s="170"/>
      <c r="AX7" s="170"/>
      <c r="AY7" s="170"/>
      <c r="AZ7" s="170"/>
      <c r="BA7" s="282"/>
      <c r="BB7" s="351"/>
      <c r="BC7" s="390"/>
      <c r="BD7" s="390"/>
      <c r="BE7" s="390"/>
      <c r="BF7" s="280"/>
    </row>
    <row r="8" spans="1:58" s="115" customFormat="1" ht="12" hidden="1" customHeight="1">
      <c r="A8" s="289"/>
      <c r="B8" s="854"/>
      <c r="C8" s="854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2"/>
      <c r="AT8" s="170"/>
      <c r="AU8" s="170"/>
      <c r="AV8" s="170"/>
      <c r="AW8" s="170"/>
      <c r="AX8" s="170"/>
      <c r="AY8" s="170"/>
      <c r="AZ8" s="170"/>
      <c r="BA8" s="282"/>
      <c r="BB8" s="351"/>
      <c r="BC8" s="390"/>
      <c r="BD8" s="390"/>
      <c r="BE8" s="390"/>
      <c r="BF8" s="280"/>
    </row>
    <row r="9" spans="1:58" s="115" customFormat="1" ht="12" hidden="1" customHeight="1">
      <c r="A9" s="289"/>
      <c r="B9" s="854"/>
      <c r="C9" s="854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2"/>
      <c r="AT9" s="170"/>
      <c r="AU9" s="170"/>
      <c r="AV9" s="170"/>
      <c r="AW9" s="170"/>
      <c r="AX9" s="170"/>
      <c r="AY9" s="170"/>
      <c r="AZ9" s="170"/>
      <c r="BA9" s="282"/>
      <c r="BB9" s="351"/>
      <c r="BC9" s="390"/>
      <c r="BD9" s="390"/>
      <c r="BE9" s="390"/>
      <c r="BF9" s="280"/>
    </row>
    <row r="10" spans="1:58" s="115" customFormat="1" ht="12" hidden="1" customHeight="1">
      <c r="A10" s="289"/>
      <c r="B10" s="854"/>
      <c r="C10" s="854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2"/>
      <c r="AT10" s="170"/>
      <c r="AU10" s="170"/>
      <c r="AV10" s="170"/>
      <c r="AW10" s="170"/>
      <c r="AX10" s="170"/>
      <c r="AY10" s="170"/>
      <c r="AZ10" s="170"/>
      <c r="BA10" s="282"/>
      <c r="BB10" s="351"/>
      <c r="BC10" s="390"/>
      <c r="BD10" s="390"/>
      <c r="BE10" s="390"/>
      <c r="BF10" s="280"/>
    </row>
    <row r="11" spans="1:58" s="115" customFormat="1" ht="12" hidden="1" customHeight="1">
      <c r="A11" s="289"/>
      <c r="B11" s="854"/>
      <c r="C11" s="854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2"/>
      <c r="AT11" s="170"/>
      <c r="AU11" s="170"/>
      <c r="AV11" s="170"/>
      <c r="AW11" s="170"/>
      <c r="AX11" s="170"/>
      <c r="AY11" s="170"/>
      <c r="AZ11" s="170"/>
      <c r="BA11" s="282"/>
      <c r="BB11" s="351"/>
      <c r="BC11" s="390"/>
      <c r="BD11" s="390"/>
      <c r="BE11" s="390"/>
      <c r="BF11" s="280"/>
    </row>
    <row r="12" spans="1:58" s="115" customFormat="1" ht="12" hidden="1" customHeight="1">
      <c r="A12" s="289"/>
      <c r="B12" s="854"/>
      <c r="C12" s="854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2"/>
      <c r="AT12" s="170"/>
      <c r="AU12" s="170"/>
      <c r="AV12" s="170"/>
      <c r="AW12" s="170"/>
      <c r="AX12" s="170"/>
      <c r="AY12" s="170"/>
      <c r="AZ12" s="170"/>
      <c r="BA12" s="282"/>
      <c r="BB12" s="351"/>
      <c r="BC12" s="390"/>
      <c r="BD12" s="390"/>
      <c r="BE12" s="390"/>
      <c r="BF12" s="280"/>
    </row>
    <row r="13" spans="1:58" s="115" customFormat="1" ht="12" hidden="1" customHeight="1">
      <c r="A13" s="289"/>
      <c r="B13" s="854"/>
      <c r="C13" s="854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2"/>
      <c r="AT13" s="170"/>
      <c r="AU13" s="170"/>
      <c r="AV13" s="170"/>
      <c r="AW13" s="170"/>
      <c r="AX13" s="170"/>
      <c r="AY13" s="170"/>
      <c r="AZ13" s="170"/>
      <c r="BA13" s="282"/>
      <c r="BB13" s="351"/>
      <c r="BC13" s="390"/>
      <c r="BD13" s="390"/>
      <c r="BE13" s="390"/>
      <c r="BF13" s="280"/>
    </row>
    <row r="14" spans="1:58" s="115" customFormat="1" ht="12" hidden="1" customHeight="1">
      <c r="A14" s="289"/>
      <c r="B14" s="854"/>
      <c r="C14" s="854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2"/>
      <c r="AT14" s="170"/>
      <c r="AU14" s="170"/>
      <c r="AV14" s="170"/>
      <c r="AW14" s="170"/>
      <c r="AX14" s="170"/>
      <c r="AY14" s="170"/>
      <c r="AZ14" s="170"/>
      <c r="BA14" s="282"/>
      <c r="BB14" s="351"/>
      <c r="BC14" s="390"/>
      <c r="BD14" s="390"/>
      <c r="BE14" s="390"/>
      <c r="BF14" s="280"/>
    </row>
    <row r="15" spans="1:58" s="115" customFormat="1" ht="12" hidden="1" customHeight="1">
      <c r="A15" s="289"/>
      <c r="B15" s="854"/>
      <c r="C15" s="854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2"/>
      <c r="AT15" s="170"/>
      <c r="AU15" s="170"/>
      <c r="AV15" s="170"/>
      <c r="AW15" s="170"/>
      <c r="AX15" s="170"/>
      <c r="AY15" s="170"/>
      <c r="AZ15" s="170"/>
      <c r="BA15" s="282"/>
      <c r="BB15" s="351"/>
      <c r="BC15" s="390"/>
      <c r="BD15" s="390"/>
      <c r="BE15" s="390"/>
      <c r="BF15" s="280"/>
    </row>
    <row r="16" spans="1:58" s="115" customFormat="1" ht="0.75" hidden="1" customHeight="1">
      <c r="A16" s="289"/>
      <c r="B16" s="854"/>
      <c r="C16" s="854"/>
      <c r="D16" s="283"/>
      <c r="E16" s="284"/>
      <c r="F16" s="392"/>
      <c r="G16" s="277"/>
      <c r="H16" s="243"/>
      <c r="I16" s="243"/>
      <c r="J16" s="392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2"/>
      <c r="AT16" s="170"/>
      <c r="AU16" s="170"/>
      <c r="AV16" s="170"/>
      <c r="AW16" s="170"/>
      <c r="AX16" s="170"/>
      <c r="AY16" s="170"/>
      <c r="AZ16" s="170"/>
      <c r="BA16" s="373"/>
      <c r="BB16" s="351"/>
      <c r="BC16" s="390"/>
      <c r="BD16" s="390"/>
      <c r="BE16" s="390"/>
      <c r="BF16" s="280"/>
    </row>
    <row r="17" spans="1:58" s="115" customFormat="1" ht="0.75" hidden="1" customHeight="1">
      <c r="A17" s="289"/>
      <c r="B17" s="854"/>
      <c r="C17" s="854"/>
      <c r="D17" s="283"/>
      <c r="E17" s="284"/>
      <c r="F17" s="392"/>
      <c r="G17" s="277"/>
      <c r="H17" s="243"/>
      <c r="I17" s="243"/>
      <c r="J17" s="392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2"/>
      <c r="AT17" s="170"/>
      <c r="AU17" s="170"/>
      <c r="AV17" s="170"/>
      <c r="AW17" s="170"/>
      <c r="AX17" s="170"/>
      <c r="AY17" s="170"/>
      <c r="AZ17" s="170"/>
      <c r="BA17" s="282"/>
      <c r="BB17" s="351"/>
      <c r="BC17" s="390"/>
      <c r="BD17" s="390"/>
      <c r="BE17" s="390"/>
      <c r="BF17" s="280"/>
    </row>
    <row r="18" spans="1:58" s="115" customFormat="1" ht="0.75" hidden="1" customHeight="1">
      <c r="A18" s="289"/>
      <c r="B18" s="854"/>
      <c r="C18" s="854"/>
      <c r="D18" s="283"/>
      <c r="E18" s="284"/>
      <c r="F18" s="392"/>
      <c r="G18" s="277"/>
      <c r="H18" s="243"/>
      <c r="I18" s="243"/>
      <c r="J18" s="392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2"/>
      <c r="AT18" s="170"/>
      <c r="AU18" s="170"/>
      <c r="AV18" s="170"/>
      <c r="AW18" s="170"/>
      <c r="AX18" s="170"/>
      <c r="AY18" s="170"/>
      <c r="AZ18" s="170"/>
      <c r="BA18" s="282"/>
      <c r="BB18" s="351"/>
      <c r="BC18" s="390"/>
      <c r="BD18" s="390"/>
      <c r="BE18" s="390"/>
      <c r="BF18" s="280"/>
    </row>
    <row r="19" spans="1:58" s="115" customFormat="1" ht="0.75" hidden="1" customHeight="1">
      <c r="A19" s="289"/>
      <c r="B19" s="854"/>
      <c r="C19" s="854"/>
      <c r="D19" s="283"/>
      <c r="E19" s="284"/>
      <c r="F19" s="392"/>
      <c r="G19" s="277"/>
      <c r="H19" s="243"/>
      <c r="I19" s="243"/>
      <c r="J19" s="392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2"/>
      <c r="AT19" s="170"/>
      <c r="AU19" s="170"/>
      <c r="AV19" s="170"/>
      <c r="AW19" s="170"/>
      <c r="AX19" s="170"/>
      <c r="AY19" s="170"/>
      <c r="AZ19" s="170"/>
      <c r="BA19" s="282"/>
      <c r="BB19" s="351"/>
      <c r="BC19" s="390"/>
      <c r="BD19" s="390"/>
      <c r="BE19" s="390"/>
      <c r="BF19" s="280"/>
    </row>
    <row r="20" spans="1:58" s="115" customFormat="1" ht="0.75" hidden="1" customHeight="1">
      <c r="A20" s="289"/>
      <c r="B20" s="854"/>
      <c r="C20" s="854"/>
      <c r="D20" s="283"/>
      <c r="E20" s="284"/>
      <c r="F20" s="392"/>
      <c r="G20" s="277"/>
      <c r="H20" s="243"/>
      <c r="I20" s="243"/>
      <c r="J20" s="392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2"/>
      <c r="AT20" s="170"/>
      <c r="AU20" s="170"/>
      <c r="AV20" s="170"/>
      <c r="AW20" s="170"/>
      <c r="AX20" s="170"/>
      <c r="AY20" s="170"/>
      <c r="AZ20" s="170"/>
      <c r="BA20" s="282"/>
      <c r="BB20" s="351"/>
      <c r="BC20" s="390"/>
      <c r="BD20" s="390"/>
      <c r="BE20" s="390"/>
      <c r="BF20" s="280"/>
    </row>
    <row r="21" spans="1:58" s="115" customFormat="1" ht="0.75" hidden="1" customHeight="1">
      <c r="A21" s="289"/>
      <c r="B21" s="854"/>
      <c r="C21" s="854"/>
      <c r="D21" s="283"/>
      <c r="E21" s="284"/>
      <c r="F21" s="392"/>
      <c r="G21" s="277"/>
      <c r="H21" s="243"/>
      <c r="I21" s="243"/>
      <c r="J21" s="392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2"/>
      <c r="AT21" s="170"/>
      <c r="AU21" s="170"/>
      <c r="AV21" s="170"/>
      <c r="AW21" s="170"/>
      <c r="AX21" s="170"/>
      <c r="AY21" s="170"/>
      <c r="AZ21" s="170"/>
      <c r="BA21" s="282"/>
      <c r="BB21" s="351"/>
      <c r="BC21" s="390"/>
      <c r="BD21" s="390"/>
      <c r="BE21" s="390"/>
      <c r="BF21" s="280"/>
    </row>
    <row r="22" spans="1:58" s="115" customFormat="1" ht="0.75" hidden="1" customHeight="1">
      <c r="A22" s="289"/>
      <c r="B22" s="854"/>
      <c r="C22" s="854"/>
      <c r="D22" s="283"/>
      <c r="E22" s="284"/>
      <c r="F22" s="392"/>
      <c r="G22" s="277"/>
      <c r="H22" s="243"/>
      <c r="I22" s="243"/>
      <c r="J22" s="392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2"/>
      <c r="AT22" s="170"/>
      <c r="AU22" s="170"/>
      <c r="AV22" s="170"/>
      <c r="AW22" s="170"/>
      <c r="AX22" s="170"/>
      <c r="AY22" s="170"/>
      <c r="AZ22" s="170"/>
      <c r="BA22" s="282"/>
      <c r="BB22" s="351"/>
      <c r="BC22" s="390"/>
      <c r="BD22" s="390"/>
      <c r="BE22" s="390"/>
      <c r="BF22" s="280"/>
    </row>
    <row r="23" spans="1:58" s="115" customFormat="1" ht="0.75" hidden="1" customHeight="1">
      <c r="A23" s="289"/>
      <c r="B23" s="854"/>
      <c r="C23" s="854"/>
      <c r="D23" s="283"/>
      <c r="E23" s="284"/>
      <c r="F23" s="392"/>
      <c r="G23" s="277"/>
      <c r="H23" s="243"/>
      <c r="I23" s="243"/>
      <c r="J23" s="392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2"/>
      <c r="AT23" s="170"/>
      <c r="AU23" s="170"/>
      <c r="AV23" s="170"/>
      <c r="AW23" s="170"/>
      <c r="AX23" s="170"/>
      <c r="AY23" s="170"/>
      <c r="AZ23" s="170"/>
      <c r="BA23" s="282"/>
      <c r="BB23" s="351"/>
      <c r="BC23" s="390"/>
      <c r="BD23" s="390"/>
      <c r="BE23" s="390"/>
      <c r="BF23" s="280"/>
    </row>
    <row r="24" spans="1:58" s="115" customFormat="1" ht="0.75" hidden="1" customHeight="1">
      <c r="A24" s="289"/>
      <c r="B24" s="854"/>
      <c r="C24" s="854"/>
      <c r="D24" s="283"/>
      <c r="E24" s="284"/>
      <c r="F24" s="392"/>
      <c r="G24" s="277"/>
      <c r="H24" s="243"/>
      <c r="I24" s="243"/>
      <c r="J24" s="392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2"/>
      <c r="AT24" s="170"/>
      <c r="AU24" s="170"/>
      <c r="AV24" s="170"/>
      <c r="AW24" s="170"/>
      <c r="AX24" s="170"/>
      <c r="AY24" s="170"/>
      <c r="AZ24" s="170"/>
      <c r="BA24" s="282"/>
      <c r="BB24" s="351"/>
      <c r="BC24" s="390"/>
      <c r="BD24" s="390"/>
      <c r="BE24" s="390"/>
      <c r="BF24" s="280"/>
    </row>
    <row r="25" spans="1:58" s="115" customFormat="1" ht="0.75" hidden="1" customHeight="1">
      <c r="A25" s="289"/>
      <c r="B25" s="854"/>
      <c r="C25" s="854"/>
      <c r="D25" s="283"/>
      <c r="E25" s="284"/>
      <c r="F25" s="392"/>
      <c r="G25" s="277"/>
      <c r="H25" s="243"/>
      <c r="I25" s="243"/>
      <c r="J25" s="392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2"/>
      <c r="AT25" s="170"/>
      <c r="AU25" s="170"/>
      <c r="AV25" s="170"/>
      <c r="AW25" s="170"/>
      <c r="AX25" s="170"/>
      <c r="AY25" s="170"/>
      <c r="AZ25" s="170"/>
      <c r="BA25" s="282"/>
      <c r="BB25" s="351"/>
      <c r="BC25" s="390"/>
      <c r="BD25" s="390"/>
      <c r="BE25" s="390"/>
      <c r="BF25" s="280"/>
    </row>
    <row r="26" spans="1:58" s="115" customFormat="1" ht="0.75" hidden="1" customHeight="1">
      <c r="A26" s="289"/>
      <c r="B26" s="854"/>
      <c r="C26" s="854"/>
      <c r="D26" s="283"/>
      <c r="E26" s="284"/>
      <c r="F26" s="392"/>
      <c r="G26" s="277"/>
      <c r="H26" s="243"/>
      <c r="I26" s="243"/>
      <c r="J26" s="392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2"/>
      <c r="AT26" s="170"/>
      <c r="AU26" s="170"/>
      <c r="AV26" s="170"/>
      <c r="AW26" s="170"/>
      <c r="AX26" s="170"/>
      <c r="AY26" s="170"/>
      <c r="AZ26" s="170"/>
      <c r="BA26" s="282"/>
      <c r="BB26" s="351"/>
      <c r="BC26" s="390"/>
      <c r="BD26" s="390"/>
      <c r="BE26" s="390"/>
      <c r="BF26" s="280"/>
    </row>
    <row r="27" spans="1:58" s="115" customFormat="1" ht="0.75" hidden="1" customHeight="1">
      <c r="A27" s="289"/>
      <c r="B27" s="854"/>
      <c r="C27" s="854"/>
      <c r="D27" s="283"/>
      <c r="E27" s="284"/>
      <c r="F27" s="392"/>
      <c r="G27" s="277"/>
      <c r="H27" s="243"/>
      <c r="I27" s="243"/>
      <c r="J27" s="392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2"/>
      <c r="AT27" s="170"/>
      <c r="AU27" s="170"/>
      <c r="AV27" s="170"/>
      <c r="AW27" s="170"/>
      <c r="AX27" s="170"/>
      <c r="AY27" s="170"/>
      <c r="AZ27" s="170"/>
      <c r="BA27" s="282"/>
      <c r="BB27" s="351"/>
      <c r="BC27" s="390"/>
      <c r="BD27" s="390"/>
      <c r="BE27" s="390"/>
      <c r="BF27" s="280"/>
    </row>
    <row r="28" spans="1:58" s="115" customFormat="1" ht="0.75" hidden="1" customHeight="1">
      <c r="A28" s="289"/>
      <c r="B28" s="854"/>
      <c r="C28" s="854"/>
      <c r="D28" s="287"/>
      <c r="E28" s="284"/>
      <c r="F28" s="392"/>
      <c r="G28" s="277"/>
      <c r="H28" s="243"/>
      <c r="I28" s="243"/>
      <c r="J28" s="392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2"/>
      <c r="AT28" s="170"/>
      <c r="AU28" s="170"/>
      <c r="AV28" s="170"/>
      <c r="AW28" s="170"/>
      <c r="AX28" s="170"/>
      <c r="AY28" s="170"/>
      <c r="AZ28" s="170"/>
      <c r="BA28" s="282"/>
      <c r="BB28" s="351"/>
      <c r="BC28" s="390"/>
      <c r="BD28" s="390"/>
      <c r="BE28" s="390"/>
      <c r="BF28" s="280"/>
    </row>
    <row r="29" spans="1:58" s="115" customFormat="1" ht="24" hidden="1" customHeight="1">
      <c r="A29" s="393" t="s">
        <v>403</v>
      </c>
      <c r="B29" s="854"/>
      <c r="C29" s="273" t="str">
        <f>F31</f>
        <v>0.0</v>
      </c>
      <c r="D29" s="274" t="s">
        <v>112</v>
      </c>
      <c r="E29" s="275"/>
      <c r="F29" s="855">
        <f>B29</f>
        <v>0</v>
      </c>
      <c r="G29" s="860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AC29" si="0">K31</f>
        <v>0</v>
      </c>
      <c r="L29" s="292">
        <f>L31</f>
        <v>0</v>
      </c>
      <c r="M29" s="292">
        <f>M31</f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 t="shared" si="0"/>
        <v>0</v>
      </c>
      <c r="X29" s="292">
        <f t="shared" si="0"/>
        <v>0</v>
      </c>
      <c r="Y29" s="292">
        <f t="shared" si="0"/>
        <v>0</v>
      </c>
      <c r="Z29" s="292">
        <f t="shared" si="0"/>
        <v>0</v>
      </c>
      <c r="AA29" s="292">
        <f>AA31</f>
        <v>0</v>
      </c>
      <c r="AB29" s="292">
        <f t="shared" si="0"/>
        <v>0</v>
      </c>
      <c r="AC29" s="292">
        <f t="shared" si="0"/>
        <v>0</v>
      </c>
      <c r="AD29" s="292">
        <f>AD31</f>
        <v>0</v>
      </c>
      <c r="AE29" s="292">
        <f>AE31</f>
        <v>0</v>
      </c>
      <c r="AF29" s="292">
        <f>AF31</f>
        <v>0</v>
      </c>
      <c r="AG29" s="292">
        <f>AG31</f>
        <v>0</v>
      </c>
      <c r="AH29" s="292">
        <f t="shared" ref="AH29:AQ29" si="1">AH31</f>
        <v>0</v>
      </c>
      <c r="AI29" s="292">
        <f t="shared" si="1"/>
        <v>0</v>
      </c>
      <c r="AJ29" s="292">
        <f t="shared" si="1"/>
        <v>0</v>
      </c>
      <c r="AK29" s="292">
        <f t="shared" si="1"/>
        <v>0</v>
      </c>
      <c r="AL29" s="292">
        <f t="shared" si="1"/>
        <v>0</v>
      </c>
      <c r="AM29" s="292">
        <f t="shared" si="1"/>
        <v>0</v>
      </c>
      <c r="AN29" s="292">
        <f t="shared" si="1"/>
        <v>0</v>
      </c>
      <c r="AO29" s="292">
        <f t="shared" si="1"/>
        <v>0</v>
      </c>
      <c r="AP29" s="292">
        <f t="shared" si="1"/>
        <v>0</v>
      </c>
      <c r="AQ29" s="292">
        <f t="shared" si="1"/>
        <v>0</v>
      </c>
      <c r="AR29" s="292">
        <f>AR31</f>
        <v>0</v>
      </c>
      <c r="AS29" s="242">
        <f>AS31</f>
        <v>0</v>
      </c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  <c r="BB29" s="351"/>
      <c r="BC29" s="390"/>
      <c r="BD29" s="390"/>
      <c r="BE29" s="390"/>
      <c r="BF29" s="280"/>
    </row>
    <row r="30" spans="1:58" s="115" customFormat="1" ht="0.75" hidden="1" customHeight="1">
      <c r="A30" s="289"/>
      <c r="B30" s="854"/>
      <c r="C30" s="273"/>
      <c r="D30" s="274"/>
      <c r="E30" s="275"/>
      <c r="F30" s="856"/>
      <c r="G30" s="858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338"/>
      <c r="AT30" s="170"/>
      <c r="AU30" s="170"/>
      <c r="AV30" s="170"/>
      <c r="AW30" s="170"/>
      <c r="AX30" s="170"/>
      <c r="AY30" s="170"/>
      <c r="AZ30" s="170"/>
      <c r="BA30" s="373"/>
      <c r="BB30" s="351"/>
      <c r="BC30" s="390"/>
      <c r="BD30" s="390"/>
      <c r="BE30" s="390"/>
      <c r="BF30" s="280"/>
    </row>
    <row r="31" spans="1:58" s="115" customFormat="1" ht="12" hidden="1" customHeight="1">
      <c r="A31" s="289"/>
      <c r="B31" s="854"/>
      <c r="C31" s="854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объектов'!$R$15:$R$37,$F31,'Список объектов'!$S$15:$S$37)</f>
        <v>0</v>
      </c>
      <c r="I31" s="294">
        <f>SUMIF('Список объектов'!$R$15:$R$37,$F31,'Список объектов'!$T$15:$T$37)</f>
        <v>0</v>
      </c>
      <c r="J31" s="394" t="str">
        <f>J29</f>
        <v>TBD</v>
      </c>
      <c r="K31" s="296">
        <f>S31+N31-Q31</f>
        <v>0</v>
      </c>
      <c r="L31" s="294"/>
      <c r="M31" s="294"/>
      <c r="N31" s="444">
        <f>SUM(O31:P31)</f>
        <v>0</v>
      </c>
      <c r="O31" s="294"/>
      <c r="P31" s="294"/>
      <c r="Q31" s="294"/>
      <c r="R31" s="294"/>
      <c r="S31" s="295">
        <f>X31+W31</f>
        <v>0</v>
      </c>
      <c r="T31" s="294"/>
      <c r="U31" s="294"/>
      <c r="V31" s="294"/>
      <c r="W31" s="294"/>
      <c r="X31" s="295">
        <f t="shared" ref="X31:X43" si="2">Y31+AC31+AF31</f>
        <v>0</v>
      </c>
      <c r="Y31" s="295">
        <f t="shared" ref="Y31:Y43" si="3">SUM(Z31:AB31)</f>
        <v>0</v>
      </c>
      <c r="Z31" s="295">
        <f t="shared" ref="Z31:AG31" si="4">SUM(Z32:Z43)</f>
        <v>0</v>
      </c>
      <c r="AA31" s="295">
        <f t="shared" si="4"/>
        <v>0</v>
      </c>
      <c r="AB31" s="295">
        <f t="shared" si="4"/>
        <v>0</v>
      </c>
      <c r="AC31" s="295">
        <f t="shared" si="4"/>
        <v>0</v>
      </c>
      <c r="AD31" s="295">
        <f t="shared" si="4"/>
        <v>0</v>
      </c>
      <c r="AE31" s="295">
        <f t="shared" si="4"/>
        <v>0</v>
      </c>
      <c r="AF31" s="295">
        <f t="shared" si="4"/>
        <v>0</v>
      </c>
      <c r="AG31" s="295">
        <f t="shared" si="4"/>
        <v>0</v>
      </c>
      <c r="AH31" s="295">
        <f t="shared" ref="AH31:AQ31" si="5">SUM(AH32:AH43)</f>
        <v>0</v>
      </c>
      <c r="AI31" s="295">
        <f t="shared" si="5"/>
        <v>0</v>
      </c>
      <c r="AJ31" s="295">
        <f>SUM(AJ32:AJ43)</f>
        <v>0</v>
      </c>
      <c r="AK31" s="295">
        <f t="shared" si="5"/>
        <v>0</v>
      </c>
      <c r="AL31" s="295">
        <f t="shared" si="5"/>
        <v>0</v>
      </c>
      <c r="AM31" s="295">
        <f>SUM(AM32:AM43)</f>
        <v>0</v>
      </c>
      <c r="AN31" s="295">
        <f t="shared" si="5"/>
        <v>0</v>
      </c>
      <c r="AO31" s="295">
        <f t="shared" si="5"/>
        <v>0</v>
      </c>
      <c r="AP31" s="295">
        <f t="shared" si="5"/>
        <v>0</v>
      </c>
      <c r="AQ31" s="295">
        <f t="shared" si="5"/>
        <v>0</v>
      </c>
      <c r="AR31" s="295">
        <f>SUM(AR32:AR43)</f>
        <v>0</v>
      </c>
      <c r="AS31" s="255">
        <f>SUM(AS32:AS43)</f>
        <v>0</v>
      </c>
      <c r="AT31" s="170"/>
      <c r="AU31" s="170"/>
      <c r="AV31" s="395">
        <f>IF(K31=0,0,N31/K31*100)</f>
        <v>0</v>
      </c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  <c r="BB31" s="351"/>
      <c r="BC31" s="390"/>
      <c r="BD31" s="390"/>
      <c r="BE31" s="390"/>
      <c r="BF31" s="280"/>
    </row>
    <row r="32" spans="1:58" s="115" customFormat="1" ht="12" hidden="1" customHeight="1">
      <c r="A32" s="289"/>
      <c r="B32" s="854"/>
      <c r="C32" s="854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95">
        <f t="shared" si="2"/>
        <v>0</v>
      </c>
      <c r="Y32" s="295">
        <f t="shared" si="3"/>
        <v>0</v>
      </c>
      <c r="Z32" s="294"/>
      <c r="AA32" s="294"/>
      <c r="AB32" s="294"/>
      <c r="AC32" s="295">
        <f t="shared" ref="AC32:AC43" si="6">SUM(AD32,AE32)</f>
        <v>0</v>
      </c>
      <c r="AD32" s="294"/>
      <c r="AE32" s="294"/>
      <c r="AF32" s="295">
        <f>SUM(AG32,AJ32,AM32)</f>
        <v>0</v>
      </c>
      <c r="AG32" s="295">
        <f t="shared" ref="AG32:AG43" si="7">SUM(AH32,AI32)</f>
        <v>0</v>
      </c>
      <c r="AH32" s="294"/>
      <c r="AI32" s="294"/>
      <c r="AJ32" s="295">
        <f t="shared" ref="AJ32:AJ43" si="8">SUM(AK32,AL32)</f>
        <v>0</v>
      </c>
      <c r="AK32" s="294"/>
      <c r="AL32" s="294"/>
      <c r="AM32" s="295">
        <f t="shared" ref="AM32:AM43" si="9">SUM(AN32,AO32)</f>
        <v>0</v>
      </c>
      <c r="AN32" s="294"/>
      <c r="AO32" s="294"/>
      <c r="AP32" s="294"/>
      <c r="AQ32" s="294"/>
      <c r="AR32" s="294"/>
      <c r="AS32" s="271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351"/>
      <c r="BC32" s="390"/>
      <c r="BD32" s="390"/>
      <c r="BE32" s="390"/>
      <c r="BF32" s="280"/>
    </row>
    <row r="33" spans="1:58" s="115" customFormat="1" ht="12" hidden="1" customHeight="1">
      <c r="A33" s="289"/>
      <c r="B33" s="854"/>
      <c r="C33" s="854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95">
        <f t="shared" si="2"/>
        <v>0</v>
      </c>
      <c r="Y33" s="295">
        <f t="shared" si="3"/>
        <v>0</v>
      </c>
      <c r="Z33" s="294"/>
      <c r="AA33" s="294"/>
      <c r="AB33" s="294"/>
      <c r="AC33" s="295">
        <f t="shared" si="6"/>
        <v>0</v>
      </c>
      <c r="AD33" s="294"/>
      <c r="AE33" s="294"/>
      <c r="AF33" s="295">
        <f t="shared" ref="AF33:AF43" si="10">SUM(AG33,AJ33,AM33)</f>
        <v>0</v>
      </c>
      <c r="AG33" s="295">
        <f t="shared" si="7"/>
        <v>0</v>
      </c>
      <c r="AH33" s="294"/>
      <c r="AI33" s="294"/>
      <c r="AJ33" s="295">
        <f t="shared" si="8"/>
        <v>0</v>
      </c>
      <c r="AK33" s="294"/>
      <c r="AL33" s="294"/>
      <c r="AM33" s="295">
        <f t="shared" si="9"/>
        <v>0</v>
      </c>
      <c r="AN33" s="294"/>
      <c r="AO33" s="294"/>
      <c r="AP33" s="294"/>
      <c r="AQ33" s="294"/>
      <c r="AR33" s="294"/>
      <c r="AS33" s="271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351"/>
      <c r="BC33" s="390"/>
      <c r="BD33" s="390"/>
      <c r="BE33" s="390"/>
      <c r="BF33" s="280"/>
    </row>
    <row r="34" spans="1:58" s="115" customFormat="1" ht="12" hidden="1" customHeight="1">
      <c r="A34" s="289"/>
      <c r="B34" s="854"/>
      <c r="C34" s="854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95">
        <f t="shared" si="2"/>
        <v>0</v>
      </c>
      <c r="Y34" s="295">
        <f t="shared" si="3"/>
        <v>0</v>
      </c>
      <c r="Z34" s="294"/>
      <c r="AA34" s="294"/>
      <c r="AB34" s="294"/>
      <c r="AC34" s="295">
        <f t="shared" si="6"/>
        <v>0</v>
      </c>
      <c r="AD34" s="294"/>
      <c r="AE34" s="294"/>
      <c r="AF34" s="295">
        <f t="shared" si="10"/>
        <v>0</v>
      </c>
      <c r="AG34" s="295">
        <f t="shared" si="7"/>
        <v>0</v>
      </c>
      <c r="AH34" s="294"/>
      <c r="AI34" s="294"/>
      <c r="AJ34" s="295">
        <f t="shared" si="8"/>
        <v>0</v>
      </c>
      <c r="AK34" s="294"/>
      <c r="AL34" s="294"/>
      <c r="AM34" s="295">
        <f t="shared" si="9"/>
        <v>0</v>
      </c>
      <c r="AN34" s="294"/>
      <c r="AO34" s="294"/>
      <c r="AP34" s="294"/>
      <c r="AQ34" s="294"/>
      <c r="AR34" s="294"/>
      <c r="AS34" s="271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351"/>
      <c r="BC34" s="390"/>
      <c r="BD34" s="390"/>
      <c r="BE34" s="390"/>
      <c r="BF34" s="280"/>
    </row>
    <row r="35" spans="1:58" s="115" customFormat="1" ht="12" hidden="1" customHeight="1">
      <c r="A35" s="289"/>
      <c r="B35" s="854"/>
      <c r="C35" s="854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95">
        <f t="shared" si="2"/>
        <v>0</v>
      </c>
      <c r="Y35" s="295">
        <f t="shared" si="3"/>
        <v>0</v>
      </c>
      <c r="Z35" s="294"/>
      <c r="AA35" s="294"/>
      <c r="AB35" s="294"/>
      <c r="AC35" s="295">
        <f t="shared" si="6"/>
        <v>0</v>
      </c>
      <c r="AD35" s="294"/>
      <c r="AE35" s="294"/>
      <c r="AF35" s="295">
        <f t="shared" si="10"/>
        <v>0</v>
      </c>
      <c r="AG35" s="295">
        <f t="shared" si="7"/>
        <v>0</v>
      </c>
      <c r="AH35" s="294"/>
      <c r="AI35" s="294"/>
      <c r="AJ35" s="295">
        <f t="shared" si="8"/>
        <v>0</v>
      </c>
      <c r="AK35" s="294"/>
      <c r="AL35" s="294"/>
      <c r="AM35" s="295">
        <f t="shared" si="9"/>
        <v>0</v>
      </c>
      <c r="AN35" s="294"/>
      <c r="AO35" s="294"/>
      <c r="AP35" s="294"/>
      <c r="AQ35" s="294"/>
      <c r="AR35" s="294"/>
      <c r="AS35" s="271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351"/>
      <c r="BC35" s="390"/>
      <c r="BD35" s="390"/>
      <c r="BE35" s="390"/>
      <c r="BF35" s="280"/>
    </row>
    <row r="36" spans="1:58" s="115" customFormat="1" ht="12" hidden="1" customHeight="1">
      <c r="A36" s="289"/>
      <c r="B36" s="854"/>
      <c r="C36" s="854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95">
        <f t="shared" si="2"/>
        <v>0</v>
      </c>
      <c r="Y36" s="295">
        <f t="shared" si="3"/>
        <v>0</v>
      </c>
      <c r="Z36" s="294"/>
      <c r="AA36" s="294"/>
      <c r="AB36" s="294"/>
      <c r="AC36" s="295">
        <f t="shared" si="6"/>
        <v>0</v>
      </c>
      <c r="AD36" s="294"/>
      <c r="AE36" s="294"/>
      <c r="AF36" s="295">
        <f t="shared" si="10"/>
        <v>0</v>
      </c>
      <c r="AG36" s="295">
        <f t="shared" si="7"/>
        <v>0</v>
      </c>
      <c r="AH36" s="294"/>
      <c r="AI36" s="294"/>
      <c r="AJ36" s="295">
        <f t="shared" si="8"/>
        <v>0</v>
      </c>
      <c r="AK36" s="294"/>
      <c r="AL36" s="294"/>
      <c r="AM36" s="295">
        <f t="shared" si="9"/>
        <v>0</v>
      </c>
      <c r="AN36" s="294"/>
      <c r="AO36" s="294"/>
      <c r="AP36" s="294"/>
      <c r="AQ36" s="294"/>
      <c r="AR36" s="294"/>
      <c r="AS36" s="271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351"/>
      <c r="BC36" s="390"/>
      <c r="BD36" s="390"/>
      <c r="BE36" s="390"/>
      <c r="BF36" s="280"/>
    </row>
    <row r="37" spans="1:58" s="115" customFormat="1" ht="12" hidden="1" customHeight="1">
      <c r="A37" s="289"/>
      <c r="B37" s="854"/>
      <c r="C37" s="854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95">
        <f t="shared" si="2"/>
        <v>0</v>
      </c>
      <c r="Y37" s="295">
        <f t="shared" si="3"/>
        <v>0</v>
      </c>
      <c r="Z37" s="294"/>
      <c r="AA37" s="294"/>
      <c r="AB37" s="294"/>
      <c r="AC37" s="295">
        <f t="shared" si="6"/>
        <v>0</v>
      </c>
      <c r="AD37" s="294"/>
      <c r="AE37" s="294"/>
      <c r="AF37" s="295">
        <f t="shared" si="10"/>
        <v>0</v>
      </c>
      <c r="AG37" s="295">
        <f t="shared" si="7"/>
        <v>0</v>
      </c>
      <c r="AH37" s="294"/>
      <c r="AI37" s="294"/>
      <c r="AJ37" s="295">
        <f t="shared" si="8"/>
        <v>0</v>
      </c>
      <c r="AK37" s="294"/>
      <c r="AL37" s="294"/>
      <c r="AM37" s="295">
        <f t="shared" si="9"/>
        <v>0</v>
      </c>
      <c r="AN37" s="294"/>
      <c r="AO37" s="294"/>
      <c r="AP37" s="294"/>
      <c r="AQ37" s="294"/>
      <c r="AR37" s="294"/>
      <c r="AS37" s="271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351"/>
      <c r="BC37" s="390"/>
      <c r="BD37" s="390"/>
      <c r="BE37" s="390"/>
      <c r="BF37" s="280"/>
    </row>
    <row r="38" spans="1:58" s="115" customFormat="1" ht="12" hidden="1" customHeight="1">
      <c r="A38" s="289"/>
      <c r="B38" s="854"/>
      <c r="C38" s="854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95">
        <f t="shared" si="2"/>
        <v>0</v>
      </c>
      <c r="Y38" s="295">
        <f t="shared" si="3"/>
        <v>0</v>
      </c>
      <c r="Z38" s="294"/>
      <c r="AA38" s="294"/>
      <c r="AB38" s="294"/>
      <c r="AC38" s="295">
        <f t="shared" si="6"/>
        <v>0</v>
      </c>
      <c r="AD38" s="294"/>
      <c r="AE38" s="294"/>
      <c r="AF38" s="295">
        <f t="shared" si="10"/>
        <v>0</v>
      </c>
      <c r="AG38" s="295">
        <f t="shared" si="7"/>
        <v>0</v>
      </c>
      <c r="AH38" s="294"/>
      <c r="AI38" s="294"/>
      <c r="AJ38" s="295">
        <f t="shared" si="8"/>
        <v>0</v>
      </c>
      <c r="AK38" s="294"/>
      <c r="AL38" s="294"/>
      <c r="AM38" s="295">
        <f t="shared" si="9"/>
        <v>0</v>
      </c>
      <c r="AN38" s="294"/>
      <c r="AO38" s="294"/>
      <c r="AP38" s="294"/>
      <c r="AQ38" s="294"/>
      <c r="AR38" s="294"/>
      <c r="AS38" s="271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351"/>
      <c r="BC38" s="390"/>
      <c r="BD38" s="390"/>
      <c r="BE38" s="390"/>
      <c r="BF38" s="280"/>
    </row>
    <row r="39" spans="1:58" s="115" customFormat="1" ht="12" hidden="1" customHeight="1">
      <c r="A39" s="289"/>
      <c r="B39" s="854"/>
      <c r="C39" s="854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95">
        <f t="shared" si="2"/>
        <v>0</v>
      </c>
      <c r="Y39" s="295">
        <f t="shared" si="3"/>
        <v>0</v>
      </c>
      <c r="Z39" s="294"/>
      <c r="AA39" s="294"/>
      <c r="AB39" s="294"/>
      <c r="AC39" s="295">
        <f t="shared" si="6"/>
        <v>0</v>
      </c>
      <c r="AD39" s="294"/>
      <c r="AE39" s="294"/>
      <c r="AF39" s="295">
        <f t="shared" si="10"/>
        <v>0</v>
      </c>
      <c r="AG39" s="295">
        <f t="shared" si="7"/>
        <v>0</v>
      </c>
      <c r="AH39" s="294"/>
      <c r="AI39" s="294"/>
      <c r="AJ39" s="295">
        <f t="shared" si="8"/>
        <v>0</v>
      </c>
      <c r="AK39" s="294"/>
      <c r="AL39" s="294"/>
      <c r="AM39" s="295">
        <f t="shared" si="9"/>
        <v>0</v>
      </c>
      <c r="AN39" s="294"/>
      <c r="AO39" s="294"/>
      <c r="AP39" s="294"/>
      <c r="AQ39" s="294"/>
      <c r="AR39" s="294"/>
      <c r="AS39" s="271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351"/>
      <c r="BC39" s="390"/>
      <c r="BD39" s="390"/>
      <c r="BE39" s="390"/>
      <c r="BF39" s="280"/>
    </row>
    <row r="40" spans="1:58" s="115" customFormat="1" ht="12" hidden="1" customHeight="1">
      <c r="A40" s="289"/>
      <c r="B40" s="854"/>
      <c r="C40" s="854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95">
        <f t="shared" si="2"/>
        <v>0</v>
      </c>
      <c r="Y40" s="295">
        <f t="shared" si="3"/>
        <v>0</v>
      </c>
      <c r="Z40" s="294"/>
      <c r="AA40" s="294"/>
      <c r="AB40" s="294"/>
      <c r="AC40" s="295">
        <f t="shared" si="6"/>
        <v>0</v>
      </c>
      <c r="AD40" s="294"/>
      <c r="AE40" s="294"/>
      <c r="AF40" s="295">
        <f t="shared" si="10"/>
        <v>0</v>
      </c>
      <c r="AG40" s="295">
        <f t="shared" si="7"/>
        <v>0</v>
      </c>
      <c r="AH40" s="294"/>
      <c r="AI40" s="294"/>
      <c r="AJ40" s="295">
        <f t="shared" si="8"/>
        <v>0</v>
      </c>
      <c r="AK40" s="294"/>
      <c r="AL40" s="294"/>
      <c r="AM40" s="295">
        <f t="shared" si="9"/>
        <v>0</v>
      </c>
      <c r="AN40" s="294"/>
      <c r="AO40" s="294"/>
      <c r="AP40" s="294"/>
      <c r="AQ40" s="294"/>
      <c r="AR40" s="294"/>
      <c r="AS40" s="271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351"/>
      <c r="BC40" s="390"/>
      <c r="BD40" s="390"/>
      <c r="BE40" s="390"/>
      <c r="BF40" s="280"/>
    </row>
    <row r="41" spans="1:58" s="115" customFormat="1" ht="12" hidden="1" customHeight="1">
      <c r="A41" s="289"/>
      <c r="B41" s="854"/>
      <c r="C41" s="854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95">
        <f t="shared" si="2"/>
        <v>0</v>
      </c>
      <c r="Y41" s="295">
        <f t="shared" si="3"/>
        <v>0</v>
      </c>
      <c r="Z41" s="294"/>
      <c r="AA41" s="294"/>
      <c r="AB41" s="294"/>
      <c r="AC41" s="295">
        <f t="shared" si="6"/>
        <v>0</v>
      </c>
      <c r="AD41" s="294"/>
      <c r="AE41" s="294"/>
      <c r="AF41" s="295">
        <f t="shared" si="10"/>
        <v>0</v>
      </c>
      <c r="AG41" s="295">
        <f t="shared" si="7"/>
        <v>0</v>
      </c>
      <c r="AH41" s="294"/>
      <c r="AI41" s="294"/>
      <c r="AJ41" s="295">
        <f t="shared" si="8"/>
        <v>0</v>
      </c>
      <c r="AK41" s="294"/>
      <c r="AL41" s="294"/>
      <c r="AM41" s="295">
        <f t="shared" si="9"/>
        <v>0</v>
      </c>
      <c r="AN41" s="294"/>
      <c r="AO41" s="294"/>
      <c r="AP41" s="294"/>
      <c r="AQ41" s="294"/>
      <c r="AR41" s="294"/>
      <c r="AS41" s="271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351"/>
      <c r="BC41" s="390"/>
      <c r="BD41" s="390"/>
      <c r="BE41" s="390"/>
      <c r="BF41" s="280"/>
    </row>
    <row r="42" spans="1:58" s="115" customFormat="1" ht="12" hidden="1" customHeight="1">
      <c r="A42" s="289"/>
      <c r="B42" s="854"/>
      <c r="C42" s="854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95">
        <f t="shared" si="2"/>
        <v>0</v>
      </c>
      <c r="Y42" s="295">
        <f t="shared" si="3"/>
        <v>0</v>
      </c>
      <c r="Z42" s="294"/>
      <c r="AA42" s="294"/>
      <c r="AB42" s="294"/>
      <c r="AC42" s="295">
        <f t="shared" si="6"/>
        <v>0</v>
      </c>
      <c r="AD42" s="294"/>
      <c r="AE42" s="294"/>
      <c r="AF42" s="295">
        <f t="shared" si="10"/>
        <v>0</v>
      </c>
      <c r="AG42" s="295">
        <f t="shared" si="7"/>
        <v>0</v>
      </c>
      <c r="AH42" s="294"/>
      <c r="AI42" s="294"/>
      <c r="AJ42" s="295">
        <f t="shared" si="8"/>
        <v>0</v>
      </c>
      <c r="AK42" s="294"/>
      <c r="AL42" s="294"/>
      <c r="AM42" s="295">
        <f t="shared" si="9"/>
        <v>0</v>
      </c>
      <c r="AN42" s="294"/>
      <c r="AO42" s="294"/>
      <c r="AP42" s="294"/>
      <c r="AQ42" s="294"/>
      <c r="AR42" s="294"/>
      <c r="AS42" s="271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351"/>
      <c r="BC42" s="390"/>
      <c r="BD42" s="390"/>
      <c r="BE42" s="390"/>
      <c r="BF42" s="280"/>
    </row>
    <row r="43" spans="1:58" s="115" customFormat="1" ht="12" hidden="1" customHeight="1">
      <c r="A43" s="289"/>
      <c r="B43" s="854"/>
      <c r="C43" s="854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95">
        <f t="shared" si="2"/>
        <v>0</v>
      </c>
      <c r="Y43" s="295">
        <f t="shared" si="3"/>
        <v>0</v>
      </c>
      <c r="Z43" s="294"/>
      <c r="AA43" s="294"/>
      <c r="AB43" s="294"/>
      <c r="AC43" s="295">
        <f t="shared" si="6"/>
        <v>0</v>
      </c>
      <c r="AD43" s="294"/>
      <c r="AE43" s="294"/>
      <c r="AF43" s="295">
        <f t="shared" si="10"/>
        <v>0</v>
      </c>
      <c r="AG43" s="295">
        <f t="shared" si="7"/>
        <v>0</v>
      </c>
      <c r="AH43" s="294"/>
      <c r="AI43" s="294"/>
      <c r="AJ43" s="295">
        <f t="shared" si="8"/>
        <v>0</v>
      </c>
      <c r="AK43" s="294"/>
      <c r="AL43" s="294"/>
      <c r="AM43" s="295">
        <f t="shared" si="9"/>
        <v>0</v>
      </c>
      <c r="AN43" s="294"/>
      <c r="AO43" s="294"/>
      <c r="AP43" s="294"/>
      <c r="AQ43" s="294"/>
      <c r="AR43" s="294"/>
      <c r="AS43" s="271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351"/>
      <c r="BC43" s="390"/>
      <c r="BD43" s="390"/>
      <c r="BE43" s="390"/>
      <c r="BF43" s="280"/>
    </row>
    <row r="44" spans="1:58" s="115" customFormat="1" ht="0.75" hidden="1" customHeight="1">
      <c r="A44" s="289"/>
      <c r="B44" s="854"/>
      <c r="C44" s="854"/>
      <c r="D44" s="283"/>
      <c r="E44" s="284"/>
      <c r="F44" s="392"/>
      <c r="G44" s="277"/>
      <c r="H44" s="243"/>
      <c r="I44" s="243"/>
      <c r="J44" s="392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2"/>
      <c r="AT44" s="170"/>
      <c r="AU44" s="170"/>
      <c r="AV44" s="170"/>
      <c r="AW44" s="170"/>
      <c r="AX44" s="170"/>
      <c r="AY44" s="170"/>
      <c r="AZ44" s="170"/>
      <c r="BA44" s="373"/>
      <c r="BB44" s="351"/>
      <c r="BC44" s="390"/>
      <c r="BD44" s="390"/>
      <c r="BE44" s="390"/>
      <c r="BF44" s="280"/>
    </row>
    <row r="45" spans="1:58" s="115" customFormat="1" ht="0.75" hidden="1" customHeight="1">
      <c r="A45" s="289"/>
      <c r="B45" s="854"/>
      <c r="C45" s="854"/>
      <c r="D45" s="283"/>
      <c r="E45" s="284"/>
      <c r="F45" s="392"/>
      <c r="G45" s="277"/>
      <c r="H45" s="243"/>
      <c r="I45" s="243"/>
      <c r="J45" s="392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272"/>
      <c r="AT45" s="170"/>
      <c r="AU45" s="170"/>
      <c r="AV45" s="170"/>
      <c r="AW45" s="170"/>
      <c r="AX45" s="170"/>
      <c r="AY45" s="170"/>
      <c r="AZ45" s="170"/>
      <c r="BA45" s="282"/>
      <c r="BB45" s="351"/>
      <c r="BC45" s="390"/>
      <c r="BD45" s="390"/>
      <c r="BE45" s="390"/>
      <c r="BF45" s="280"/>
    </row>
    <row r="46" spans="1:58" s="115" customFormat="1" ht="0.75" hidden="1" customHeight="1">
      <c r="A46" s="289"/>
      <c r="B46" s="854"/>
      <c r="C46" s="854"/>
      <c r="D46" s="283"/>
      <c r="E46" s="284"/>
      <c r="F46" s="392"/>
      <c r="G46" s="277"/>
      <c r="H46" s="243"/>
      <c r="I46" s="243"/>
      <c r="J46" s="392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  <c r="AM46" s="277"/>
      <c r="AN46" s="277"/>
      <c r="AO46" s="277"/>
      <c r="AP46" s="277"/>
      <c r="AQ46" s="277"/>
      <c r="AR46" s="277"/>
      <c r="AS46" s="272"/>
      <c r="AT46" s="170"/>
      <c r="AU46" s="170"/>
      <c r="AV46" s="170"/>
      <c r="AW46" s="170"/>
      <c r="AX46" s="170"/>
      <c r="AY46" s="170"/>
      <c r="AZ46" s="170"/>
      <c r="BA46" s="282"/>
      <c r="BB46" s="351"/>
      <c r="BC46" s="390"/>
      <c r="BD46" s="390"/>
      <c r="BE46" s="390"/>
      <c r="BF46" s="280"/>
    </row>
    <row r="47" spans="1:58" s="115" customFormat="1" ht="0.75" hidden="1" customHeight="1">
      <c r="A47" s="289"/>
      <c r="B47" s="854"/>
      <c r="C47" s="854"/>
      <c r="D47" s="283"/>
      <c r="E47" s="284"/>
      <c r="F47" s="392"/>
      <c r="G47" s="277"/>
      <c r="H47" s="243"/>
      <c r="I47" s="243"/>
      <c r="J47" s="392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272"/>
      <c r="AT47" s="170"/>
      <c r="AU47" s="170"/>
      <c r="AV47" s="170"/>
      <c r="AW47" s="170"/>
      <c r="AX47" s="170"/>
      <c r="AY47" s="170"/>
      <c r="AZ47" s="170"/>
      <c r="BA47" s="282"/>
      <c r="BB47" s="351"/>
      <c r="BC47" s="390"/>
      <c r="BD47" s="390"/>
      <c r="BE47" s="390"/>
      <c r="BF47" s="280"/>
    </row>
    <row r="48" spans="1:58" s="115" customFormat="1" ht="0.75" hidden="1" customHeight="1">
      <c r="A48" s="289"/>
      <c r="B48" s="854"/>
      <c r="C48" s="854"/>
      <c r="D48" s="283"/>
      <c r="E48" s="284"/>
      <c r="F48" s="392"/>
      <c r="G48" s="277"/>
      <c r="H48" s="243"/>
      <c r="I48" s="243"/>
      <c r="J48" s="392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  <c r="AO48" s="277"/>
      <c r="AP48" s="277"/>
      <c r="AQ48" s="277"/>
      <c r="AR48" s="277"/>
      <c r="AS48" s="272"/>
      <c r="AT48" s="170"/>
      <c r="AU48" s="170"/>
      <c r="AV48" s="170"/>
      <c r="AW48" s="170"/>
      <c r="AX48" s="170"/>
      <c r="AY48" s="170"/>
      <c r="AZ48" s="170"/>
      <c r="BA48" s="282"/>
      <c r="BB48" s="351"/>
      <c r="BC48" s="390"/>
      <c r="BD48" s="390"/>
      <c r="BE48" s="390"/>
      <c r="BF48" s="280"/>
    </row>
    <row r="49" spans="1:58" s="115" customFormat="1" ht="0.75" hidden="1" customHeight="1">
      <c r="A49" s="289"/>
      <c r="B49" s="854"/>
      <c r="C49" s="854"/>
      <c r="D49" s="283"/>
      <c r="E49" s="284"/>
      <c r="F49" s="392"/>
      <c r="G49" s="277"/>
      <c r="H49" s="243"/>
      <c r="I49" s="243"/>
      <c r="J49" s="392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272"/>
      <c r="AT49" s="170"/>
      <c r="AU49" s="170"/>
      <c r="AV49" s="170"/>
      <c r="AW49" s="170"/>
      <c r="AX49" s="170"/>
      <c r="AY49" s="170"/>
      <c r="AZ49" s="170"/>
      <c r="BA49" s="282"/>
      <c r="BB49" s="351"/>
      <c r="BC49" s="390"/>
      <c r="BD49" s="390"/>
      <c r="BE49" s="390"/>
      <c r="BF49" s="280"/>
    </row>
    <row r="50" spans="1:58" s="115" customFormat="1" ht="0.75" hidden="1" customHeight="1">
      <c r="A50" s="289"/>
      <c r="B50" s="854"/>
      <c r="C50" s="854"/>
      <c r="D50" s="283"/>
      <c r="E50" s="284"/>
      <c r="F50" s="392"/>
      <c r="G50" s="277"/>
      <c r="H50" s="243"/>
      <c r="I50" s="243"/>
      <c r="J50" s="392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  <c r="AO50" s="277"/>
      <c r="AP50" s="277"/>
      <c r="AQ50" s="277"/>
      <c r="AR50" s="277"/>
      <c r="AS50" s="272"/>
      <c r="AT50" s="170"/>
      <c r="AU50" s="170"/>
      <c r="AV50" s="170"/>
      <c r="AW50" s="170"/>
      <c r="AX50" s="170"/>
      <c r="AY50" s="170"/>
      <c r="AZ50" s="170"/>
      <c r="BA50" s="282"/>
      <c r="BB50" s="351"/>
      <c r="BC50" s="390"/>
      <c r="BD50" s="390"/>
      <c r="BE50" s="390"/>
      <c r="BF50" s="280"/>
    </row>
    <row r="51" spans="1:58" s="115" customFormat="1" ht="0.75" hidden="1" customHeight="1">
      <c r="A51" s="289"/>
      <c r="B51" s="854"/>
      <c r="C51" s="854"/>
      <c r="D51" s="283"/>
      <c r="E51" s="284"/>
      <c r="F51" s="392"/>
      <c r="G51" s="277"/>
      <c r="H51" s="243"/>
      <c r="I51" s="243"/>
      <c r="J51" s="392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  <c r="AO51" s="277"/>
      <c r="AP51" s="277"/>
      <c r="AQ51" s="277"/>
      <c r="AR51" s="277"/>
      <c r="AS51" s="272"/>
      <c r="AT51" s="170"/>
      <c r="AU51" s="170"/>
      <c r="AV51" s="170"/>
      <c r="AW51" s="170"/>
      <c r="AX51" s="170"/>
      <c r="AY51" s="170"/>
      <c r="AZ51" s="170"/>
      <c r="BA51" s="282"/>
      <c r="BB51" s="351"/>
      <c r="BC51" s="390"/>
      <c r="BD51" s="390"/>
      <c r="BE51" s="390"/>
      <c r="BF51" s="280"/>
    </row>
    <row r="52" spans="1:58" s="115" customFormat="1" ht="0.75" hidden="1" customHeight="1">
      <c r="A52" s="289"/>
      <c r="B52" s="854"/>
      <c r="C52" s="854"/>
      <c r="D52" s="283"/>
      <c r="E52" s="284"/>
      <c r="F52" s="392"/>
      <c r="G52" s="277"/>
      <c r="H52" s="243"/>
      <c r="I52" s="243"/>
      <c r="J52" s="392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  <c r="AM52" s="277"/>
      <c r="AN52" s="277"/>
      <c r="AO52" s="277"/>
      <c r="AP52" s="277"/>
      <c r="AQ52" s="277"/>
      <c r="AR52" s="277"/>
      <c r="AS52" s="272"/>
      <c r="AT52" s="170"/>
      <c r="AU52" s="170"/>
      <c r="AV52" s="170"/>
      <c r="AW52" s="170"/>
      <c r="AX52" s="170"/>
      <c r="AY52" s="170"/>
      <c r="AZ52" s="170"/>
      <c r="BA52" s="282"/>
      <c r="BB52" s="351"/>
      <c r="BC52" s="390"/>
      <c r="BD52" s="390"/>
      <c r="BE52" s="390"/>
      <c r="BF52" s="280"/>
    </row>
    <row r="53" spans="1:58" s="115" customFormat="1" ht="0.75" hidden="1" customHeight="1">
      <c r="A53" s="289"/>
      <c r="B53" s="854"/>
      <c r="C53" s="854"/>
      <c r="D53" s="283"/>
      <c r="E53" s="284"/>
      <c r="F53" s="392"/>
      <c r="G53" s="277"/>
      <c r="H53" s="243"/>
      <c r="I53" s="243"/>
      <c r="J53" s="392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2"/>
      <c r="AT53" s="170"/>
      <c r="AU53" s="170"/>
      <c r="AV53" s="170"/>
      <c r="AW53" s="170"/>
      <c r="AX53" s="170"/>
      <c r="AY53" s="170"/>
      <c r="AZ53" s="170"/>
      <c r="BA53" s="282"/>
      <c r="BB53" s="351"/>
      <c r="BC53" s="390"/>
      <c r="BD53" s="390"/>
      <c r="BE53" s="390"/>
      <c r="BF53" s="280"/>
    </row>
    <row r="54" spans="1:58" s="115" customFormat="1" ht="0.75" hidden="1" customHeight="1">
      <c r="A54" s="289"/>
      <c r="B54" s="854"/>
      <c r="C54" s="854"/>
      <c r="D54" s="283"/>
      <c r="E54" s="284"/>
      <c r="F54" s="392"/>
      <c r="G54" s="277"/>
      <c r="H54" s="243"/>
      <c r="I54" s="243"/>
      <c r="J54" s="392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277"/>
      <c r="AN54" s="277"/>
      <c r="AO54" s="277"/>
      <c r="AP54" s="277"/>
      <c r="AQ54" s="277"/>
      <c r="AR54" s="277"/>
      <c r="AS54" s="272"/>
      <c r="AT54" s="170"/>
      <c r="AU54" s="170"/>
      <c r="AV54" s="170"/>
      <c r="AW54" s="170"/>
      <c r="AX54" s="170"/>
      <c r="AY54" s="170"/>
      <c r="AZ54" s="170"/>
      <c r="BA54" s="282"/>
      <c r="BB54" s="351"/>
      <c r="BC54" s="390"/>
      <c r="BD54" s="390"/>
      <c r="BE54" s="390"/>
      <c r="BF54" s="280"/>
    </row>
    <row r="55" spans="1:58" s="115" customFormat="1" ht="0.75" hidden="1" customHeight="1">
      <c r="A55" s="289"/>
      <c r="B55" s="854"/>
      <c r="C55" s="854"/>
      <c r="D55" s="283"/>
      <c r="E55" s="284"/>
      <c r="F55" s="392"/>
      <c r="G55" s="277"/>
      <c r="H55" s="243"/>
      <c r="I55" s="243"/>
      <c r="J55" s="392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  <c r="AM55" s="277"/>
      <c r="AN55" s="277"/>
      <c r="AO55" s="277"/>
      <c r="AP55" s="277"/>
      <c r="AQ55" s="277"/>
      <c r="AR55" s="277"/>
      <c r="AS55" s="272"/>
      <c r="AT55" s="170"/>
      <c r="AU55" s="170"/>
      <c r="AV55" s="170"/>
      <c r="AW55" s="170"/>
      <c r="AX55" s="170"/>
      <c r="AY55" s="170"/>
      <c r="AZ55" s="170"/>
      <c r="BA55" s="282"/>
      <c r="BB55" s="351"/>
      <c r="BC55" s="390"/>
      <c r="BD55" s="390"/>
      <c r="BE55" s="390"/>
      <c r="BF55" s="280"/>
    </row>
    <row r="56" spans="1:58" s="115" customFormat="1" ht="0.75" hidden="1" customHeight="1">
      <c r="A56" s="289"/>
      <c r="B56" s="854"/>
      <c r="C56" s="854"/>
      <c r="D56" s="287"/>
      <c r="E56" s="284"/>
      <c r="F56" s="392"/>
      <c r="G56" s="277"/>
      <c r="H56" s="243"/>
      <c r="I56" s="243"/>
      <c r="J56" s="392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  <c r="AM56" s="277"/>
      <c r="AN56" s="277"/>
      <c r="AO56" s="277"/>
      <c r="AP56" s="277"/>
      <c r="AQ56" s="277"/>
      <c r="AR56" s="277"/>
      <c r="AS56" s="272"/>
      <c r="AT56" s="170"/>
      <c r="AU56" s="170"/>
      <c r="AV56" s="170"/>
      <c r="AW56" s="170"/>
      <c r="AX56" s="170"/>
      <c r="AY56" s="170"/>
      <c r="AZ56" s="170"/>
      <c r="BA56" s="282"/>
      <c r="BB56" s="351"/>
      <c r="BC56" s="390"/>
      <c r="BD56" s="390"/>
      <c r="BE56" s="390"/>
      <c r="BF56" s="280"/>
    </row>
    <row r="57" spans="1:58" s="170" customFormat="1" ht="0.75" hidden="1" customHeight="1"/>
    <row r="58" spans="1:58" s="170" customFormat="1" ht="0.75" hidden="1" customHeight="1"/>
    <row r="59" spans="1:58" s="170" customFormat="1" ht="0.75" hidden="1" customHeight="1"/>
    <row r="60" spans="1:58" s="170" customFormat="1" ht="0.75" hidden="1" customHeight="1"/>
    <row r="61" spans="1:58" s="170" customFormat="1" ht="0.75" hidden="1" customHeight="1"/>
    <row r="62" spans="1:58" s="170" customFormat="1" ht="0.75" hidden="1" customHeight="1"/>
    <row r="63" spans="1:58" s="170" customFormat="1" ht="0.75" hidden="1" customHeight="1"/>
    <row r="64" spans="1:58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>
      <c r="BA86" s="226"/>
    </row>
    <row r="87" spans="53:53" s="170" customFormat="1" ht="0.75" hidden="1" customHeight="1">
      <c r="BA87" s="226"/>
    </row>
    <row r="88" spans="53:53" s="170" customFormat="1" ht="0.75" hidden="1" customHeight="1">
      <c r="BA88" s="226"/>
    </row>
    <row r="89" spans="53:53" s="170" customFormat="1" ht="0.75" hidden="1" customHeight="1">
      <c r="BA89" s="226"/>
    </row>
    <row r="90" spans="53:53" s="170" customFormat="1" ht="0.75" hidden="1" customHeight="1">
      <c r="BA90" s="226"/>
    </row>
    <row r="91" spans="53:53" s="170" customFormat="1" ht="0.75" hidden="1" customHeight="1">
      <c r="BA91" s="226"/>
    </row>
    <row r="92" spans="53:53" s="170" customFormat="1" ht="0.75" hidden="1" customHeight="1">
      <c r="BA92" s="226"/>
    </row>
    <row r="93" spans="53:53" s="170" customFormat="1" ht="0.75" hidden="1" customHeight="1">
      <c r="BA93" s="226"/>
    </row>
    <row r="94" spans="53:53" s="170" customFormat="1" ht="0.75" hidden="1" customHeight="1">
      <c r="BA94" s="226"/>
    </row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60" s="115" customFormat="1" ht="0.75" hidden="1" customHeight="1">
      <c r="A113" s="251"/>
      <c r="B113" s="301"/>
      <c r="C113" s="251"/>
      <c r="D113" s="288"/>
      <c r="E113" s="318"/>
      <c r="F113" s="214"/>
      <c r="AT113" s="170"/>
      <c r="AU113" s="170"/>
      <c r="AV113" s="170"/>
      <c r="AW113" s="170"/>
      <c r="AX113" s="170"/>
      <c r="AY113" s="170"/>
      <c r="AZ113" s="170"/>
      <c r="BA113" s="226"/>
      <c r="BB113" s="350"/>
      <c r="BC113" s="388"/>
      <c r="BD113" s="388"/>
      <c r="BE113" s="388"/>
      <c r="BF113" s="8"/>
    </row>
    <row r="114" spans="1:60" s="115" customFormat="1" ht="0.75" hidden="1" customHeight="1">
      <c r="A114" s="251"/>
      <c r="B114" s="301"/>
      <c r="C114" s="251"/>
      <c r="D114" s="288"/>
      <c r="E114" s="339"/>
      <c r="F114" s="214"/>
      <c r="AT114" s="170"/>
      <c r="AU114" s="170"/>
      <c r="AV114" s="170"/>
      <c r="AW114" s="170"/>
      <c r="AX114" s="170"/>
      <c r="AY114" s="170"/>
      <c r="AZ114" s="170"/>
      <c r="BA114" s="226"/>
      <c r="BB114" s="350"/>
      <c r="BC114" s="388"/>
      <c r="BD114" s="388"/>
      <c r="BE114" s="388"/>
      <c r="BF114" s="8"/>
    </row>
    <row r="115" spans="1:60" s="170" customFormat="1" ht="0.75" hidden="1" customHeight="1">
      <c r="A115" s="251"/>
      <c r="B115" s="301"/>
      <c r="C115" s="251"/>
      <c r="D115" s="288"/>
      <c r="F115" s="396"/>
      <c r="BA115" s="226"/>
    </row>
    <row r="116" spans="1:60" s="170" customFormat="1" ht="0.75" hidden="1" customHeight="1">
      <c r="A116" s="251"/>
      <c r="B116" s="301"/>
      <c r="C116" s="251"/>
      <c r="D116" s="288"/>
      <c r="F116" s="396"/>
      <c r="BA116" s="226"/>
    </row>
    <row r="117" spans="1:60" s="170" customFormat="1" hidden="1">
      <c r="A117" s="251"/>
      <c r="B117" s="301"/>
      <c r="C117" s="251"/>
      <c r="D117" s="288"/>
      <c r="F117" s="396"/>
      <c r="BA117" s="226"/>
    </row>
    <row r="118" spans="1:6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73"/>
      <c r="AE118" s="73"/>
      <c r="AF118" s="73"/>
      <c r="AG118" s="73"/>
      <c r="AH118" s="73"/>
      <c r="AI118" s="73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226"/>
      <c r="BB118" s="11"/>
      <c r="BC118" s="27"/>
      <c r="BD118" s="27"/>
      <c r="BE118" s="22"/>
      <c r="BF118" s="22"/>
      <c r="BG118" s="2"/>
      <c r="BH118" s="2"/>
    </row>
    <row r="119" spans="1:6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теплоснабжения (производство)</v>
      </c>
      <c r="G119" s="121"/>
      <c r="H119" s="121"/>
      <c r="I119" s="121"/>
      <c r="J119" s="121"/>
      <c r="K119" s="12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4"/>
      <c r="AE119" s="74"/>
      <c r="AF119" s="74"/>
      <c r="AG119" s="75"/>
      <c r="AH119" s="75"/>
      <c r="AI119" s="75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226"/>
      <c r="BB119" s="70"/>
      <c r="BC119" s="27"/>
      <c r="BD119" s="27"/>
      <c r="BE119" s="22"/>
      <c r="BF119" s="22"/>
      <c r="BG119" s="2"/>
      <c r="BH119" s="2"/>
    </row>
    <row r="120" spans="1:60" customFormat="1" ht="12" customHeight="1">
      <c r="A120" s="9"/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227"/>
      <c r="AE120" s="227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BA120" s="226"/>
    </row>
    <row r="121" spans="1:60" ht="24" customHeight="1">
      <c r="B121" s="35"/>
      <c r="C121" s="9"/>
      <c r="D121" s="85"/>
      <c r="E121" s="36"/>
      <c r="F121" s="833" t="s">
        <v>104</v>
      </c>
      <c r="G121" s="833" t="s">
        <v>150</v>
      </c>
      <c r="H121" s="859" t="s">
        <v>399</v>
      </c>
      <c r="I121" s="859" t="s">
        <v>400</v>
      </c>
      <c r="J121" s="833" t="s">
        <v>686</v>
      </c>
      <c r="K121" s="833" t="s">
        <v>298</v>
      </c>
      <c r="L121" s="833"/>
      <c r="M121" s="833"/>
      <c r="N121" s="927" t="s">
        <v>1138</v>
      </c>
      <c r="O121" s="932"/>
      <c r="P121" s="933"/>
      <c r="Q121" s="833" t="s">
        <v>299</v>
      </c>
      <c r="R121" s="833" t="s">
        <v>1072</v>
      </c>
      <c r="S121" s="833" t="s">
        <v>1081</v>
      </c>
      <c r="T121" s="833"/>
      <c r="U121" s="833"/>
      <c r="V121" s="833"/>
      <c r="W121" s="833" t="s">
        <v>300</v>
      </c>
      <c r="X121" s="833" t="s">
        <v>301</v>
      </c>
      <c r="Y121" s="833" t="s">
        <v>1140</v>
      </c>
      <c r="Z121" s="833"/>
      <c r="AA121" s="833"/>
      <c r="AB121" s="833"/>
      <c r="AC121" s="833" t="s">
        <v>302</v>
      </c>
      <c r="AD121" s="833"/>
      <c r="AE121" s="927"/>
      <c r="AF121" s="925" t="s">
        <v>303</v>
      </c>
      <c r="AG121" s="925"/>
      <c r="AH121" s="925"/>
      <c r="AI121" s="925"/>
      <c r="AJ121" s="925"/>
      <c r="AK121" s="925"/>
      <c r="AL121" s="925"/>
      <c r="AM121" s="925"/>
      <c r="AN121" s="925"/>
      <c r="AO121" s="925"/>
      <c r="AP121" s="917" t="s">
        <v>1079</v>
      </c>
      <c r="AQ121" s="901" t="s">
        <v>1080</v>
      </c>
      <c r="AR121" s="901" t="s">
        <v>304</v>
      </c>
      <c r="AS121" s="901" t="s">
        <v>305</v>
      </c>
      <c r="BA121" s="226"/>
    </row>
    <row r="122" spans="1:60" s="26" customFormat="1" ht="15" customHeight="1">
      <c r="A122" s="2"/>
      <c r="B122" s="43"/>
      <c r="C122" s="42"/>
      <c r="D122" s="85"/>
      <c r="E122" s="36"/>
      <c r="F122" s="833"/>
      <c r="G122" s="833"/>
      <c r="H122" s="859"/>
      <c r="I122" s="859"/>
      <c r="J122" s="833"/>
      <c r="K122" s="833" t="s">
        <v>160</v>
      </c>
      <c r="L122" s="833" t="s">
        <v>1071</v>
      </c>
      <c r="M122" s="833" t="s">
        <v>1076</v>
      </c>
      <c r="N122" s="868" t="s">
        <v>160</v>
      </c>
      <c r="O122" s="868" t="s">
        <v>1139</v>
      </c>
      <c r="P122" s="868" t="s">
        <v>306</v>
      </c>
      <c r="Q122" s="833"/>
      <c r="R122" s="833"/>
      <c r="S122" s="833" t="s">
        <v>160</v>
      </c>
      <c r="T122" s="833" t="s">
        <v>1073</v>
      </c>
      <c r="U122" s="833" t="s">
        <v>1074</v>
      </c>
      <c r="V122" s="833" t="s">
        <v>1075</v>
      </c>
      <c r="W122" s="833"/>
      <c r="X122" s="833"/>
      <c r="Y122" s="833" t="s">
        <v>160</v>
      </c>
      <c r="Z122" s="925" t="s">
        <v>1141</v>
      </c>
      <c r="AA122" s="925" t="s">
        <v>1142</v>
      </c>
      <c r="AB122" s="925" t="s">
        <v>307</v>
      </c>
      <c r="AC122" s="833" t="s">
        <v>160</v>
      </c>
      <c r="AD122" s="925" t="s">
        <v>1077</v>
      </c>
      <c r="AE122" s="926" t="s">
        <v>1078</v>
      </c>
      <c r="AF122" s="925" t="s">
        <v>160</v>
      </c>
      <c r="AG122" s="925" t="s">
        <v>168</v>
      </c>
      <c r="AH122" s="925"/>
      <c r="AI122" s="925"/>
      <c r="AJ122" s="925" t="s">
        <v>162</v>
      </c>
      <c r="AK122" s="925"/>
      <c r="AL122" s="925"/>
      <c r="AM122" s="925" t="s">
        <v>163</v>
      </c>
      <c r="AN122" s="925"/>
      <c r="AO122" s="925"/>
      <c r="AP122" s="917"/>
      <c r="AQ122" s="901"/>
      <c r="AR122" s="901"/>
      <c r="AS122" s="901"/>
      <c r="AT122"/>
      <c r="AU122"/>
      <c r="AV122"/>
      <c r="AW122"/>
      <c r="AX122"/>
      <c r="AY122"/>
      <c r="AZ122"/>
      <c r="BA122" s="47"/>
      <c r="BB122" s="63"/>
      <c r="BC122" s="65"/>
      <c r="BD122" s="65"/>
      <c r="BE122" s="65"/>
      <c r="BF122" s="28"/>
    </row>
    <row r="123" spans="1:60" s="26" customFormat="1" ht="45" customHeight="1">
      <c r="A123" s="2"/>
      <c r="B123" s="43"/>
      <c r="C123" s="42"/>
      <c r="D123" s="85"/>
      <c r="E123" s="36"/>
      <c r="F123" s="833"/>
      <c r="G123" s="833"/>
      <c r="H123" s="859"/>
      <c r="I123" s="859"/>
      <c r="J123" s="833"/>
      <c r="K123" s="833"/>
      <c r="L123" s="833"/>
      <c r="M123" s="833"/>
      <c r="N123" s="869"/>
      <c r="O123" s="869"/>
      <c r="P123" s="869"/>
      <c r="Q123" s="833"/>
      <c r="R123" s="833"/>
      <c r="S123" s="833"/>
      <c r="T123" s="833"/>
      <c r="U123" s="833"/>
      <c r="V123" s="833"/>
      <c r="W123" s="833"/>
      <c r="X123" s="833"/>
      <c r="Y123" s="833"/>
      <c r="Z123" s="925"/>
      <c r="AA123" s="925"/>
      <c r="AB123" s="925"/>
      <c r="AC123" s="833"/>
      <c r="AD123" s="925"/>
      <c r="AE123" s="926"/>
      <c r="AF123" s="925"/>
      <c r="AG123" s="421" t="s">
        <v>160</v>
      </c>
      <c r="AH123" s="421" t="s">
        <v>1077</v>
      </c>
      <c r="AI123" s="421" t="s">
        <v>1078</v>
      </c>
      <c r="AJ123" s="421" t="s">
        <v>160</v>
      </c>
      <c r="AK123" s="421" t="s">
        <v>1077</v>
      </c>
      <c r="AL123" s="421" t="s">
        <v>1078</v>
      </c>
      <c r="AM123" s="421" t="s">
        <v>160</v>
      </c>
      <c r="AN123" s="421" t="s">
        <v>1077</v>
      </c>
      <c r="AO123" s="421" t="s">
        <v>1078</v>
      </c>
      <c r="AP123" s="917"/>
      <c r="AQ123" s="901"/>
      <c r="AR123" s="901"/>
      <c r="AS123" s="901"/>
      <c r="AT123"/>
      <c r="AU123"/>
      <c r="AV123"/>
      <c r="AW123"/>
      <c r="AX123"/>
      <c r="AY123"/>
      <c r="AZ123"/>
      <c r="BA123" s="47"/>
      <c r="BB123" s="63"/>
      <c r="BC123" s="65"/>
      <c r="BD123" s="65"/>
      <c r="BE123" s="65"/>
      <c r="BF123" s="28"/>
    </row>
    <row r="124" spans="1:60" s="302" customFormat="1" ht="12" customHeigh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56" t="s">
        <v>198</v>
      </c>
      <c r="M124" s="356" t="s">
        <v>199</v>
      </c>
      <c r="N124" s="356" t="s">
        <v>164</v>
      </c>
      <c r="O124" s="356" t="s">
        <v>706</v>
      </c>
      <c r="P124" s="356" t="s">
        <v>708</v>
      </c>
      <c r="Q124" s="356" t="s">
        <v>165</v>
      </c>
      <c r="R124" s="356" t="s">
        <v>166</v>
      </c>
      <c r="S124" s="356" t="s">
        <v>180</v>
      </c>
      <c r="T124" s="356" t="s">
        <v>1114</v>
      </c>
      <c r="U124" s="356" t="s">
        <v>1115</v>
      </c>
      <c r="V124" s="356" t="s">
        <v>1116</v>
      </c>
      <c r="W124" s="356" t="s">
        <v>181</v>
      </c>
      <c r="X124" s="356" t="s">
        <v>182</v>
      </c>
      <c r="Y124" s="356" t="s">
        <v>183</v>
      </c>
      <c r="Z124" s="356" t="s">
        <v>642</v>
      </c>
      <c r="AA124" s="356" t="s">
        <v>643</v>
      </c>
      <c r="AB124" s="356" t="s">
        <v>308</v>
      </c>
      <c r="AC124" s="356" t="s">
        <v>184</v>
      </c>
      <c r="AD124" s="356" t="s">
        <v>1117</v>
      </c>
      <c r="AE124" s="356" t="s">
        <v>1118</v>
      </c>
      <c r="AF124" s="356" t="s">
        <v>185</v>
      </c>
      <c r="AG124" s="356" t="s">
        <v>186</v>
      </c>
      <c r="AH124" s="356" t="s">
        <v>1119</v>
      </c>
      <c r="AI124" s="356" t="s">
        <v>1120</v>
      </c>
      <c r="AJ124" s="356" t="s">
        <v>187</v>
      </c>
      <c r="AK124" s="356" t="s">
        <v>1121</v>
      </c>
      <c r="AL124" s="356" t="s">
        <v>1122</v>
      </c>
      <c r="AM124" s="356" t="s">
        <v>188</v>
      </c>
      <c r="AN124" s="356" t="s">
        <v>1123</v>
      </c>
      <c r="AO124" s="356" t="s">
        <v>1124</v>
      </c>
      <c r="AP124" s="356" t="s">
        <v>1113</v>
      </c>
      <c r="AQ124" s="356" t="s">
        <v>558</v>
      </c>
      <c r="AR124" s="356" t="s">
        <v>711</v>
      </c>
      <c r="AS124" s="356" t="s">
        <v>704</v>
      </c>
      <c r="AT124" s="312"/>
      <c r="AU124" s="312"/>
      <c r="AV124" s="312"/>
      <c r="AW124" s="312"/>
      <c r="AX124" s="312"/>
      <c r="AY124" s="312"/>
      <c r="AZ124" s="312"/>
      <c r="BA124" s="373"/>
      <c r="BB124" s="383"/>
      <c r="BC124" s="367"/>
      <c r="BD124" s="367"/>
      <c r="BE124" s="367"/>
      <c r="BF124" s="304"/>
    </row>
    <row r="125" spans="1:60" s="172" customFormat="1" ht="5.25" customHeight="1">
      <c r="A125" s="115"/>
      <c r="B125" s="304"/>
      <c r="C125" s="302"/>
      <c r="D125" s="305"/>
      <c r="E125" s="312"/>
      <c r="F125" s="384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85"/>
      <c r="AE125" s="385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386"/>
      <c r="AQ125" s="386"/>
      <c r="AR125" s="386"/>
      <c r="AS125" s="386"/>
      <c r="AT125" s="170"/>
      <c r="AU125" s="170"/>
      <c r="AV125" s="170"/>
      <c r="AW125" s="170"/>
      <c r="AX125" s="170"/>
      <c r="AY125" s="170"/>
      <c r="AZ125" s="170"/>
      <c r="BA125" s="373"/>
      <c r="BB125" s="383"/>
      <c r="BC125" s="368"/>
      <c r="BD125" s="368"/>
      <c r="BE125" s="368"/>
      <c r="BF125" s="369"/>
    </row>
    <row r="126" spans="1:60" s="115" customFormat="1" ht="24" customHeight="1">
      <c r="B126" s="170"/>
      <c r="C126" s="170"/>
      <c r="D126" s="345" t="s">
        <v>112</v>
      </c>
      <c r="E126" s="374"/>
      <c r="F126" s="319" t="str">
        <f>IF(TEMPLATE_SPHERE_CODE="COLDVSNA","0.1.P","0.1")</f>
        <v>0.1</v>
      </c>
      <c r="G126" s="877" t="s">
        <v>2296</v>
      </c>
      <c r="H126" s="375"/>
      <c r="I126" s="243"/>
      <c r="J126" s="387" t="s">
        <v>240</v>
      </c>
      <c r="K126" s="928">
        <f>S126+N126-Q126+S127+N127-Q127</f>
        <v>0</v>
      </c>
      <c r="L126" s="248">
        <f t="shared" ref="L126:AS126" si="11">SUMIF($BA$131:$BA$132,$BA126,L$131:L$132)</f>
        <v>0</v>
      </c>
      <c r="M126" s="248">
        <f t="shared" si="11"/>
        <v>0</v>
      </c>
      <c r="N126" s="248">
        <f t="shared" si="11"/>
        <v>0</v>
      </c>
      <c r="O126" s="248">
        <f t="shared" si="11"/>
        <v>0</v>
      </c>
      <c r="P126" s="248">
        <f t="shared" si="11"/>
        <v>0</v>
      </c>
      <c r="Q126" s="248">
        <f t="shared" si="11"/>
        <v>0</v>
      </c>
      <c r="R126" s="248">
        <f t="shared" si="11"/>
        <v>0</v>
      </c>
      <c r="S126" s="248">
        <f t="shared" si="11"/>
        <v>0</v>
      </c>
      <c r="T126" s="248">
        <f t="shared" si="11"/>
        <v>0</v>
      </c>
      <c r="U126" s="248">
        <f t="shared" si="11"/>
        <v>0</v>
      </c>
      <c r="V126" s="248">
        <f t="shared" si="11"/>
        <v>0</v>
      </c>
      <c r="W126" s="248">
        <f t="shared" si="11"/>
        <v>0</v>
      </c>
      <c r="X126" s="248">
        <f t="shared" si="11"/>
        <v>0</v>
      </c>
      <c r="Y126" s="248">
        <f t="shared" si="11"/>
        <v>0</v>
      </c>
      <c r="Z126" s="248">
        <f t="shared" si="11"/>
        <v>0</v>
      </c>
      <c r="AA126" s="248">
        <f t="shared" si="11"/>
        <v>0</v>
      </c>
      <c r="AB126" s="248">
        <f t="shared" si="11"/>
        <v>0</v>
      </c>
      <c r="AC126" s="248">
        <f t="shared" si="11"/>
        <v>0</v>
      </c>
      <c r="AD126" s="248">
        <f t="shared" si="11"/>
        <v>0</v>
      </c>
      <c r="AE126" s="248">
        <f t="shared" si="11"/>
        <v>0</v>
      </c>
      <c r="AF126" s="248">
        <f t="shared" si="11"/>
        <v>0</v>
      </c>
      <c r="AG126" s="248">
        <f t="shared" si="11"/>
        <v>0</v>
      </c>
      <c r="AH126" s="248">
        <f t="shared" si="11"/>
        <v>0</v>
      </c>
      <c r="AI126" s="248">
        <f t="shared" si="11"/>
        <v>0</v>
      </c>
      <c r="AJ126" s="248">
        <f t="shared" si="11"/>
        <v>0</v>
      </c>
      <c r="AK126" s="248">
        <f t="shared" si="11"/>
        <v>0</v>
      </c>
      <c r="AL126" s="248">
        <f t="shared" si="11"/>
        <v>0</v>
      </c>
      <c r="AM126" s="248">
        <f t="shared" si="11"/>
        <v>0</v>
      </c>
      <c r="AN126" s="248">
        <f t="shared" si="11"/>
        <v>0</v>
      </c>
      <c r="AO126" s="248">
        <f t="shared" si="11"/>
        <v>0</v>
      </c>
      <c r="AP126" s="248">
        <f t="shared" si="11"/>
        <v>0</v>
      </c>
      <c r="AQ126" s="248">
        <f t="shared" si="11"/>
        <v>0</v>
      </c>
      <c r="AR126" s="248">
        <f t="shared" si="11"/>
        <v>0</v>
      </c>
      <c r="AS126" s="248">
        <f t="shared" si="11"/>
        <v>0</v>
      </c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  <c r="BB126" s="350"/>
      <c r="BC126" s="388"/>
      <c r="BD126" s="388"/>
      <c r="BE126" s="388"/>
      <c r="BF126" s="8"/>
    </row>
    <row r="127" spans="1:60" s="115" customFormat="1" ht="24" customHeight="1">
      <c r="B127" s="170"/>
      <c r="C127" s="170"/>
      <c r="D127" s="305"/>
      <c r="E127" s="312"/>
      <c r="F127" s="319" t="str">
        <f>IF(TEMPLATE_SPHERE_CODE="COLDVSNA","0.1.T","")</f>
        <v/>
      </c>
      <c r="G127" s="877"/>
      <c r="H127" s="375"/>
      <c r="I127" s="243"/>
      <c r="J127" s="387" t="s">
        <v>241</v>
      </c>
      <c r="K127" s="929"/>
      <c r="L127" s="248">
        <f t="shared" ref="L127:AQ127" si="12">SUMIF($BA$131:$BA$132,$BA127,L$131:L$132)</f>
        <v>0</v>
      </c>
      <c r="M127" s="248">
        <f t="shared" si="12"/>
        <v>0</v>
      </c>
      <c r="N127" s="248">
        <f t="shared" si="12"/>
        <v>0</v>
      </c>
      <c r="O127" s="248">
        <f t="shared" si="12"/>
        <v>0</v>
      </c>
      <c r="P127" s="248">
        <f t="shared" si="12"/>
        <v>0</v>
      </c>
      <c r="Q127" s="248">
        <f t="shared" si="12"/>
        <v>0</v>
      </c>
      <c r="R127" s="248">
        <f t="shared" si="12"/>
        <v>0</v>
      </c>
      <c r="S127" s="248">
        <f t="shared" si="12"/>
        <v>0</v>
      </c>
      <c r="T127" s="248">
        <f t="shared" si="12"/>
        <v>0</v>
      </c>
      <c r="U127" s="248">
        <f t="shared" si="12"/>
        <v>0</v>
      </c>
      <c r="V127" s="248">
        <f t="shared" si="12"/>
        <v>0</v>
      </c>
      <c r="W127" s="248">
        <f t="shared" si="12"/>
        <v>0</v>
      </c>
      <c r="X127" s="248">
        <f t="shared" si="12"/>
        <v>0</v>
      </c>
      <c r="Y127" s="248">
        <f t="shared" si="12"/>
        <v>0</v>
      </c>
      <c r="Z127" s="248">
        <f t="shared" si="12"/>
        <v>0</v>
      </c>
      <c r="AA127" s="248">
        <f t="shared" si="12"/>
        <v>0</v>
      </c>
      <c r="AB127" s="248">
        <f t="shared" si="12"/>
        <v>0</v>
      </c>
      <c r="AC127" s="248">
        <f t="shared" si="12"/>
        <v>0</v>
      </c>
      <c r="AD127" s="248">
        <f t="shared" si="12"/>
        <v>0</v>
      </c>
      <c r="AE127" s="248">
        <f t="shared" si="12"/>
        <v>0</v>
      </c>
      <c r="AF127" s="248">
        <f t="shared" si="12"/>
        <v>0</v>
      </c>
      <c r="AG127" s="248">
        <f t="shared" si="12"/>
        <v>0</v>
      </c>
      <c r="AH127" s="248">
        <f t="shared" si="12"/>
        <v>0</v>
      </c>
      <c r="AI127" s="248">
        <f t="shared" si="12"/>
        <v>0</v>
      </c>
      <c r="AJ127" s="248">
        <f t="shared" si="12"/>
        <v>0</v>
      </c>
      <c r="AK127" s="248">
        <f t="shared" si="12"/>
        <v>0</v>
      </c>
      <c r="AL127" s="248">
        <f t="shared" si="12"/>
        <v>0</v>
      </c>
      <c r="AM127" s="248">
        <f t="shared" si="12"/>
        <v>0</v>
      </c>
      <c r="AN127" s="248">
        <f t="shared" si="12"/>
        <v>0</v>
      </c>
      <c r="AO127" s="248">
        <f t="shared" si="12"/>
        <v>0</v>
      </c>
      <c r="AP127" s="248">
        <f t="shared" si="12"/>
        <v>0</v>
      </c>
      <c r="AQ127" s="248">
        <f t="shared" si="12"/>
        <v>0</v>
      </c>
      <c r="AR127" s="243"/>
      <c r="AS127" s="243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  <c r="BB127" s="350"/>
      <c r="BC127" s="388"/>
      <c r="BD127" s="388"/>
      <c r="BE127" s="388"/>
      <c r="BF127" s="8"/>
    </row>
    <row r="128" spans="1:60" s="115" customFormat="1" ht="0.75" customHeight="1">
      <c r="B128" s="170"/>
      <c r="C128" s="170"/>
      <c r="D128" s="170"/>
      <c r="E128" s="378"/>
      <c r="F128" s="379"/>
      <c r="G128" s="930"/>
      <c r="H128" s="361"/>
      <c r="I128" s="338"/>
      <c r="J128" s="380"/>
      <c r="K128" s="931"/>
      <c r="L128" s="423"/>
      <c r="M128" s="423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  <c r="AB128" s="381"/>
      <c r="AC128" s="381"/>
      <c r="AD128" s="298"/>
      <c r="AE128" s="298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381"/>
      <c r="AS128" s="338"/>
      <c r="AT128" s="170"/>
      <c r="AU128" s="170"/>
      <c r="AV128" s="170"/>
      <c r="AW128" s="170"/>
      <c r="AX128" s="170"/>
      <c r="AY128" s="170"/>
      <c r="AZ128" s="170"/>
      <c r="BA128" s="373"/>
      <c r="BB128" s="350"/>
      <c r="BC128" s="388"/>
      <c r="BD128" s="388"/>
      <c r="BE128" s="388"/>
      <c r="BF128" s="8"/>
    </row>
    <row r="129" spans="1:59" s="115" customFormat="1" ht="0.75" customHeight="1">
      <c r="B129" s="170"/>
      <c r="C129" s="170"/>
      <c r="D129" s="170"/>
      <c r="E129" s="378"/>
      <c r="F129" s="323"/>
      <c r="G129" s="875"/>
      <c r="H129" s="363"/>
      <c r="I129" s="272"/>
      <c r="J129" s="380"/>
      <c r="K129" s="931"/>
      <c r="L129" s="423"/>
      <c r="M129" s="42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77"/>
      <c r="AE129" s="277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  <c r="AP129" s="293"/>
      <c r="AQ129" s="293"/>
      <c r="AR129" s="277"/>
      <c r="AS129" s="272"/>
      <c r="AT129" s="170"/>
      <c r="AU129" s="170"/>
      <c r="AV129" s="170"/>
      <c r="AW129" s="170"/>
      <c r="AX129" s="170"/>
      <c r="AY129" s="170"/>
      <c r="AZ129" s="170"/>
      <c r="BA129" s="373"/>
      <c r="BB129" s="350"/>
      <c r="BC129" s="388"/>
      <c r="BD129" s="388"/>
      <c r="BE129" s="388"/>
      <c r="BF129" s="8"/>
    </row>
    <row r="130" spans="1:59" s="115" customFormat="1" ht="0.75" customHeight="1">
      <c r="B130" s="170"/>
      <c r="C130" s="170"/>
      <c r="D130" s="170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17"/>
      <c r="AE130" s="317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170"/>
      <c r="AU130" s="170"/>
      <c r="AV130" s="170"/>
      <c r="AW130" s="170"/>
      <c r="AX130" s="170"/>
      <c r="AY130" s="170"/>
      <c r="AZ130" s="170"/>
      <c r="BA130" s="373"/>
      <c r="BB130" s="350"/>
      <c r="BC130" s="388"/>
      <c r="BD130" s="388"/>
      <c r="BE130" s="388"/>
      <c r="BF130" s="8"/>
    </row>
    <row r="131" spans="1:59" s="170" customFormat="1" ht="0.75" customHeight="1">
      <c r="B131" s="325">
        <v>0</v>
      </c>
      <c r="F131" s="326"/>
      <c r="G131" s="327"/>
      <c r="BA131" s="226"/>
    </row>
    <row r="132" spans="1:59" s="115" customFormat="1" ht="0.75" customHeight="1">
      <c r="A132" s="251"/>
      <c r="B132" s="301"/>
      <c r="C132" s="251"/>
      <c r="D132" s="288"/>
      <c r="E132" s="312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170"/>
      <c r="AU132" s="170"/>
      <c r="AV132" s="170"/>
      <c r="AW132" s="170"/>
      <c r="AX132" s="170"/>
      <c r="AY132" s="170"/>
      <c r="AZ132" s="170"/>
      <c r="BA132" s="373"/>
      <c r="BB132" s="350"/>
      <c r="BC132" s="388"/>
      <c r="BD132" s="388"/>
      <c r="BE132" s="388"/>
      <c r="BF132" s="8"/>
      <c r="BG132" s="389"/>
    </row>
    <row r="133" spans="1:59" s="170" customFormat="1" ht="12" customHeight="1">
      <c r="A133" s="251"/>
      <c r="B133" s="301"/>
      <c r="C133" s="251"/>
      <c r="D133" s="288"/>
      <c r="F133" s="115"/>
      <c r="G133" s="115"/>
      <c r="AD133" s="115"/>
      <c r="AE133" s="115"/>
      <c r="BA133" s="226"/>
    </row>
    <row r="134" spans="1:59" customFormat="1">
      <c r="A134" s="2"/>
      <c r="B134" s="24"/>
      <c r="C134" s="2"/>
      <c r="D134" s="84"/>
      <c r="F134" s="76"/>
      <c r="BA134" s="226"/>
    </row>
    <row r="135" spans="1:59">
      <c r="D135" s="84"/>
    </row>
    <row r="136" spans="1:59">
      <c r="D136" s="84"/>
    </row>
    <row r="137" spans="1:59">
      <c r="D137" s="84"/>
    </row>
    <row r="138" spans="1:59">
      <c r="D138" s="84"/>
    </row>
    <row r="139" spans="1:59">
      <c r="D139" s="84"/>
    </row>
    <row r="140" spans="1:59">
      <c r="D140" s="84"/>
    </row>
    <row r="141" spans="1:59">
      <c r="D141" s="84"/>
    </row>
    <row r="142" spans="1:59">
      <c r="D142" s="84"/>
    </row>
    <row r="143" spans="1:59">
      <c r="D143" s="84"/>
    </row>
  </sheetData>
  <sheetProtection password="BBC5" sheet="1" objects="1" scenarios="1" formatColumns="0" formatRows="0"/>
  <mergeCells count="54">
    <mergeCell ref="F121:F123"/>
    <mergeCell ref="T122:T123"/>
    <mergeCell ref="U122:U123"/>
    <mergeCell ref="N121:P121"/>
    <mergeCell ref="N122:N123"/>
    <mergeCell ref="O122:O123"/>
    <mergeCell ref="P122:P123"/>
    <mergeCell ref="S121:V121"/>
    <mergeCell ref="S122:S123"/>
    <mergeCell ref="H121:H123"/>
    <mergeCell ref="G126:G127"/>
    <mergeCell ref="K126:K127"/>
    <mergeCell ref="R121:R123"/>
    <mergeCell ref="K122:K123"/>
    <mergeCell ref="G128:G129"/>
    <mergeCell ref="J121:J123"/>
    <mergeCell ref="K121:M121"/>
    <mergeCell ref="Q121:Q123"/>
    <mergeCell ref="L122:L123"/>
    <mergeCell ref="M122:M123"/>
    <mergeCell ref="K128:K129"/>
    <mergeCell ref="W121:W123"/>
    <mergeCell ref="Z122:Z123"/>
    <mergeCell ref="Y122:Y123"/>
    <mergeCell ref="AS121:AS123"/>
    <mergeCell ref="AF122:AF123"/>
    <mergeCell ref="AR121:AR123"/>
    <mergeCell ref="AC122:AC123"/>
    <mergeCell ref="AP121:AP123"/>
    <mergeCell ref="AF121:AO121"/>
    <mergeCell ref="B1:B28"/>
    <mergeCell ref="F1:F2"/>
    <mergeCell ref="B29:B56"/>
    <mergeCell ref="F29:F30"/>
    <mergeCell ref="C3:C15"/>
    <mergeCell ref="C16:C28"/>
    <mergeCell ref="C31:C43"/>
    <mergeCell ref="C44:C56"/>
    <mergeCell ref="G29:G30"/>
    <mergeCell ref="G1:G2"/>
    <mergeCell ref="AA122:AA123"/>
    <mergeCell ref="AQ121:AQ123"/>
    <mergeCell ref="AG122:AI122"/>
    <mergeCell ref="AJ122:AL122"/>
    <mergeCell ref="AM122:AO122"/>
    <mergeCell ref="AD122:AD123"/>
    <mergeCell ref="G121:G123"/>
    <mergeCell ref="I121:I123"/>
    <mergeCell ref="X121:X123"/>
    <mergeCell ref="AE122:AE123"/>
    <mergeCell ref="AC121:AE121"/>
    <mergeCell ref="V122:V123"/>
    <mergeCell ref="Y121:AB121"/>
    <mergeCell ref="AB122:AB123"/>
  </mergeCells>
  <phoneticPr fontId="0" type="noConversion"/>
  <dataValidations disablePrompts="1" count="1">
    <dataValidation type="decimal" operator="greaterThanOrEqual" allowBlank="1" showInputMessage="1" showErrorMessage="1" errorTitle="Ошибка" error="Допускается ввод только неотрицательных значений!" sqref="AR127:AS127 AS128 AR129:AS129">
      <formula1>0</formula1>
    </dataValidation>
  </dataValidations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COLDVSNA_BAL_TR">
    <tabColor indexed="31"/>
    <pageSetUpPr fitToPage="1"/>
  </sheetPr>
  <dimension ref="A1:BA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4" width="22.7109375" style="2" customWidth="1"/>
    <col min="15" max="29" width="15.7109375" style="2" customWidth="1"/>
    <col min="30" max="47" width="2.7109375" customWidth="1"/>
    <col min="48" max="48" width="2.7109375" hidden="1" customWidth="1"/>
    <col min="49" max="52" width="2.7109375" customWidth="1"/>
    <col min="53" max="53" width="22.7109375" style="11" hidden="1" customWidth="1"/>
    <col min="54" max="16384" width="9.140625" style="2"/>
  </cols>
  <sheetData>
    <row r="1" spans="1:53" s="115" customFormat="1" ht="24" hidden="1" customHeight="1">
      <c r="A1" s="397"/>
      <c r="B1" s="854"/>
      <c r="C1" s="273" t="str">
        <f>F3</f>
        <v>0.0</v>
      </c>
      <c r="D1" s="274" t="s">
        <v>112</v>
      </c>
      <c r="E1" s="275"/>
      <c r="F1" s="855">
        <f>B1</f>
        <v>0</v>
      </c>
      <c r="G1" s="860"/>
      <c r="H1" s="243"/>
      <c r="I1" s="243"/>
      <c r="J1" s="293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317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373"/>
    </row>
    <row r="2" spans="1:53" s="115" customFormat="1" ht="0.75" hidden="1" customHeight="1">
      <c r="A2" s="397"/>
      <c r="B2" s="854"/>
      <c r="C2" s="273"/>
      <c r="D2" s="274"/>
      <c r="E2" s="275"/>
      <c r="F2" s="856"/>
      <c r="G2" s="858"/>
      <c r="H2" s="243"/>
      <c r="I2" s="243"/>
      <c r="J2" s="277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317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373"/>
    </row>
    <row r="3" spans="1:53" s="115" customFormat="1" ht="12" hidden="1" customHeight="1">
      <c r="A3" s="397"/>
      <c r="B3" s="854"/>
      <c r="C3" s="854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317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373"/>
    </row>
    <row r="4" spans="1:53" s="115" customFormat="1" ht="12" hidden="1" customHeight="1">
      <c r="A4" s="397"/>
      <c r="B4" s="854"/>
      <c r="C4" s="854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317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/>
    </row>
    <row r="5" spans="1:53" s="115" customFormat="1" ht="12" hidden="1" customHeight="1">
      <c r="A5" s="397"/>
      <c r="B5" s="854"/>
      <c r="C5" s="854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317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/>
    </row>
    <row r="6" spans="1:53" s="115" customFormat="1" ht="12" hidden="1" customHeight="1">
      <c r="A6" s="397"/>
      <c r="B6" s="854"/>
      <c r="C6" s="854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317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/>
    </row>
    <row r="7" spans="1:53" s="115" customFormat="1" ht="12" hidden="1" customHeight="1">
      <c r="A7" s="397"/>
      <c r="B7" s="854"/>
      <c r="C7" s="854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317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/>
    </row>
    <row r="8" spans="1:53" s="115" customFormat="1" ht="12" hidden="1" customHeight="1">
      <c r="A8" s="397"/>
      <c r="B8" s="854"/>
      <c r="C8" s="854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317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/>
    </row>
    <row r="9" spans="1:53" s="115" customFormat="1" ht="12" hidden="1" customHeight="1">
      <c r="A9" s="397"/>
      <c r="B9" s="854"/>
      <c r="C9" s="854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317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/>
    </row>
    <row r="10" spans="1:53" s="115" customFormat="1" ht="12" hidden="1" customHeight="1">
      <c r="A10" s="397"/>
      <c r="B10" s="854"/>
      <c r="C10" s="854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317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/>
    </row>
    <row r="11" spans="1:53" s="115" customFormat="1" ht="12" hidden="1" customHeight="1">
      <c r="A11" s="397"/>
      <c r="B11" s="854"/>
      <c r="C11" s="854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317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/>
    </row>
    <row r="12" spans="1:53" s="115" customFormat="1" ht="12" hidden="1" customHeight="1">
      <c r="A12" s="397"/>
      <c r="B12" s="854"/>
      <c r="C12" s="854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317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/>
    </row>
    <row r="13" spans="1:53" s="115" customFormat="1" ht="12" hidden="1" customHeight="1">
      <c r="A13" s="397"/>
      <c r="B13" s="854"/>
      <c r="C13" s="854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317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/>
    </row>
    <row r="14" spans="1:53" s="115" customFormat="1" ht="12" hidden="1" customHeight="1">
      <c r="A14" s="397"/>
      <c r="B14" s="854"/>
      <c r="C14" s="854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317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/>
    </row>
    <row r="15" spans="1:53" s="115" customFormat="1" ht="12" hidden="1" customHeight="1">
      <c r="A15" s="397"/>
      <c r="B15" s="854"/>
      <c r="C15" s="854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317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/>
    </row>
    <row r="16" spans="1:53" s="115" customFormat="1" ht="0.75" hidden="1" customHeight="1">
      <c r="A16" s="397"/>
      <c r="B16" s="854"/>
      <c r="C16" s="854"/>
      <c r="D16" s="283"/>
      <c r="E16" s="284"/>
      <c r="F16" s="392"/>
      <c r="G16" s="277"/>
      <c r="H16" s="243"/>
      <c r="I16" s="243"/>
      <c r="J16" s="392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317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373"/>
    </row>
    <row r="17" spans="1:53" s="115" customFormat="1" ht="0.75" hidden="1" customHeight="1">
      <c r="A17" s="397"/>
      <c r="B17" s="854"/>
      <c r="C17" s="854"/>
      <c r="D17" s="283"/>
      <c r="E17" s="284"/>
      <c r="F17" s="392"/>
      <c r="G17" s="277"/>
      <c r="H17" s="243"/>
      <c r="I17" s="243"/>
      <c r="J17" s="392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317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</row>
    <row r="18" spans="1:53" s="115" customFormat="1" ht="0.75" hidden="1" customHeight="1">
      <c r="A18" s="397"/>
      <c r="B18" s="854"/>
      <c r="C18" s="854"/>
      <c r="D18" s="283"/>
      <c r="E18" s="284"/>
      <c r="F18" s="392"/>
      <c r="G18" s="277"/>
      <c r="H18" s="243"/>
      <c r="I18" s="243"/>
      <c r="J18" s="392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317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</row>
    <row r="19" spans="1:53" s="115" customFormat="1" ht="0.75" hidden="1" customHeight="1">
      <c r="A19" s="397"/>
      <c r="B19" s="854"/>
      <c r="C19" s="854"/>
      <c r="D19" s="283"/>
      <c r="E19" s="284"/>
      <c r="F19" s="392"/>
      <c r="G19" s="277"/>
      <c r="H19" s="243"/>
      <c r="I19" s="243"/>
      <c r="J19" s="392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317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</row>
    <row r="20" spans="1:53" s="115" customFormat="1" ht="0.75" hidden="1" customHeight="1">
      <c r="A20" s="397"/>
      <c r="B20" s="854"/>
      <c r="C20" s="854"/>
      <c r="D20" s="283"/>
      <c r="E20" s="284"/>
      <c r="F20" s="392"/>
      <c r="G20" s="277"/>
      <c r="H20" s="243"/>
      <c r="I20" s="243"/>
      <c r="J20" s="392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317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</row>
    <row r="21" spans="1:53" s="115" customFormat="1" ht="0.75" hidden="1" customHeight="1">
      <c r="A21" s="397"/>
      <c r="B21" s="854"/>
      <c r="C21" s="854"/>
      <c r="D21" s="283"/>
      <c r="E21" s="284"/>
      <c r="F21" s="392"/>
      <c r="G21" s="277"/>
      <c r="H21" s="243"/>
      <c r="I21" s="243"/>
      <c r="J21" s="392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317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</row>
    <row r="22" spans="1:53" s="115" customFormat="1" ht="0.75" hidden="1" customHeight="1">
      <c r="A22" s="397"/>
      <c r="B22" s="854"/>
      <c r="C22" s="854"/>
      <c r="D22" s="283"/>
      <c r="E22" s="284"/>
      <c r="F22" s="392"/>
      <c r="G22" s="277"/>
      <c r="H22" s="243"/>
      <c r="I22" s="243"/>
      <c r="J22" s="392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  <c r="AC22" s="317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</row>
    <row r="23" spans="1:53" s="115" customFormat="1" ht="0.75" hidden="1" customHeight="1">
      <c r="A23" s="397"/>
      <c r="B23" s="854"/>
      <c r="C23" s="854"/>
      <c r="D23" s="283"/>
      <c r="E23" s="284"/>
      <c r="F23" s="392"/>
      <c r="G23" s="277"/>
      <c r="H23" s="243"/>
      <c r="I23" s="243"/>
      <c r="J23" s="392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  <c r="AC23" s="317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</row>
    <row r="24" spans="1:53" s="115" customFormat="1" ht="0.75" hidden="1" customHeight="1">
      <c r="A24" s="397"/>
      <c r="B24" s="854"/>
      <c r="C24" s="854"/>
      <c r="D24" s="283"/>
      <c r="E24" s="284"/>
      <c r="F24" s="392"/>
      <c r="G24" s="277"/>
      <c r="H24" s="243"/>
      <c r="I24" s="243"/>
      <c r="J24" s="392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317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</row>
    <row r="25" spans="1:53" s="115" customFormat="1" ht="0.75" hidden="1" customHeight="1">
      <c r="A25" s="397"/>
      <c r="B25" s="854"/>
      <c r="C25" s="854"/>
      <c r="D25" s="283"/>
      <c r="E25" s="284"/>
      <c r="F25" s="392"/>
      <c r="G25" s="277"/>
      <c r="H25" s="243"/>
      <c r="I25" s="243"/>
      <c r="J25" s="392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317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</row>
    <row r="26" spans="1:53" s="115" customFormat="1" ht="0.75" hidden="1" customHeight="1">
      <c r="A26" s="397"/>
      <c r="B26" s="854"/>
      <c r="C26" s="854"/>
      <c r="D26" s="283"/>
      <c r="E26" s="284"/>
      <c r="F26" s="392"/>
      <c r="G26" s="277"/>
      <c r="H26" s="243"/>
      <c r="I26" s="243"/>
      <c r="J26" s="392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317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</row>
    <row r="27" spans="1:53" s="115" customFormat="1" ht="0.75" hidden="1" customHeight="1">
      <c r="A27" s="397"/>
      <c r="B27" s="854"/>
      <c r="C27" s="854"/>
      <c r="D27" s="283"/>
      <c r="E27" s="284"/>
      <c r="F27" s="392"/>
      <c r="G27" s="277"/>
      <c r="H27" s="243"/>
      <c r="I27" s="243"/>
      <c r="J27" s="392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  <c r="AC27" s="317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</row>
    <row r="28" spans="1:53" s="115" customFormat="1" ht="0.75" hidden="1" customHeight="1">
      <c r="A28" s="397"/>
      <c r="B28" s="854"/>
      <c r="C28" s="854"/>
      <c r="D28" s="287"/>
      <c r="E28" s="284"/>
      <c r="F28" s="392"/>
      <c r="G28" s="277"/>
      <c r="H28" s="243"/>
      <c r="I28" s="243"/>
      <c r="J28" s="392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  <c r="AC28" s="317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</row>
    <row r="29" spans="1:53" s="115" customFormat="1" ht="24" hidden="1" customHeight="1">
      <c r="A29" s="393" t="s">
        <v>403</v>
      </c>
      <c r="B29" s="854"/>
      <c r="C29" s="273" t="str">
        <f>F31</f>
        <v>0.0</v>
      </c>
      <c r="D29" s="274" t="s">
        <v>112</v>
      </c>
      <c r="E29" s="275"/>
      <c r="F29" s="855">
        <f>B29</f>
        <v>0</v>
      </c>
      <c r="G29" s="860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R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ref="S29:AC29" si="1">S31</f>
        <v>0</v>
      </c>
      <c r="T29" s="292">
        <f t="shared" si="1"/>
        <v>0</v>
      </c>
      <c r="U29" s="292">
        <f t="shared" si="1"/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42">
        <f t="shared" si="1"/>
        <v>0</v>
      </c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</row>
    <row r="30" spans="1:53" s="115" customFormat="1" ht="0.75" hidden="1" customHeight="1">
      <c r="A30" s="397"/>
      <c r="B30" s="854"/>
      <c r="C30" s="273"/>
      <c r="D30" s="274"/>
      <c r="E30" s="275"/>
      <c r="F30" s="856"/>
      <c r="G30" s="858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43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373"/>
    </row>
    <row r="31" spans="1:53" s="115" customFormat="1" ht="12" hidden="1" customHeight="1">
      <c r="A31" s="397"/>
      <c r="B31" s="854"/>
      <c r="C31" s="854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объектов'!$R$15:$R$37,$F31,'Список объектов'!$W$15:$W$37)</f>
        <v>0</v>
      </c>
      <c r="I31" s="294">
        <f>SUMIF('Список объектов'!$R$15:$R$37,$F31,'Список объектов'!$X$15:$X$37)</f>
        <v>0</v>
      </c>
      <c r="J31" s="394" t="str">
        <f>J29</f>
        <v>TBD</v>
      </c>
      <c r="K31" s="295">
        <f>P31+O31</f>
        <v>0</v>
      </c>
      <c r="L31" s="294"/>
      <c r="M31" s="294"/>
      <c r="N31" s="294"/>
      <c r="O31" s="294"/>
      <c r="P31" s="295">
        <f>SUM(P32:P43)</f>
        <v>0</v>
      </c>
      <c r="Q31" s="295">
        <f>SUM(Q32:Q43)</f>
        <v>0</v>
      </c>
      <c r="R31" s="295">
        <f>SUM(R32:R43)</f>
        <v>0</v>
      </c>
      <c r="S31" s="295">
        <f t="shared" ref="S31:AC31" si="2">SUM(S32:S43)</f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 t="shared" si="2"/>
        <v>0</v>
      </c>
      <c r="X31" s="295">
        <f t="shared" si="2"/>
        <v>0</v>
      </c>
      <c r="Y31" s="295">
        <f t="shared" si="2"/>
        <v>0</v>
      </c>
      <c r="Z31" s="295">
        <f t="shared" si="2"/>
        <v>0</v>
      </c>
      <c r="AA31" s="295">
        <f t="shared" si="2"/>
        <v>0</v>
      </c>
      <c r="AB31" s="295">
        <f t="shared" si="2"/>
        <v>0</v>
      </c>
      <c r="AC31" s="249">
        <f t="shared" si="2"/>
        <v>0</v>
      </c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</row>
    <row r="32" spans="1:53" s="115" customFormat="1" ht="12" hidden="1" customHeight="1">
      <c r="A32" s="397"/>
      <c r="B32" s="854"/>
      <c r="C32" s="854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95">
        <f>SUM(Q32,U32,R32,X32,AA32)</f>
        <v>0</v>
      </c>
      <c r="Q32" s="294"/>
      <c r="R32" s="295">
        <f>SUM(S32,T32)</f>
        <v>0</v>
      </c>
      <c r="S32" s="294"/>
      <c r="T32" s="294"/>
      <c r="U32" s="295">
        <f>SUM(V32,W32)</f>
        <v>0</v>
      </c>
      <c r="V32" s="294"/>
      <c r="W32" s="294"/>
      <c r="X32" s="295">
        <f>SUM(Y32,Z32)</f>
        <v>0</v>
      </c>
      <c r="Y32" s="294"/>
      <c r="Z32" s="294"/>
      <c r="AA32" s="295">
        <f>SUM(AB32,AC32)</f>
        <v>0</v>
      </c>
      <c r="AB32" s="294"/>
      <c r="AC32" s="247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</row>
    <row r="33" spans="1:53" s="115" customFormat="1" ht="12" hidden="1" customHeight="1">
      <c r="A33" s="397"/>
      <c r="B33" s="854"/>
      <c r="C33" s="854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95">
        <f t="shared" ref="P33:P43" si="3">SUM(Q33,U33,R33,X33,AA33)</f>
        <v>0</v>
      </c>
      <c r="Q33" s="294"/>
      <c r="R33" s="295">
        <f t="shared" ref="R33:R43" si="4">SUM(S33,T33)</f>
        <v>0</v>
      </c>
      <c r="S33" s="294"/>
      <c r="T33" s="294"/>
      <c r="U33" s="295">
        <f t="shared" ref="U33:U43" si="5">SUM(V33,W33)</f>
        <v>0</v>
      </c>
      <c r="V33" s="294"/>
      <c r="W33" s="294"/>
      <c r="X33" s="295">
        <f t="shared" ref="X33:X43" si="6">SUM(Y33,Z33)</f>
        <v>0</v>
      </c>
      <c r="Y33" s="294"/>
      <c r="Z33" s="294"/>
      <c r="AA33" s="295">
        <f t="shared" ref="AA33:AA43" si="7">SUM(AB33,AC33)</f>
        <v>0</v>
      </c>
      <c r="AB33" s="294"/>
      <c r="AC33" s="247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</row>
    <row r="34" spans="1:53" s="115" customFormat="1" ht="12" hidden="1" customHeight="1">
      <c r="A34" s="397"/>
      <c r="B34" s="854"/>
      <c r="C34" s="854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95">
        <f t="shared" si="3"/>
        <v>0</v>
      </c>
      <c r="Q34" s="294"/>
      <c r="R34" s="295">
        <f t="shared" si="4"/>
        <v>0</v>
      </c>
      <c r="S34" s="294"/>
      <c r="T34" s="294"/>
      <c r="U34" s="295">
        <f t="shared" si="5"/>
        <v>0</v>
      </c>
      <c r="V34" s="294"/>
      <c r="W34" s="294"/>
      <c r="X34" s="295">
        <f t="shared" si="6"/>
        <v>0</v>
      </c>
      <c r="Y34" s="294"/>
      <c r="Z34" s="294"/>
      <c r="AA34" s="295">
        <f t="shared" si="7"/>
        <v>0</v>
      </c>
      <c r="AB34" s="294"/>
      <c r="AC34" s="247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</row>
    <row r="35" spans="1:53" s="115" customFormat="1" ht="12" hidden="1" customHeight="1">
      <c r="A35" s="397"/>
      <c r="B35" s="854"/>
      <c r="C35" s="854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95">
        <f t="shared" si="3"/>
        <v>0</v>
      </c>
      <c r="Q35" s="294"/>
      <c r="R35" s="295">
        <f t="shared" si="4"/>
        <v>0</v>
      </c>
      <c r="S35" s="294"/>
      <c r="T35" s="294"/>
      <c r="U35" s="295">
        <f t="shared" si="5"/>
        <v>0</v>
      </c>
      <c r="V35" s="294"/>
      <c r="W35" s="294"/>
      <c r="X35" s="295">
        <f t="shared" si="6"/>
        <v>0</v>
      </c>
      <c r="Y35" s="294"/>
      <c r="Z35" s="294"/>
      <c r="AA35" s="295">
        <f t="shared" si="7"/>
        <v>0</v>
      </c>
      <c r="AB35" s="294"/>
      <c r="AC35" s="247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</row>
    <row r="36" spans="1:53" s="115" customFormat="1" ht="12" hidden="1" customHeight="1">
      <c r="A36" s="397"/>
      <c r="B36" s="854"/>
      <c r="C36" s="854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95">
        <f t="shared" si="3"/>
        <v>0</v>
      </c>
      <c r="Q36" s="294"/>
      <c r="R36" s="295">
        <f t="shared" si="4"/>
        <v>0</v>
      </c>
      <c r="S36" s="294"/>
      <c r="T36" s="294"/>
      <c r="U36" s="295">
        <f t="shared" si="5"/>
        <v>0</v>
      </c>
      <c r="V36" s="294"/>
      <c r="W36" s="294"/>
      <c r="X36" s="295">
        <f t="shared" si="6"/>
        <v>0</v>
      </c>
      <c r="Y36" s="294"/>
      <c r="Z36" s="294"/>
      <c r="AA36" s="295">
        <f t="shared" si="7"/>
        <v>0</v>
      </c>
      <c r="AB36" s="294"/>
      <c r="AC36" s="247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</row>
    <row r="37" spans="1:53" s="115" customFormat="1" ht="12" hidden="1" customHeight="1">
      <c r="A37" s="397"/>
      <c r="B37" s="854"/>
      <c r="C37" s="854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95">
        <f t="shared" si="3"/>
        <v>0</v>
      </c>
      <c r="Q37" s="294"/>
      <c r="R37" s="295">
        <f t="shared" si="4"/>
        <v>0</v>
      </c>
      <c r="S37" s="294"/>
      <c r="T37" s="294"/>
      <c r="U37" s="295">
        <f t="shared" si="5"/>
        <v>0</v>
      </c>
      <c r="V37" s="294"/>
      <c r="W37" s="294"/>
      <c r="X37" s="295">
        <f t="shared" si="6"/>
        <v>0</v>
      </c>
      <c r="Y37" s="294"/>
      <c r="Z37" s="294"/>
      <c r="AA37" s="295">
        <f t="shared" si="7"/>
        <v>0</v>
      </c>
      <c r="AB37" s="294"/>
      <c r="AC37" s="247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</row>
    <row r="38" spans="1:53" s="115" customFormat="1" ht="12" hidden="1" customHeight="1">
      <c r="A38" s="397"/>
      <c r="B38" s="854"/>
      <c r="C38" s="854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95">
        <f t="shared" si="3"/>
        <v>0</v>
      </c>
      <c r="Q38" s="294"/>
      <c r="R38" s="295">
        <f t="shared" si="4"/>
        <v>0</v>
      </c>
      <c r="S38" s="294"/>
      <c r="T38" s="294"/>
      <c r="U38" s="295">
        <f t="shared" si="5"/>
        <v>0</v>
      </c>
      <c r="V38" s="294"/>
      <c r="W38" s="294"/>
      <c r="X38" s="295">
        <f t="shared" si="6"/>
        <v>0</v>
      </c>
      <c r="Y38" s="294"/>
      <c r="Z38" s="294"/>
      <c r="AA38" s="295">
        <f t="shared" si="7"/>
        <v>0</v>
      </c>
      <c r="AB38" s="294"/>
      <c r="AC38" s="247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</row>
    <row r="39" spans="1:53" s="115" customFormat="1" ht="12" hidden="1" customHeight="1">
      <c r="A39" s="397"/>
      <c r="B39" s="854"/>
      <c r="C39" s="854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95">
        <f t="shared" si="3"/>
        <v>0</v>
      </c>
      <c r="Q39" s="294"/>
      <c r="R39" s="295">
        <f t="shared" si="4"/>
        <v>0</v>
      </c>
      <c r="S39" s="294"/>
      <c r="T39" s="294"/>
      <c r="U39" s="295">
        <f t="shared" si="5"/>
        <v>0</v>
      </c>
      <c r="V39" s="294"/>
      <c r="W39" s="294"/>
      <c r="X39" s="295">
        <f t="shared" si="6"/>
        <v>0</v>
      </c>
      <c r="Y39" s="294"/>
      <c r="Z39" s="294"/>
      <c r="AA39" s="295">
        <f t="shared" si="7"/>
        <v>0</v>
      </c>
      <c r="AB39" s="294"/>
      <c r="AC39" s="247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</row>
    <row r="40" spans="1:53" s="115" customFormat="1" ht="12" hidden="1" customHeight="1">
      <c r="A40" s="397"/>
      <c r="B40" s="854"/>
      <c r="C40" s="854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95">
        <f t="shared" si="3"/>
        <v>0</v>
      </c>
      <c r="Q40" s="294"/>
      <c r="R40" s="295">
        <f t="shared" si="4"/>
        <v>0</v>
      </c>
      <c r="S40" s="294"/>
      <c r="T40" s="294"/>
      <c r="U40" s="295">
        <f t="shared" si="5"/>
        <v>0</v>
      </c>
      <c r="V40" s="294"/>
      <c r="W40" s="294"/>
      <c r="X40" s="295">
        <f t="shared" si="6"/>
        <v>0</v>
      </c>
      <c r="Y40" s="294"/>
      <c r="Z40" s="294"/>
      <c r="AA40" s="295">
        <f t="shared" si="7"/>
        <v>0</v>
      </c>
      <c r="AB40" s="294"/>
      <c r="AC40" s="247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</row>
    <row r="41" spans="1:53" s="115" customFormat="1" ht="12" hidden="1" customHeight="1">
      <c r="A41" s="397"/>
      <c r="B41" s="854"/>
      <c r="C41" s="854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95">
        <f t="shared" si="3"/>
        <v>0</v>
      </c>
      <c r="Q41" s="294"/>
      <c r="R41" s="295">
        <f t="shared" si="4"/>
        <v>0</v>
      </c>
      <c r="S41" s="294"/>
      <c r="T41" s="294"/>
      <c r="U41" s="295">
        <f t="shared" si="5"/>
        <v>0</v>
      </c>
      <c r="V41" s="294"/>
      <c r="W41" s="294"/>
      <c r="X41" s="295">
        <f t="shared" si="6"/>
        <v>0</v>
      </c>
      <c r="Y41" s="294"/>
      <c r="Z41" s="294"/>
      <c r="AA41" s="295">
        <f t="shared" si="7"/>
        <v>0</v>
      </c>
      <c r="AB41" s="294"/>
      <c r="AC41" s="247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</row>
    <row r="42" spans="1:53" s="115" customFormat="1" ht="12" hidden="1" customHeight="1">
      <c r="A42" s="397"/>
      <c r="B42" s="854"/>
      <c r="C42" s="854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95">
        <f t="shared" si="3"/>
        <v>0</v>
      </c>
      <c r="Q42" s="294"/>
      <c r="R42" s="295">
        <f t="shared" si="4"/>
        <v>0</v>
      </c>
      <c r="S42" s="294"/>
      <c r="T42" s="294"/>
      <c r="U42" s="295">
        <f t="shared" si="5"/>
        <v>0</v>
      </c>
      <c r="V42" s="294"/>
      <c r="W42" s="294"/>
      <c r="X42" s="295">
        <f t="shared" si="6"/>
        <v>0</v>
      </c>
      <c r="Y42" s="294"/>
      <c r="Z42" s="294"/>
      <c r="AA42" s="295">
        <f t="shared" si="7"/>
        <v>0</v>
      </c>
      <c r="AB42" s="294"/>
      <c r="AC42" s="247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</row>
    <row r="43" spans="1:53" s="115" customFormat="1" ht="12" hidden="1" customHeight="1">
      <c r="A43" s="397"/>
      <c r="B43" s="854"/>
      <c r="C43" s="854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95">
        <f t="shared" si="3"/>
        <v>0</v>
      </c>
      <c r="Q43" s="294"/>
      <c r="R43" s="295">
        <f t="shared" si="4"/>
        <v>0</v>
      </c>
      <c r="S43" s="294"/>
      <c r="T43" s="294"/>
      <c r="U43" s="295">
        <f t="shared" si="5"/>
        <v>0</v>
      </c>
      <c r="V43" s="294"/>
      <c r="W43" s="294"/>
      <c r="X43" s="295">
        <f t="shared" si="6"/>
        <v>0</v>
      </c>
      <c r="Y43" s="294"/>
      <c r="Z43" s="294"/>
      <c r="AA43" s="295">
        <f t="shared" si="7"/>
        <v>0</v>
      </c>
      <c r="AB43" s="294"/>
      <c r="AC43" s="247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</row>
    <row r="44" spans="1:53" s="115" customFormat="1" ht="0.75" hidden="1" customHeight="1">
      <c r="A44" s="397"/>
      <c r="B44" s="854"/>
      <c r="C44" s="854"/>
      <c r="D44" s="283"/>
      <c r="E44" s="284"/>
      <c r="F44" s="392"/>
      <c r="G44" s="277"/>
      <c r="H44" s="243"/>
      <c r="I44" s="243"/>
      <c r="J44" s="392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317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373"/>
    </row>
    <row r="45" spans="1:53" s="115" customFormat="1" ht="0.75" hidden="1" customHeight="1">
      <c r="A45" s="397"/>
      <c r="B45" s="854"/>
      <c r="C45" s="854"/>
      <c r="D45" s="283"/>
      <c r="E45" s="284"/>
      <c r="F45" s="392"/>
      <c r="G45" s="277"/>
      <c r="H45" s="243"/>
      <c r="I45" s="243"/>
      <c r="J45" s="392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317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</row>
    <row r="46" spans="1:53" s="115" customFormat="1" ht="0.75" hidden="1" customHeight="1">
      <c r="A46" s="397"/>
      <c r="B46" s="854"/>
      <c r="C46" s="854"/>
      <c r="D46" s="283"/>
      <c r="E46" s="284"/>
      <c r="F46" s="392"/>
      <c r="G46" s="277"/>
      <c r="H46" s="243"/>
      <c r="I46" s="243"/>
      <c r="J46" s="392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317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</row>
    <row r="47" spans="1:53" s="115" customFormat="1" ht="0.75" hidden="1" customHeight="1">
      <c r="A47" s="397"/>
      <c r="B47" s="854"/>
      <c r="C47" s="854"/>
      <c r="D47" s="283"/>
      <c r="E47" s="284"/>
      <c r="F47" s="392"/>
      <c r="G47" s="277"/>
      <c r="H47" s="243"/>
      <c r="I47" s="243"/>
      <c r="J47" s="392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317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</row>
    <row r="48" spans="1:53" s="115" customFormat="1" ht="0.75" hidden="1" customHeight="1">
      <c r="A48" s="397"/>
      <c r="B48" s="854"/>
      <c r="C48" s="854"/>
      <c r="D48" s="283"/>
      <c r="E48" s="284"/>
      <c r="F48" s="392"/>
      <c r="G48" s="277"/>
      <c r="H48" s="243"/>
      <c r="I48" s="243"/>
      <c r="J48" s="392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317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</row>
    <row r="49" spans="1:53" s="115" customFormat="1" ht="0.75" hidden="1" customHeight="1">
      <c r="A49" s="397"/>
      <c r="B49" s="854"/>
      <c r="C49" s="854"/>
      <c r="D49" s="283"/>
      <c r="E49" s="284"/>
      <c r="F49" s="392"/>
      <c r="G49" s="277"/>
      <c r="H49" s="243"/>
      <c r="I49" s="243"/>
      <c r="J49" s="392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317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</row>
    <row r="50" spans="1:53" s="115" customFormat="1" ht="0.75" hidden="1" customHeight="1">
      <c r="A50" s="397"/>
      <c r="B50" s="854"/>
      <c r="C50" s="854"/>
      <c r="D50" s="283"/>
      <c r="E50" s="284"/>
      <c r="F50" s="392"/>
      <c r="G50" s="277"/>
      <c r="H50" s="243"/>
      <c r="I50" s="243"/>
      <c r="J50" s="392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317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</row>
    <row r="51" spans="1:53" s="115" customFormat="1" ht="0.75" hidden="1" customHeight="1">
      <c r="A51" s="397"/>
      <c r="B51" s="854"/>
      <c r="C51" s="854"/>
      <c r="D51" s="283"/>
      <c r="E51" s="284"/>
      <c r="F51" s="392"/>
      <c r="G51" s="277"/>
      <c r="H51" s="243"/>
      <c r="I51" s="243"/>
      <c r="J51" s="392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317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</row>
    <row r="52" spans="1:53" s="115" customFormat="1" ht="0.75" hidden="1" customHeight="1">
      <c r="A52" s="397"/>
      <c r="B52" s="854"/>
      <c r="C52" s="854"/>
      <c r="D52" s="283"/>
      <c r="E52" s="284"/>
      <c r="F52" s="392"/>
      <c r="G52" s="277"/>
      <c r="H52" s="243"/>
      <c r="I52" s="243"/>
      <c r="J52" s="392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317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</row>
    <row r="53" spans="1:53" s="115" customFormat="1" ht="0.75" hidden="1" customHeight="1">
      <c r="A53" s="397"/>
      <c r="B53" s="854"/>
      <c r="C53" s="854"/>
      <c r="D53" s="283"/>
      <c r="E53" s="284"/>
      <c r="F53" s="392"/>
      <c r="G53" s="277"/>
      <c r="H53" s="243"/>
      <c r="I53" s="243"/>
      <c r="J53" s="392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317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</row>
    <row r="54" spans="1:53" s="115" customFormat="1" ht="0.75" hidden="1" customHeight="1">
      <c r="A54" s="397"/>
      <c r="B54" s="854"/>
      <c r="C54" s="854"/>
      <c r="D54" s="283"/>
      <c r="E54" s="284"/>
      <c r="F54" s="392"/>
      <c r="G54" s="277"/>
      <c r="H54" s="243"/>
      <c r="I54" s="243"/>
      <c r="J54" s="392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317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</row>
    <row r="55" spans="1:53" s="115" customFormat="1" ht="0.75" hidden="1" customHeight="1">
      <c r="A55" s="397"/>
      <c r="B55" s="854"/>
      <c r="C55" s="854"/>
      <c r="D55" s="283"/>
      <c r="E55" s="284"/>
      <c r="F55" s="392"/>
      <c r="G55" s="277"/>
      <c r="H55" s="243"/>
      <c r="I55" s="243"/>
      <c r="J55" s="392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317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2"/>
    </row>
    <row r="56" spans="1:53" s="115" customFormat="1" ht="0.75" hidden="1" customHeight="1">
      <c r="A56" s="397"/>
      <c r="B56" s="854"/>
      <c r="C56" s="854"/>
      <c r="D56" s="287"/>
      <c r="E56" s="284"/>
      <c r="F56" s="392"/>
      <c r="G56" s="277"/>
      <c r="H56" s="243"/>
      <c r="I56" s="243"/>
      <c r="J56" s="392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426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2"/>
    </row>
    <row r="57" spans="1:53" s="170" customFormat="1" ht="0.75" hidden="1" customHeight="1"/>
    <row r="58" spans="1:53" s="170" customFormat="1" ht="0.75" hidden="1" customHeight="1"/>
    <row r="59" spans="1:53" s="170" customFormat="1" ht="0.75" hidden="1" customHeight="1"/>
    <row r="60" spans="1:53" s="170" customFormat="1" ht="0.75" hidden="1" customHeight="1"/>
    <row r="61" spans="1:53" s="170" customFormat="1" ht="0.75" hidden="1" customHeight="1"/>
    <row r="62" spans="1:53" s="170" customFormat="1" ht="0.75" hidden="1" customHeight="1"/>
    <row r="63" spans="1:53" s="170" customFormat="1" ht="0.75" hidden="1" customHeight="1"/>
    <row r="64" spans="1:53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/>
    <row r="87" spans="53:53" s="170" customFormat="1" ht="0.75" hidden="1" customHeight="1"/>
    <row r="88" spans="53:53" s="170" customFormat="1" ht="0.75" hidden="1" customHeight="1"/>
    <row r="89" spans="53:53" s="170" customFormat="1" ht="0.75" hidden="1" customHeight="1"/>
    <row r="90" spans="53:53" s="170" customFormat="1" ht="0.75" hidden="1" customHeight="1"/>
    <row r="91" spans="53:53" s="170" customFormat="1" ht="0.75" hidden="1" customHeight="1"/>
    <row r="92" spans="53:53" s="170" customFormat="1" ht="0.75" hidden="1" customHeight="1"/>
    <row r="93" spans="53:53" s="170" customFormat="1" ht="0.75" hidden="1" customHeight="1"/>
    <row r="94" spans="53:53" s="170" customFormat="1" ht="0.75" hidden="1" customHeight="1"/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53" s="170" customFormat="1" ht="0.75" hidden="1" customHeight="1">
      <c r="BA113" s="226"/>
    </row>
    <row r="114" spans="1:53" s="170" customFormat="1" ht="0.75" hidden="1" customHeight="1">
      <c r="BA114" s="226"/>
    </row>
    <row r="115" spans="1:53" s="170" customFormat="1" ht="0.75" hidden="1" customHeight="1">
      <c r="B115" s="301"/>
      <c r="C115" s="251"/>
      <c r="D115" s="288"/>
      <c r="BA115" s="226"/>
    </row>
    <row r="116" spans="1:53" s="170" customFormat="1" ht="0.75" hidden="1" customHeight="1">
      <c r="B116" s="301"/>
      <c r="C116" s="251"/>
      <c r="D116" s="288"/>
      <c r="BA116" s="226"/>
    </row>
    <row r="117" spans="1:53" s="170" customFormat="1" hidden="1">
      <c r="B117" s="301"/>
      <c r="C117" s="251"/>
      <c r="D117" s="288"/>
      <c r="BA117" s="226"/>
    </row>
    <row r="118" spans="1:53" customFormat="1" ht="11.25" customHeight="1">
      <c r="B118" s="41"/>
      <c r="C118" s="11"/>
      <c r="D118" s="86"/>
      <c r="E118" s="11"/>
      <c r="F118" s="36"/>
      <c r="G118" s="36"/>
      <c r="H118" s="36"/>
      <c r="I118" s="36"/>
      <c r="J118" s="36"/>
      <c r="K118" s="36"/>
      <c r="L118" s="36"/>
      <c r="M118" s="36"/>
      <c r="N118" s="36"/>
      <c r="BA118" s="226"/>
    </row>
    <row r="119" spans="1:53" customFormat="1" ht="18" customHeight="1">
      <c r="B119" s="41"/>
      <c r="C119" s="11"/>
      <c r="D119" s="86"/>
      <c r="E119" s="38"/>
      <c r="F119" s="120" t="str">
        <f>"Баланс " &amp; TEMPLATE_SPHERE &amp; " (транспортировка)"</f>
        <v>Баланс теплоснабжения (транспортировка)</v>
      </c>
      <c r="G119" s="121"/>
      <c r="H119" s="121"/>
      <c r="I119" s="121"/>
      <c r="J119" s="121"/>
      <c r="K119" s="121"/>
      <c r="L119" s="71"/>
      <c r="M119" s="71"/>
      <c r="N119" s="71"/>
      <c r="O119" s="71"/>
      <c r="BA119" s="226"/>
    </row>
    <row r="120" spans="1:53" customFormat="1" ht="15" customHeight="1"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BA120" s="226"/>
    </row>
    <row r="121" spans="1:53" ht="24" customHeight="1">
      <c r="B121" s="43"/>
      <c r="C121" s="42"/>
      <c r="D121" s="85"/>
      <c r="E121" s="36"/>
      <c r="F121" s="833" t="s">
        <v>104</v>
      </c>
      <c r="G121" s="833" t="s">
        <v>150</v>
      </c>
      <c r="H121" s="833" t="s">
        <v>399</v>
      </c>
      <c r="I121" s="833" t="s">
        <v>400</v>
      </c>
      <c r="J121" s="833" t="s">
        <v>686</v>
      </c>
      <c r="K121" s="901" t="s">
        <v>1083</v>
      </c>
      <c r="L121" s="901"/>
      <c r="M121" s="901"/>
      <c r="N121" s="901"/>
      <c r="O121" s="833" t="s">
        <v>190</v>
      </c>
      <c r="P121" s="901" t="s">
        <v>309</v>
      </c>
      <c r="Q121" s="901"/>
      <c r="R121" s="901"/>
      <c r="S121" s="901"/>
      <c r="T121" s="901"/>
      <c r="U121" s="901"/>
      <c r="V121" s="901"/>
      <c r="W121" s="901"/>
      <c r="X121" s="901"/>
      <c r="Y121" s="901"/>
      <c r="Z121" s="901"/>
      <c r="AA121" s="901"/>
      <c r="AB121" s="901"/>
      <c r="AC121" s="901"/>
      <c r="BA121" s="47"/>
    </row>
    <row r="122" spans="1:53" ht="15" customHeight="1">
      <c r="B122" s="43"/>
      <c r="C122" s="42"/>
      <c r="D122" s="85"/>
      <c r="E122" s="36"/>
      <c r="F122" s="833"/>
      <c r="G122" s="833"/>
      <c r="H122" s="833"/>
      <c r="I122" s="833"/>
      <c r="J122" s="833"/>
      <c r="K122" s="833" t="s">
        <v>160</v>
      </c>
      <c r="L122" s="833" t="s">
        <v>1073</v>
      </c>
      <c r="M122" s="833" t="s">
        <v>1074</v>
      </c>
      <c r="N122" s="833" t="s">
        <v>1075</v>
      </c>
      <c r="O122" s="833"/>
      <c r="P122" s="833" t="s">
        <v>160</v>
      </c>
      <c r="Q122" s="833" t="s">
        <v>1082</v>
      </c>
      <c r="R122" s="901" t="s">
        <v>310</v>
      </c>
      <c r="S122" s="901"/>
      <c r="T122" s="901"/>
      <c r="U122" s="901" t="s">
        <v>161</v>
      </c>
      <c r="V122" s="901"/>
      <c r="W122" s="901"/>
      <c r="X122" s="901" t="s">
        <v>162</v>
      </c>
      <c r="Y122" s="901"/>
      <c r="Z122" s="901"/>
      <c r="AA122" s="901" t="s">
        <v>163</v>
      </c>
      <c r="AB122" s="901"/>
      <c r="AC122" s="901"/>
      <c r="BA122" s="47"/>
    </row>
    <row r="123" spans="1:53" ht="45" customHeight="1">
      <c r="B123" s="43"/>
      <c r="C123" s="42"/>
      <c r="D123" s="85"/>
      <c r="E123" s="36"/>
      <c r="F123" s="833"/>
      <c r="G123" s="833"/>
      <c r="H123" s="833"/>
      <c r="I123" s="833"/>
      <c r="J123" s="833"/>
      <c r="K123" s="833"/>
      <c r="L123" s="833"/>
      <c r="M123" s="833"/>
      <c r="N123" s="833"/>
      <c r="O123" s="833"/>
      <c r="P123" s="833"/>
      <c r="Q123" s="833"/>
      <c r="R123" s="421" t="s">
        <v>160</v>
      </c>
      <c r="S123" s="421" t="s">
        <v>1077</v>
      </c>
      <c r="T123" s="421" t="s">
        <v>1078</v>
      </c>
      <c r="U123" s="421" t="s">
        <v>160</v>
      </c>
      <c r="V123" s="421" t="s">
        <v>1077</v>
      </c>
      <c r="W123" s="421" t="s">
        <v>1078</v>
      </c>
      <c r="X123" s="421" t="s">
        <v>160</v>
      </c>
      <c r="Y123" s="421" t="s">
        <v>1077</v>
      </c>
      <c r="Z123" s="421" t="s">
        <v>1078</v>
      </c>
      <c r="AA123" s="421" t="s">
        <v>160</v>
      </c>
      <c r="AB123" s="421" t="s">
        <v>1077</v>
      </c>
      <c r="AC123" s="421" t="s">
        <v>1078</v>
      </c>
      <c r="BA123" s="47"/>
    </row>
    <row r="124" spans="1:53" s="251" customFormat="1" ht="12" customHeight="1">
      <c r="A124" s="301"/>
      <c r="B124" s="304"/>
      <c r="C124" s="302"/>
      <c r="D124" s="305"/>
      <c r="E124" s="312"/>
      <c r="F124" s="356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 t="s">
        <v>705</v>
      </c>
      <c r="O124" s="356">
        <v>2</v>
      </c>
      <c r="P124" s="356">
        <v>3</v>
      </c>
      <c r="Q124" s="356" t="s">
        <v>171</v>
      </c>
      <c r="R124" s="356" t="s">
        <v>172</v>
      </c>
      <c r="S124" s="356" t="s">
        <v>514</v>
      </c>
      <c r="T124" s="356" t="s">
        <v>996</v>
      </c>
      <c r="U124" s="356" t="s">
        <v>173</v>
      </c>
      <c r="V124" s="356" t="s">
        <v>1109</v>
      </c>
      <c r="W124" s="356" t="s">
        <v>1110</v>
      </c>
      <c r="X124" s="356" t="s">
        <v>174</v>
      </c>
      <c r="Y124" s="356" t="s">
        <v>1111</v>
      </c>
      <c r="Z124" s="356" t="s">
        <v>1112</v>
      </c>
      <c r="AA124" s="356" t="s">
        <v>175</v>
      </c>
      <c r="AB124" s="356" t="s">
        <v>405</v>
      </c>
      <c r="AC124" s="356" t="s">
        <v>406</v>
      </c>
      <c r="AD124" s="312"/>
      <c r="AE124" s="312"/>
      <c r="AF124" s="312"/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73"/>
    </row>
    <row r="125" spans="1:53" s="251" customFormat="1" ht="5.25" customHeight="1">
      <c r="A125" s="301"/>
      <c r="B125" s="304"/>
      <c r="C125" s="302"/>
      <c r="D125" s="305"/>
      <c r="E125" s="312"/>
      <c r="F125" s="359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12"/>
      <c r="AE125" s="312"/>
      <c r="AF125" s="312"/>
      <c r="AG125" s="312"/>
      <c r="AH125" s="312"/>
      <c r="AI125" s="312"/>
      <c r="AJ125" s="312"/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2"/>
      <c r="AX125" s="312"/>
      <c r="AY125" s="312"/>
      <c r="AZ125" s="312"/>
      <c r="BA125" s="373"/>
    </row>
    <row r="126" spans="1:53" s="115" customFormat="1" ht="24" customHeight="1">
      <c r="A126" s="8"/>
      <c r="B126" s="170"/>
      <c r="C126" s="251"/>
      <c r="D126" s="345" t="s">
        <v>112</v>
      </c>
      <c r="E126" s="374"/>
      <c r="F126" s="319" t="str">
        <f>IF(TEMPLATE_SPHERE_CODE="COLDVSNA","0.1.P","0.1")</f>
        <v>0.1</v>
      </c>
      <c r="G126" s="877" t="s">
        <v>2296</v>
      </c>
      <c r="H126" s="375"/>
      <c r="I126" s="243"/>
      <c r="J126" s="376" t="s">
        <v>240</v>
      </c>
      <c r="K126" s="248">
        <f t="shared" ref="K126:AC126" si="8">SUMIF($BA131:$BA132,$BA126,K131:K132)</f>
        <v>0</v>
      </c>
      <c r="L126" s="248">
        <f t="shared" si="8"/>
        <v>0</v>
      </c>
      <c r="M126" s="248">
        <f t="shared" si="8"/>
        <v>0</v>
      </c>
      <c r="N126" s="248">
        <f t="shared" si="8"/>
        <v>0</v>
      </c>
      <c r="O126" s="248">
        <f t="shared" si="8"/>
        <v>0</v>
      </c>
      <c r="P126" s="248">
        <f t="shared" si="8"/>
        <v>0</v>
      </c>
      <c r="Q126" s="248">
        <f t="shared" si="8"/>
        <v>0</v>
      </c>
      <c r="R126" s="248">
        <f t="shared" si="8"/>
        <v>0</v>
      </c>
      <c r="S126" s="248">
        <f t="shared" si="8"/>
        <v>0</v>
      </c>
      <c r="T126" s="248">
        <f t="shared" si="8"/>
        <v>0</v>
      </c>
      <c r="U126" s="248">
        <f t="shared" si="8"/>
        <v>0</v>
      </c>
      <c r="V126" s="248">
        <f t="shared" si="8"/>
        <v>0</v>
      </c>
      <c r="W126" s="248">
        <f t="shared" si="8"/>
        <v>0</v>
      </c>
      <c r="X126" s="248">
        <f t="shared" si="8"/>
        <v>0</v>
      </c>
      <c r="Y126" s="248">
        <f t="shared" si="8"/>
        <v>0</v>
      </c>
      <c r="Z126" s="248">
        <f t="shared" si="8"/>
        <v>0</v>
      </c>
      <c r="AA126" s="248">
        <f t="shared" si="8"/>
        <v>0</v>
      </c>
      <c r="AB126" s="248">
        <f t="shared" si="8"/>
        <v>0</v>
      </c>
      <c r="AC126" s="248">
        <f t="shared" si="8"/>
        <v>0</v>
      </c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</row>
    <row r="127" spans="1:53" s="115" customFormat="1" ht="24" customHeight="1">
      <c r="A127" s="8"/>
      <c r="B127" s="170"/>
      <c r="C127" s="251"/>
      <c r="D127" s="305"/>
      <c r="E127" s="312"/>
      <c r="F127" s="319" t="str">
        <f>IF(TEMPLATE_SPHERE_CODE="COLDVSNA","0.1.T","")</f>
        <v/>
      </c>
      <c r="G127" s="877"/>
      <c r="H127" s="375"/>
      <c r="I127" s="243"/>
      <c r="J127" s="376" t="s">
        <v>241</v>
      </c>
      <c r="K127" s="248">
        <f t="shared" ref="K127:AC127" si="9">SUMIF($BA131:$BA132,$BA127,K131:K132)</f>
        <v>0</v>
      </c>
      <c r="L127" s="248">
        <f t="shared" si="9"/>
        <v>0</v>
      </c>
      <c r="M127" s="248">
        <f t="shared" si="9"/>
        <v>0</v>
      </c>
      <c r="N127" s="248">
        <f t="shared" si="9"/>
        <v>0</v>
      </c>
      <c r="O127" s="248">
        <f t="shared" si="9"/>
        <v>0</v>
      </c>
      <c r="P127" s="248">
        <f t="shared" si="9"/>
        <v>0</v>
      </c>
      <c r="Q127" s="248">
        <f t="shared" si="9"/>
        <v>0</v>
      </c>
      <c r="R127" s="248">
        <f t="shared" si="9"/>
        <v>0</v>
      </c>
      <c r="S127" s="248">
        <f t="shared" si="9"/>
        <v>0</v>
      </c>
      <c r="T127" s="248">
        <f t="shared" si="9"/>
        <v>0</v>
      </c>
      <c r="U127" s="248">
        <f t="shared" si="9"/>
        <v>0</v>
      </c>
      <c r="V127" s="248">
        <f t="shared" si="9"/>
        <v>0</v>
      </c>
      <c r="W127" s="248">
        <f t="shared" si="9"/>
        <v>0</v>
      </c>
      <c r="X127" s="248">
        <f t="shared" si="9"/>
        <v>0</v>
      </c>
      <c r="Y127" s="248">
        <f t="shared" si="9"/>
        <v>0</v>
      </c>
      <c r="Z127" s="248">
        <f t="shared" si="9"/>
        <v>0</v>
      </c>
      <c r="AA127" s="248">
        <f t="shared" si="9"/>
        <v>0</v>
      </c>
      <c r="AB127" s="248">
        <f t="shared" si="9"/>
        <v>0</v>
      </c>
      <c r="AC127" s="248">
        <f t="shared" si="9"/>
        <v>0</v>
      </c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</row>
    <row r="128" spans="1:53" s="115" customFormat="1" ht="0.75" customHeight="1">
      <c r="A128" s="8"/>
      <c r="B128" s="170"/>
      <c r="C128" s="251"/>
      <c r="D128" s="288"/>
      <c r="E128" s="378"/>
      <c r="F128" s="379"/>
      <c r="G128" s="930"/>
      <c r="H128" s="361"/>
      <c r="I128" s="338"/>
      <c r="J128" s="380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2"/>
      <c r="AB128" s="381"/>
      <c r="AC128" s="382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373" t="s">
        <v>17</v>
      </c>
    </row>
    <row r="129" spans="1:53" s="115" customFormat="1" ht="0.75" customHeight="1">
      <c r="A129" s="8"/>
      <c r="B129" s="170"/>
      <c r="C129" s="251"/>
      <c r="D129" s="288"/>
      <c r="E129" s="378"/>
      <c r="F129" s="323"/>
      <c r="G129" s="875"/>
      <c r="H129" s="363"/>
      <c r="I129" s="272"/>
      <c r="J129" s="380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364"/>
      <c r="AB129" s="293"/>
      <c r="AC129" s="364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373" t="s">
        <v>18</v>
      </c>
    </row>
    <row r="130" spans="1:53" s="115" customFormat="1" ht="0.75" customHeight="1">
      <c r="A130" s="8"/>
      <c r="B130" s="170"/>
      <c r="C130" s="251"/>
      <c r="D130" s="288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373"/>
    </row>
    <row r="131" spans="1:53" s="251" customFormat="1" ht="0.75" customHeight="1">
      <c r="A131" s="301"/>
      <c r="B131" s="325">
        <v>0</v>
      </c>
      <c r="D131" s="288"/>
      <c r="E131" s="312"/>
      <c r="F131" s="365"/>
      <c r="G131" s="365"/>
      <c r="H131" s="170"/>
      <c r="I131" s="170"/>
      <c r="J131" s="170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12"/>
      <c r="AE131" s="312"/>
      <c r="AF131" s="312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2"/>
      <c r="AV131" s="312"/>
      <c r="AW131" s="312"/>
      <c r="AX131" s="312"/>
      <c r="AY131" s="312"/>
      <c r="AZ131" s="312"/>
      <c r="BA131" s="373"/>
    </row>
    <row r="132" spans="1:53" s="115" customFormat="1" ht="0.75" customHeight="1">
      <c r="A132" s="8"/>
      <c r="B132" s="170"/>
      <c r="C132" s="251"/>
      <c r="D132" s="288"/>
      <c r="E132" s="312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373"/>
    </row>
    <row r="133" spans="1:53" s="115" customFormat="1" ht="12" customHeight="1">
      <c r="A133" s="8"/>
      <c r="B133" s="170"/>
      <c r="C133" s="251"/>
      <c r="D133" s="288"/>
      <c r="E133" s="170"/>
      <c r="F133" s="8"/>
      <c r="G133" s="8"/>
      <c r="H133" s="170"/>
      <c r="I133" s="170"/>
      <c r="J133" s="170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373"/>
    </row>
    <row r="134" spans="1:53" ht="12" customHeight="1">
      <c r="D134" s="84"/>
      <c r="E134"/>
      <c r="F134" s="24"/>
      <c r="G134" s="24"/>
      <c r="H134"/>
      <c r="I134"/>
      <c r="J13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1:53">
      <c r="D135" s="84"/>
    </row>
    <row r="136" spans="1:53" ht="18" customHeight="1">
      <c r="D136" s="84"/>
    </row>
    <row r="137" spans="1:53">
      <c r="D137" s="84"/>
    </row>
    <row r="138" spans="1:53">
      <c r="D138" s="84"/>
    </row>
    <row r="139" spans="1:53">
      <c r="D139" s="84"/>
    </row>
    <row r="140" spans="1:53">
      <c r="D140" s="84"/>
    </row>
    <row r="141" spans="1:53">
      <c r="D141" s="84"/>
    </row>
    <row r="142" spans="1:53">
      <c r="D142" s="84"/>
    </row>
    <row r="143" spans="1:53">
      <c r="D143" s="84"/>
    </row>
  </sheetData>
  <sheetProtection password="BBC5" sheet="1" objects="1" scenarios="1" formatColumns="0" formatRows="0"/>
  <mergeCells count="30">
    <mergeCell ref="G1:G2"/>
    <mergeCell ref="G128:G129"/>
    <mergeCell ref="G126:G127"/>
    <mergeCell ref="G29:G30"/>
    <mergeCell ref="B1:B28"/>
    <mergeCell ref="F1:F2"/>
    <mergeCell ref="B29:B56"/>
    <mergeCell ref="C44:C56"/>
    <mergeCell ref="C3:C15"/>
    <mergeCell ref="C16:C28"/>
    <mergeCell ref="C31:C43"/>
    <mergeCell ref="F29:F30"/>
    <mergeCell ref="P121:AC121"/>
    <mergeCell ref="K122:K123"/>
    <mergeCell ref="K121:N121"/>
    <mergeCell ref="M122:M123"/>
    <mergeCell ref="N122:N123"/>
    <mergeCell ref="O121:O123"/>
    <mergeCell ref="P122:P123"/>
    <mergeCell ref="Q122:Q123"/>
    <mergeCell ref="AA122:AC122"/>
    <mergeCell ref="R122:T122"/>
    <mergeCell ref="U122:W122"/>
    <mergeCell ref="X122:Z122"/>
    <mergeCell ref="H121:H123"/>
    <mergeCell ref="I121:I123"/>
    <mergeCell ref="J121:J123"/>
    <mergeCell ref="L122:L123"/>
    <mergeCell ref="F121:F123"/>
    <mergeCell ref="G121:G123"/>
  </mergeCells>
  <phoneticPr fontId="0" type="noConversion"/>
  <dataValidations disablePrompts="1" count="1">
    <dataValidation allowBlank="1" showInputMessage="1" showErrorMessage="1" sqref="R122:W122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COLDVSNA_CALC">
    <tabColor rgb="FF00B050"/>
    <outlinePr summaryBelow="0"/>
  </sheetPr>
  <dimension ref="A1:AU292"/>
  <sheetViews>
    <sheetView showGridLines="0" topLeftCell="AK9" zoomScale="90" zoomScaleNormal="90" workbookViewId="0">
      <pane xSplit="9" ySplit="14" topLeftCell="AT23" activePane="bottomRight" state="frozen"/>
      <selection activeCell="AK9" sqref="AK9"/>
      <selection pane="topRight" activeCell="AT9" sqref="AT9"/>
      <selection pane="bottomLeft" activeCell="AK23" sqref="AK23"/>
      <selection pane="bottomRight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5" t="s">
        <v>2313</v>
      </c>
      <c r="AN13" s="91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5"/>
      <c r="AN14" s="916"/>
      <c r="AO14" s="165"/>
      <c r="AP14" s="917"/>
      <c r="AQ14" s="901"/>
      <c r="AR14" s="901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33" t="s">
        <v>104</v>
      </c>
      <c r="AN19" s="846" t="s">
        <v>196</v>
      </c>
      <c r="AO19" s="846" t="s">
        <v>683</v>
      </c>
      <c r="AP19" s="920" t="s">
        <v>2296</v>
      </c>
      <c r="AQ19" s="921"/>
      <c r="AR19" s="921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33"/>
      <c r="AN20" s="846"/>
      <c r="AO20" s="846"/>
      <c r="AP20" s="922"/>
      <c r="AQ20" s="923"/>
      <c r="AR20" s="923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/>
      </c>
      <c r="AO22" s="194"/>
      <c r="AP22" s="182"/>
      <c r="AQ22" s="183"/>
      <c r="AR22" s="183"/>
      <c r="AS22" s="196"/>
      <c r="AT22" s="162"/>
      <c r="AU22" s="62"/>
    </row>
    <row r="23" spans="1:47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SUMIF($AS$9:$AT$9,AP$9,$AS23:$AT23)</f>
        <v>0</v>
      </c>
      <c r="AQ23" s="249">
        <f t="shared" si="0"/>
        <v>0</v>
      </c>
      <c r="AR23" s="249">
        <f t="shared" si="0"/>
        <v>0</v>
      </c>
      <c r="AS23" s="196"/>
      <c r="AT23" s="196"/>
      <c r="AU23" s="328"/>
    </row>
    <row r="24" spans="1:47" ht="2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0</v>
      </c>
      <c r="AQ24" s="249">
        <f t="shared" si="0"/>
        <v>0</v>
      </c>
      <c r="AR24" s="249">
        <f t="shared" si="0"/>
        <v>0</v>
      </c>
      <c r="AS24" s="196"/>
      <c r="AT24" s="196"/>
      <c r="AU24" s="328"/>
    </row>
    <row r="25" spans="1:47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0</v>
      </c>
      <c r="AQ25" s="249">
        <f t="shared" si="0"/>
        <v>0</v>
      </c>
      <c r="AR25" s="249">
        <f t="shared" si="0"/>
        <v>0</v>
      </c>
      <c r="AS25" s="196"/>
      <c r="AT25" s="196"/>
      <c r="AU25" s="328"/>
    </row>
    <row r="26" spans="1:47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0</v>
      </c>
      <c r="AQ26" s="249">
        <f t="shared" si="0"/>
        <v>0</v>
      </c>
      <c r="AR26" s="249">
        <f t="shared" si="0"/>
        <v>0</v>
      </c>
      <c r="AS26" s="196"/>
      <c r="AT26" s="196"/>
      <c r="AU26" s="328"/>
    </row>
    <row r="27" spans="1:47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0</v>
      </c>
      <c r="AQ27" s="249">
        <f t="shared" si="0"/>
        <v>0</v>
      </c>
      <c r="AR27" s="249">
        <f t="shared" si="0"/>
        <v>0</v>
      </c>
      <c r="AS27" s="196"/>
      <c r="AT27" s="196"/>
      <c r="AU27" s="328"/>
    </row>
    <row r="28" spans="1:47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0</v>
      </c>
      <c r="AQ28" s="249">
        <f t="shared" si="0"/>
        <v>0</v>
      </c>
      <c r="AR28" s="249">
        <f t="shared" si="0"/>
        <v>0</v>
      </c>
      <c r="AS28" s="196"/>
      <c r="AT28" s="196"/>
      <c r="AU28" s="328"/>
    </row>
    <row r="29" spans="1:47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0</v>
      </c>
      <c r="AQ29" s="249">
        <f t="shared" si="0"/>
        <v>0</v>
      </c>
      <c r="AR29" s="249">
        <f t="shared" si="0"/>
        <v>0</v>
      </c>
      <c r="AS29" s="196"/>
      <c r="AT29" s="196"/>
      <c r="AU29" s="328"/>
    </row>
    <row r="30" spans="1:47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196"/>
      <c r="AU30" s="328"/>
    </row>
    <row r="31" spans="1:47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1">SUMIF($AS$9:$AT$9,AP$9,$AS31:$AT31)</f>
        <v>0</v>
      </c>
      <c r="AQ31" s="249">
        <f t="shared" si="1"/>
        <v>0</v>
      </c>
      <c r="AR31" s="249">
        <f t="shared" si="1"/>
        <v>0</v>
      </c>
      <c r="AS31" s="196"/>
      <c r="AT31" s="196"/>
      <c r="AU31" s="328"/>
    </row>
    <row r="32" spans="1:47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1"/>
        <v>0</v>
      </c>
      <c r="AQ32" s="249">
        <f t="shared" si="1"/>
        <v>0</v>
      </c>
      <c r="AR32" s="249">
        <f t="shared" si="1"/>
        <v>0</v>
      </c>
      <c r="AS32" s="196"/>
      <c r="AT32" s="196"/>
      <c r="AU32" s="328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1"/>
        <v>0</v>
      </c>
      <c r="AQ33" s="249">
        <f t="shared" si="1"/>
        <v>0</v>
      </c>
      <c r="AR33" s="249">
        <f t="shared" si="1"/>
        <v>0</v>
      </c>
      <c r="AS33" s="196"/>
      <c r="AT33" s="196"/>
      <c r="AU33" s="328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1"/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1"/>
        <v>0</v>
      </c>
      <c r="AQ36" s="249">
        <f t="shared" si="1"/>
        <v>0</v>
      </c>
      <c r="AR36" s="249">
        <f t="shared" si="1"/>
        <v>0</v>
      </c>
      <c r="AS36" s="196"/>
      <c r="AT36" s="196"/>
      <c r="AU36" s="328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196"/>
      <c r="AU37" s="328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2">SUMIF($AS$9:$AT$9,AP$9,$AS38:$AT38)</f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2"/>
        <v>0</v>
      </c>
      <c r="AQ39" s="249">
        <f t="shared" si="2"/>
        <v>0</v>
      </c>
      <c r="AR39" s="249">
        <f t="shared" si="2"/>
        <v>0</v>
      </c>
      <c r="AS39" s="196"/>
      <c r="AT39" s="196"/>
      <c r="AU39" s="328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2"/>
        <v>0</v>
      </c>
      <c r="AQ42" s="249">
        <f t="shared" si="2"/>
        <v>0</v>
      </c>
      <c r="AR42" s="249">
        <f t="shared" si="2"/>
        <v>0</v>
      </c>
      <c r="AS42" s="196"/>
      <c r="AT42" s="196"/>
      <c r="AU42" s="328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2"/>
        <v>0</v>
      </c>
      <c r="AQ45" s="249">
        <f t="shared" si="2"/>
        <v>0</v>
      </c>
      <c r="AR45" s="249">
        <f t="shared" si="2"/>
        <v>0</v>
      </c>
      <c r="AS45" s="196"/>
      <c r="AT45" s="196"/>
      <c r="AU45" s="328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2"/>
        <v>0</v>
      </c>
      <c r="AQ48" s="249">
        <f t="shared" si="2"/>
        <v>0</v>
      </c>
      <c r="AR48" s="249">
        <f t="shared" si="2"/>
        <v>0</v>
      </c>
      <c r="AS48" s="196"/>
      <c r="AT48" s="196"/>
      <c r="AU48" s="328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2"/>
        <v>0</v>
      </c>
      <c r="AQ49" s="249">
        <f t="shared" si="2"/>
        <v>0</v>
      </c>
      <c r="AR49" s="249">
        <f t="shared" si="2"/>
        <v>0</v>
      </c>
      <c r="AS49" s="196"/>
      <c r="AT49" s="196"/>
      <c r="AU49" s="328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196"/>
      <c r="AU50" s="328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196"/>
      <c r="AU51" s="328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0</v>
      </c>
      <c r="AQ52" s="246">
        <f>IF(AQ32=0,0,AQ72/AQ32)</f>
        <v>0</v>
      </c>
      <c r="AR52" s="246">
        <f>IF(AR32=0,0,AR72/AR32)</f>
        <v>0</v>
      </c>
      <c r="AS52" s="196"/>
      <c r="AT52" s="196"/>
      <c r="AU52" s="328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3">IF(AP33=0,0,AP73/AP33)</f>
        <v>0</v>
      </c>
      <c r="AQ53" s="246">
        <f t="shared" si="3"/>
        <v>0</v>
      </c>
      <c r="AR53" s="246">
        <f t="shared" si="3"/>
        <v>0</v>
      </c>
      <c r="AS53" s="196"/>
      <c r="AT53" s="196"/>
      <c r="AU53" s="328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3"/>
        <v>0</v>
      </c>
      <c r="AQ54" s="246">
        <f t="shared" si="3"/>
        <v>0</v>
      </c>
      <c r="AR54" s="246">
        <f t="shared" si="3"/>
        <v>0</v>
      </c>
      <c r="AS54" s="196"/>
      <c r="AT54" s="196"/>
      <c r="AU54" s="328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3"/>
        <v>0</v>
      </c>
      <c r="AQ55" s="246">
        <f t="shared" si="3"/>
        <v>0</v>
      </c>
      <c r="AR55" s="246">
        <f t="shared" si="3"/>
        <v>0</v>
      </c>
      <c r="AS55" s="196"/>
      <c r="AT55" s="196"/>
      <c r="AU55" s="328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3"/>
        <v>0</v>
      </c>
      <c r="AQ56" s="246">
        <f t="shared" si="3"/>
        <v>0</v>
      </c>
      <c r="AR56" s="246">
        <f t="shared" si="3"/>
        <v>0</v>
      </c>
      <c r="AS56" s="196"/>
      <c r="AT56" s="196"/>
      <c r="AU56" s="328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0</v>
      </c>
      <c r="AQ57" s="246">
        <f>IF(AQ31=0,0,AQ71/AQ31)</f>
        <v>0</v>
      </c>
      <c r="AR57" s="246">
        <f>IF(AR31=0,0,AR71/AR31)</f>
        <v>0</v>
      </c>
      <c r="AS57" s="196"/>
      <c r="AT57" s="196"/>
      <c r="AU57" s="328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196"/>
      <c r="AU58" s="328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0" si="4">IF(AP38=0,0,AP77*1000/AP38)</f>
        <v>0</v>
      </c>
      <c r="AQ59" s="246">
        <f t="shared" si="4"/>
        <v>0</v>
      </c>
      <c r="AR59" s="246">
        <f t="shared" si="4"/>
        <v>0</v>
      </c>
      <c r="AS59" s="196"/>
      <c r="AT59" s="196"/>
      <c r="AU59" s="328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4"/>
        <v>0</v>
      </c>
      <c r="AQ60" s="246">
        <f t="shared" si="4"/>
        <v>0</v>
      </c>
      <c r="AR60" s="246">
        <f t="shared" si="4"/>
        <v>0</v>
      </c>
      <c r="AS60" s="196"/>
      <c r="AT60" s="196"/>
      <c r="AU60" s="328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ref="AP61:AR64" si="5">IF(AP40=0,0,AP79*1000/AP40)</f>
        <v>0</v>
      </c>
      <c r="AQ61" s="246">
        <f t="shared" si="5"/>
        <v>0</v>
      </c>
      <c r="AR61" s="246">
        <f t="shared" si="5"/>
        <v>0</v>
      </c>
      <c r="AS61" s="196"/>
      <c r="AT61" s="196"/>
      <c r="AU61" s="328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5"/>
        <v>0</v>
      </c>
      <c r="AQ62" s="246">
        <f t="shared" si="5"/>
        <v>0</v>
      </c>
      <c r="AR62" s="246">
        <f t="shared" si="5"/>
        <v>0</v>
      </c>
      <c r="AS62" s="196"/>
      <c r="AT62" s="196"/>
      <c r="AU62" s="328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5"/>
        <v>0</v>
      </c>
      <c r="AQ63" s="246">
        <f t="shared" si="5"/>
        <v>0</v>
      </c>
      <c r="AR63" s="246">
        <f t="shared" si="5"/>
        <v>0</v>
      </c>
      <c r="AS63" s="196"/>
      <c r="AT63" s="196"/>
      <c r="AU63" s="328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5"/>
        <v>0</v>
      </c>
      <c r="AQ64" s="246">
        <f t="shared" si="5"/>
        <v>0</v>
      </c>
      <c r="AR64" s="246">
        <f t="shared" si="5"/>
        <v>0</v>
      </c>
      <c r="AS64" s="196"/>
      <c r="AT64" s="196"/>
      <c r="AU64" s="328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314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196"/>
      <c r="AU65" s="328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314</v>
      </c>
      <c r="AP66" s="246">
        <f t="shared" ref="AP66:AR70" si="6">IF(AP45=0,0,AP84/AP45)</f>
        <v>0</v>
      </c>
      <c r="AQ66" s="246">
        <f t="shared" si="6"/>
        <v>0</v>
      </c>
      <c r="AR66" s="246">
        <f t="shared" si="6"/>
        <v>0</v>
      </c>
      <c r="AS66" s="196"/>
      <c r="AT66" s="196"/>
      <c r="AU66" s="328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314</v>
      </c>
      <c r="AP67" s="246">
        <f t="shared" si="6"/>
        <v>0</v>
      </c>
      <c r="AQ67" s="246">
        <f t="shared" si="6"/>
        <v>0</v>
      </c>
      <c r="AR67" s="246">
        <f t="shared" si="6"/>
        <v>0</v>
      </c>
      <c r="AS67" s="196"/>
      <c r="AT67" s="196"/>
      <c r="AU67" s="328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314</v>
      </c>
      <c r="AP68" s="246">
        <f t="shared" si="6"/>
        <v>0</v>
      </c>
      <c r="AQ68" s="246">
        <f t="shared" si="6"/>
        <v>0</v>
      </c>
      <c r="AR68" s="246">
        <f t="shared" si="6"/>
        <v>0</v>
      </c>
      <c r="AS68" s="196"/>
      <c r="AT68" s="196"/>
      <c r="AU68" s="328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314</v>
      </c>
      <c r="AP69" s="246">
        <f t="shared" si="6"/>
        <v>0</v>
      </c>
      <c r="AQ69" s="246">
        <f t="shared" si="6"/>
        <v>0</v>
      </c>
      <c r="AR69" s="246">
        <f t="shared" si="6"/>
        <v>0</v>
      </c>
      <c r="AS69" s="196"/>
      <c r="AT69" s="196"/>
      <c r="AU69" s="328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314</v>
      </c>
      <c r="AP70" s="246">
        <f t="shared" si="6"/>
        <v>0</v>
      </c>
      <c r="AQ70" s="246">
        <f t="shared" si="6"/>
        <v>0</v>
      </c>
      <c r="AR70" s="246">
        <f t="shared" si="6"/>
        <v>0</v>
      </c>
      <c r="AS70" s="196"/>
      <c r="AT70" s="196"/>
      <c r="AU70" s="328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7">SUMIF($AS$9:$AT$9,AP$9,$AS71:$AT71)</f>
        <v>0</v>
      </c>
      <c r="AQ71" s="249">
        <f t="shared" si="7"/>
        <v>0</v>
      </c>
      <c r="AR71" s="249">
        <f t="shared" si="7"/>
        <v>0</v>
      </c>
      <c r="AS71" s="196"/>
      <c r="AT71" s="196"/>
      <c r="AU71" s="328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7"/>
        <v>0</v>
      </c>
      <c r="AQ72" s="249">
        <f t="shared" si="7"/>
        <v>0</v>
      </c>
      <c r="AR72" s="249">
        <f t="shared" si="7"/>
        <v>0</v>
      </c>
      <c r="AS72" s="196"/>
      <c r="AT72" s="196"/>
      <c r="AU72" s="328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7"/>
        <v>0</v>
      </c>
      <c r="AQ73" s="249">
        <f t="shared" si="7"/>
        <v>0</v>
      </c>
      <c r="AR73" s="249">
        <f t="shared" si="7"/>
        <v>0</v>
      </c>
      <c r="AS73" s="196"/>
      <c r="AT73" s="196"/>
      <c r="AU73" s="328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7"/>
        <v>0</v>
      </c>
      <c r="AQ74" s="249">
        <f t="shared" si="7"/>
        <v>0</v>
      </c>
      <c r="AR74" s="249">
        <f t="shared" si="7"/>
        <v>0</v>
      </c>
      <c r="AS74" s="196"/>
      <c r="AT74" s="196"/>
      <c r="AU74" s="328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7"/>
        <v>0</v>
      </c>
      <c r="AQ75" s="249">
        <f t="shared" si="7"/>
        <v>0</v>
      </c>
      <c r="AR75" s="249">
        <f t="shared" si="7"/>
        <v>0</v>
      </c>
      <c r="AS75" s="196"/>
      <c r="AT75" s="196"/>
      <c r="AU75" s="328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7"/>
        <v>0</v>
      </c>
      <c r="AQ76" s="249">
        <f t="shared" si="7"/>
        <v>0</v>
      </c>
      <c r="AR76" s="249">
        <f t="shared" si="7"/>
        <v>0</v>
      </c>
      <c r="AS76" s="196"/>
      <c r="AT76" s="196"/>
      <c r="AU76" s="328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7"/>
        <v>0</v>
      </c>
      <c r="AQ77" s="249">
        <f t="shared" si="7"/>
        <v>0</v>
      </c>
      <c r="AR77" s="249">
        <f t="shared" si="7"/>
        <v>0</v>
      </c>
      <c r="AS77" s="196"/>
      <c r="AT77" s="196"/>
      <c r="AU77" s="328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7"/>
        <v>0</v>
      </c>
      <c r="AQ78" s="249">
        <f t="shared" si="7"/>
        <v>0</v>
      </c>
      <c r="AR78" s="249">
        <f t="shared" si="7"/>
        <v>0</v>
      </c>
      <c r="AS78" s="196"/>
      <c r="AT78" s="196"/>
      <c r="AU78" s="328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7"/>
        <v>0</v>
      </c>
      <c r="AQ79" s="249">
        <f t="shared" si="7"/>
        <v>0</v>
      </c>
      <c r="AR79" s="249">
        <f t="shared" si="7"/>
        <v>0</v>
      </c>
      <c r="AS79" s="196"/>
      <c r="AT79" s="196"/>
      <c r="AU79" s="328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7"/>
        <v>0</v>
      </c>
      <c r="AQ80" s="249">
        <f t="shared" si="7"/>
        <v>0</v>
      </c>
      <c r="AR80" s="249">
        <f t="shared" si="7"/>
        <v>0</v>
      </c>
      <c r="AS80" s="196"/>
      <c r="AT80" s="196"/>
      <c r="AU80" s="328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7"/>
        <v>0</v>
      </c>
      <c r="AQ81" s="249">
        <f t="shared" si="7"/>
        <v>0</v>
      </c>
      <c r="AR81" s="249">
        <f t="shared" si="7"/>
        <v>0</v>
      </c>
      <c r="AS81" s="196"/>
      <c r="AT81" s="196"/>
      <c r="AU81" s="328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7"/>
        <v>0</v>
      </c>
      <c r="AQ82" s="249">
        <f t="shared" si="7"/>
        <v>0</v>
      </c>
      <c r="AR82" s="249">
        <f t="shared" si="7"/>
        <v>0</v>
      </c>
      <c r="AS82" s="196"/>
      <c r="AT82" s="196"/>
      <c r="AU82" s="328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7"/>
        <v>0</v>
      </c>
      <c r="AQ83" s="249">
        <f t="shared" si="7"/>
        <v>0</v>
      </c>
      <c r="AR83" s="249">
        <f t="shared" si="7"/>
        <v>0</v>
      </c>
      <c r="AS83" s="196"/>
      <c r="AT83" s="196"/>
      <c r="AU83" s="328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7"/>
        <v>0</v>
      </c>
      <c r="AQ84" s="249">
        <f t="shared" si="7"/>
        <v>0</v>
      </c>
      <c r="AR84" s="249">
        <f t="shared" si="7"/>
        <v>0</v>
      </c>
      <c r="AS84" s="196"/>
      <c r="AT84" s="196"/>
      <c r="AU84" s="328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7"/>
        <v>0</v>
      </c>
      <c r="AQ85" s="249">
        <f t="shared" si="7"/>
        <v>0</v>
      </c>
      <c r="AR85" s="249">
        <f t="shared" si="7"/>
        <v>0</v>
      </c>
      <c r="AS85" s="196"/>
      <c r="AT85" s="196"/>
      <c r="AU85" s="328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7"/>
        <v>0</v>
      </c>
      <c r="AQ86" s="249">
        <f t="shared" si="7"/>
        <v>0</v>
      </c>
      <c r="AR86" s="249">
        <f t="shared" si="7"/>
        <v>0</v>
      </c>
      <c r="AS86" s="196"/>
      <c r="AT86" s="196"/>
      <c r="AU86" s="328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7"/>
        <v>0</v>
      </c>
      <c r="AQ87" s="249">
        <f t="shared" si="7"/>
        <v>0</v>
      </c>
      <c r="AR87" s="249">
        <f t="shared" si="7"/>
        <v>0</v>
      </c>
      <c r="AS87" s="196"/>
      <c r="AT87" s="196"/>
      <c r="AU87" s="328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7"/>
        <v>0</v>
      </c>
      <c r="AQ88" s="249">
        <f t="shared" si="7"/>
        <v>0</v>
      </c>
      <c r="AR88" s="249">
        <f t="shared" si="7"/>
        <v>0</v>
      </c>
      <c r="AS88" s="196"/>
      <c r="AT88" s="196"/>
      <c r="AU88" s="328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7"/>
        <v>0</v>
      </c>
      <c r="AQ89" s="249">
        <f t="shared" si="7"/>
        <v>0</v>
      </c>
      <c r="AR89" s="249">
        <f t="shared" si="7"/>
        <v>0</v>
      </c>
      <c r="AS89" s="196"/>
      <c r="AT89" s="196"/>
      <c r="AU89" s="328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7"/>
        <v>0</v>
      </c>
      <c r="AQ90" s="249">
        <f t="shared" si="7"/>
        <v>0</v>
      </c>
      <c r="AR90" s="249">
        <f t="shared" si="7"/>
        <v>0</v>
      </c>
      <c r="AS90" s="196"/>
      <c r="AT90" s="196"/>
      <c r="AU90" s="328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7"/>
        <v>0</v>
      </c>
      <c r="AQ91" s="249">
        <f t="shared" si="7"/>
        <v>0</v>
      </c>
      <c r="AR91" s="249">
        <f t="shared" si="7"/>
        <v>0</v>
      </c>
      <c r="AS91" s="196"/>
      <c r="AT91" s="196"/>
      <c r="AU91" s="328"/>
    </row>
    <row r="92" spans="1:47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196"/>
    </row>
    <row r="93" spans="1:47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196"/>
    </row>
    <row r="94" spans="1:47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196"/>
    </row>
    <row r="95" spans="1:47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196"/>
    </row>
    <row r="96" spans="1:47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SUMIF($AS$9:$AT$9,AP$9,$AS96:$AT96)</f>
        <v>0</v>
      </c>
      <c r="AQ96" s="249">
        <f>SUMIF($AS$9:$AT$9,AQ$9,$AS96:$AT96)</f>
        <v>0</v>
      </c>
      <c r="AR96" s="249">
        <f>SUMIF($AS$9:$AT$9,AR$9,$AS96:$AT96)</f>
        <v>0</v>
      </c>
      <c r="AS96" s="196"/>
      <c r="AT96" s="196"/>
      <c r="AU96" s="328"/>
    </row>
    <row r="97" spans="1:47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196"/>
      <c r="AU97" s="328"/>
    </row>
    <row r="98" spans="1:47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SUMIF($AS$9:$AT$9,AP$9,$AS98:$AT98)</f>
        <v>0</v>
      </c>
      <c r="AQ98" s="249">
        <f>SUMIF($AS$9:$AT$9,AQ$9,$AS98:$AT98)</f>
        <v>0</v>
      </c>
      <c r="AR98" s="249">
        <f>SUMIF($AS$9:$AT$9,AR$9,$AS98:$AT98)</f>
        <v>0</v>
      </c>
      <c r="AS98" s="196"/>
      <c r="AT98" s="196"/>
      <c r="AU98" s="328"/>
    </row>
    <row r="99" spans="1:47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196"/>
    </row>
    <row r="100" spans="1:47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196"/>
    </row>
    <row r="101" spans="1:47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196"/>
    </row>
    <row r="102" spans="1:47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196"/>
    </row>
    <row r="103" spans="1:47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196"/>
    </row>
    <row r="104" spans="1:47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196"/>
    </row>
    <row r="105" spans="1:47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196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8">SUMIF($AS$9:$AT$9,AP$9,$AS106:$AT106)</f>
        <v>0</v>
      </c>
      <c r="AQ106" s="249">
        <f t="shared" si="8"/>
        <v>0</v>
      </c>
      <c r="AR106" s="249">
        <f t="shared" si="8"/>
        <v>0</v>
      </c>
      <c r="AS106" s="196"/>
      <c r="AT106" s="196"/>
      <c r="AU106" s="328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8"/>
        <v>0</v>
      </c>
      <c r="AQ107" s="249">
        <f t="shared" si="8"/>
        <v>0</v>
      </c>
      <c r="AR107" s="249">
        <f t="shared" si="8"/>
        <v>0</v>
      </c>
      <c r="AS107" s="196"/>
      <c r="AT107" s="196"/>
      <c r="AU107" s="328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8"/>
        <v>0</v>
      </c>
      <c r="AQ108" s="249">
        <f t="shared" si="8"/>
        <v>0</v>
      </c>
      <c r="AR108" s="249">
        <f t="shared" si="8"/>
        <v>0</v>
      </c>
      <c r="AS108" s="196"/>
      <c r="AT108" s="196"/>
      <c r="AU108" s="328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8"/>
        <v>0</v>
      </c>
      <c r="AQ109" s="249">
        <f t="shared" si="8"/>
        <v>0</v>
      </c>
      <c r="AR109" s="249">
        <f t="shared" si="8"/>
        <v>0</v>
      </c>
      <c r="AS109" s="143"/>
      <c r="AT109" s="196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0</v>
      </c>
      <c r="AQ110" s="246">
        <f>IF(AQ109=0,0,AQ108/AQ109*1000/AQ$6)</f>
        <v>0</v>
      </c>
      <c r="AR110" s="246">
        <f>IF(AR109=0,0,AR108/AR109*1000/AR$6)</f>
        <v>0</v>
      </c>
      <c r="AS110" s="143"/>
      <c r="AT110" s="196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9">SUMIF($AS$9:$AT$9,AP$9,$AS111:$AT111)</f>
        <v>0</v>
      </c>
      <c r="AQ111" s="249">
        <f t="shared" si="9"/>
        <v>0</v>
      </c>
      <c r="AR111" s="249">
        <f t="shared" si="9"/>
        <v>0</v>
      </c>
      <c r="AS111" s="143"/>
      <c r="AT111" s="196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9"/>
        <v>0</v>
      </c>
      <c r="AQ112" s="249">
        <f t="shared" si="9"/>
        <v>0</v>
      </c>
      <c r="AR112" s="249">
        <f t="shared" si="9"/>
        <v>0</v>
      </c>
      <c r="AS112" s="143"/>
      <c r="AT112" s="196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96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96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96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96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96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96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10">SUMIF($AS$9:$AT$9,AP$9,$AS119:$AT119)</f>
        <v>0</v>
      </c>
      <c r="AQ119" s="249">
        <f t="shared" si="10"/>
        <v>0</v>
      </c>
      <c r="AR119" s="249">
        <f t="shared" si="10"/>
        <v>0</v>
      </c>
      <c r="AS119" s="196"/>
      <c r="AT119" s="196"/>
      <c r="AU119" s="328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10"/>
        <v>0</v>
      </c>
      <c r="AQ120" s="249">
        <f t="shared" si="10"/>
        <v>0</v>
      </c>
      <c r="AR120" s="249">
        <f t="shared" si="10"/>
        <v>0</v>
      </c>
      <c r="AS120" s="196"/>
      <c r="AT120" s="196"/>
      <c r="AU120" s="328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10"/>
        <v>0</v>
      </c>
      <c r="AQ121" s="249">
        <f t="shared" si="10"/>
        <v>0</v>
      </c>
      <c r="AR121" s="249">
        <f t="shared" si="10"/>
        <v>0</v>
      </c>
      <c r="AS121" s="196"/>
      <c r="AT121" s="196"/>
      <c r="AU121" s="328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10"/>
        <v>0</v>
      </c>
      <c r="AQ122" s="249">
        <f t="shared" si="10"/>
        <v>0</v>
      </c>
      <c r="AR122" s="249">
        <f t="shared" si="10"/>
        <v>0</v>
      </c>
      <c r="AS122" s="196"/>
      <c r="AT122" s="196"/>
      <c r="AU122" s="328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10"/>
        <v>0</v>
      </c>
      <c r="AQ123" s="249">
        <f t="shared" si="10"/>
        <v>0</v>
      </c>
      <c r="AR123" s="249">
        <f t="shared" si="10"/>
        <v>0</v>
      </c>
      <c r="AS123" s="196"/>
      <c r="AT123" s="196"/>
      <c r="AU123" s="328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/>
      </c>
      <c r="AN124" s="574" t="str">
        <f>IF(TEMPLATE_SPHERE_CODE="COLDVSNA","Контроль качества воды",IF(TEMPLATE_SPHERE_CODE="VOTV","Контроль сточных вод",""))</f>
        <v/>
      </c>
      <c r="AO124" s="422" t="s">
        <v>195</v>
      </c>
      <c r="AP124" s="249">
        <f t="shared" si="10"/>
        <v>0</v>
      </c>
      <c r="AQ124" s="249">
        <f t="shared" si="10"/>
        <v>0</v>
      </c>
      <c r="AR124" s="249">
        <f t="shared" si="10"/>
        <v>0</v>
      </c>
      <c r="AS124" s="196"/>
      <c r="AT124" s="196"/>
      <c r="AU124" s="328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10"/>
        <v>0</v>
      </c>
      <c r="AQ125" s="249">
        <f t="shared" si="10"/>
        <v>0</v>
      </c>
      <c r="AR125" s="249">
        <f t="shared" si="10"/>
        <v>0</v>
      </c>
      <c r="AS125" s="196"/>
      <c r="AT125" s="196"/>
      <c r="AU125" s="328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/>
      </c>
      <c r="AN126" s="574" t="str">
        <f>IF(TEMPLATE_SPHERE_CODE="COLDVSNA","",IF(TEMPLATE_SPHERE_CODE="VOTV","Услуги по обращению с осадком сточных вод",""))</f>
        <v/>
      </c>
      <c r="AO126" s="163" t="str">
        <f>IF(TEMPLATE_SPHERE_CODE="COLDVSNA","",IF(TEMPLATE_SPHERE_CODE="VOTV","тыс.руб.",""))</f>
        <v/>
      </c>
      <c r="AP126" s="249">
        <f>IF(TEMPLATE_SPHERE_CODE="COLDVSNA","",SUMIF($AS$9:$AT$9,AP$9,$AS126:$AT126))</f>
        <v>0</v>
      </c>
      <c r="AQ126" s="249">
        <f>IF(TEMPLATE_SPHERE_CODE="COLDVSNA","",SUMIF($AS$9:$AT$9,AQ$9,$AS126:$AT126))</f>
        <v>0</v>
      </c>
      <c r="AR126" s="249">
        <f>IF(TEMPLATE_SPHERE_CODE="COLDVSNA","",SUMIF($AS$9:$AT$9,AR$9,$AS126:$AT126))</f>
        <v>0</v>
      </c>
      <c r="AS126" s="196"/>
      <c r="AT126" s="196"/>
      <c r="AU126" s="328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1">SUMIF($AS$9:$AT$9,AP$9,$AS127:$AT127)</f>
        <v>0</v>
      </c>
      <c r="AQ127" s="249">
        <f t="shared" si="11"/>
        <v>0</v>
      </c>
      <c r="AR127" s="249">
        <f t="shared" si="11"/>
        <v>0</v>
      </c>
      <c r="AS127" s="196"/>
      <c r="AT127" s="196"/>
      <c r="AU127" s="328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1"/>
        <v>0</v>
      </c>
      <c r="AQ128" s="249">
        <f t="shared" si="11"/>
        <v>0</v>
      </c>
      <c r="AR128" s="249">
        <f t="shared" si="11"/>
        <v>0</v>
      </c>
      <c r="AS128" s="196"/>
      <c r="AT128" s="196"/>
      <c r="AU128" s="328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1"/>
        <v>0</v>
      </c>
      <c r="AQ129" s="249">
        <f t="shared" si="11"/>
        <v>0</v>
      </c>
      <c r="AR129" s="249">
        <f t="shared" si="11"/>
        <v>0</v>
      </c>
      <c r="AS129" s="196"/>
      <c r="AT129" s="196"/>
      <c r="AU129" s="328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1"/>
        <v>0</v>
      </c>
      <c r="AQ130" s="249">
        <f t="shared" si="11"/>
        <v>0</v>
      </c>
      <c r="AR130" s="249">
        <f t="shared" si="11"/>
        <v>0</v>
      </c>
      <c r="AS130" s="196"/>
      <c r="AT130" s="196"/>
      <c r="AU130" s="328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1"/>
        <v>0</v>
      </c>
      <c r="AQ131" s="249">
        <f t="shared" si="11"/>
        <v>0</v>
      </c>
      <c r="AR131" s="249">
        <f t="shared" si="11"/>
        <v>0</v>
      </c>
      <c r="AS131" s="196"/>
      <c r="AT131" s="196"/>
      <c r="AU131" s="328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1"/>
        <v>0</v>
      </c>
      <c r="AQ132" s="249">
        <f t="shared" si="11"/>
        <v>0</v>
      </c>
      <c r="AR132" s="249">
        <f t="shared" si="11"/>
        <v>0</v>
      </c>
      <c r="AS132" s="196"/>
      <c r="AT132" s="196"/>
      <c r="AU132" s="328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1"/>
        <v>0</v>
      </c>
      <c r="AQ133" s="249">
        <f t="shared" si="11"/>
        <v>0</v>
      </c>
      <c r="AR133" s="249">
        <f t="shared" si="11"/>
        <v>0</v>
      </c>
      <c r="AS133" s="196"/>
      <c r="AT133" s="196"/>
      <c r="AU133" s="328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1"/>
        <v>0</v>
      </c>
      <c r="AQ134" s="249">
        <f t="shared" si="11"/>
        <v>0</v>
      </c>
      <c r="AR134" s="249">
        <f t="shared" si="11"/>
        <v>0</v>
      </c>
      <c r="AS134" s="196"/>
      <c r="AT134" s="196"/>
      <c r="AU134" s="328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1"/>
        <v>0</v>
      </c>
      <c r="AQ135" s="249">
        <f t="shared" si="11"/>
        <v>0</v>
      </c>
      <c r="AR135" s="249">
        <f t="shared" si="11"/>
        <v>0</v>
      </c>
      <c r="AS135" s="196"/>
      <c r="AT135" s="196"/>
      <c r="AU135" s="328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1"/>
        <v>0</v>
      </c>
      <c r="AQ136" s="249">
        <f t="shared" si="11"/>
        <v>0</v>
      </c>
      <c r="AR136" s="249">
        <f t="shared" si="11"/>
        <v>0</v>
      </c>
      <c r="AS136" s="196"/>
      <c r="AT136" s="196"/>
      <c r="AU136" s="328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1"/>
        <v>0</v>
      </c>
      <c r="AQ137" s="249">
        <f t="shared" si="11"/>
        <v>0</v>
      </c>
      <c r="AR137" s="249">
        <f t="shared" si="11"/>
        <v>0</v>
      </c>
      <c r="AS137" s="196"/>
      <c r="AT137" s="196"/>
      <c r="AU137" s="328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1"/>
        <v>0</v>
      </c>
      <c r="AQ138" s="249">
        <f t="shared" si="11"/>
        <v>0</v>
      </c>
      <c r="AR138" s="249">
        <f t="shared" si="11"/>
        <v>0</v>
      </c>
      <c r="AS138" s="196"/>
      <c r="AT138" s="196"/>
      <c r="AU138" s="328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1"/>
        <v>0</v>
      </c>
      <c r="AQ139" s="249">
        <f t="shared" si="11"/>
        <v>0</v>
      </c>
      <c r="AR139" s="249">
        <f t="shared" si="11"/>
        <v>0</v>
      </c>
      <c r="AS139" s="143"/>
      <c r="AT139" s="196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0</v>
      </c>
      <c r="AQ140" s="246">
        <f>IF(AQ139=0,0,AQ138/AQ139*1000/AQ$6)</f>
        <v>0</v>
      </c>
      <c r="AR140" s="246">
        <f>IF(AR139=0,0,AR138/AR139*1000/AR$6)</f>
        <v>0</v>
      </c>
      <c r="AS140" s="143"/>
      <c r="AT140" s="196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2">SUMIF($AS$9:$AT$9,AP$9,$AS141:$AT141)</f>
        <v>0</v>
      </c>
      <c r="AQ141" s="249">
        <f t="shared" si="12"/>
        <v>0</v>
      </c>
      <c r="AR141" s="249">
        <f t="shared" si="12"/>
        <v>0</v>
      </c>
      <c r="AS141" s="143"/>
      <c r="AT141" s="196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2"/>
        <v>0</v>
      </c>
      <c r="AQ142" s="249">
        <f t="shared" si="12"/>
        <v>0</v>
      </c>
      <c r="AR142" s="249">
        <f t="shared" si="12"/>
        <v>0</v>
      </c>
      <c r="AS142" s="143"/>
      <c r="AT142" s="196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96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96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96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96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96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96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13">SUMIF($AS$9:$AT$9,AP$9,$AS149:$AT149)</f>
        <v>0</v>
      </c>
      <c r="AQ149" s="249">
        <f t="shared" si="13"/>
        <v>0</v>
      </c>
      <c r="AR149" s="249">
        <f t="shared" si="13"/>
        <v>0</v>
      </c>
      <c r="AS149" s="196"/>
      <c r="AT149" s="196"/>
      <c r="AU149" s="328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13"/>
        <v>0</v>
      </c>
      <c r="AQ150" s="249">
        <f t="shared" si="13"/>
        <v>0</v>
      </c>
      <c r="AR150" s="249">
        <f t="shared" si="13"/>
        <v>0</v>
      </c>
      <c r="AS150" s="196"/>
      <c r="AT150" s="196"/>
      <c r="AU150" s="328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13"/>
        <v>0</v>
      </c>
      <c r="AQ151" s="249">
        <f t="shared" si="13"/>
        <v>0</v>
      </c>
      <c r="AR151" s="249">
        <f t="shared" si="13"/>
        <v>0</v>
      </c>
      <c r="AS151" s="196"/>
      <c r="AT151" s="196"/>
      <c r="AU151" s="328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13"/>
        <v>0</v>
      </c>
      <c r="AQ152" s="249">
        <f t="shared" si="13"/>
        <v>0</v>
      </c>
      <c r="AR152" s="249">
        <f t="shared" si="13"/>
        <v>0</v>
      </c>
      <c r="AS152" s="196"/>
      <c r="AT152" s="196"/>
      <c r="AU152" s="328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13"/>
        <v>0</v>
      </c>
      <c r="AQ153" s="249">
        <f t="shared" si="13"/>
        <v>0</v>
      </c>
      <c r="AR153" s="249">
        <f t="shared" si="13"/>
        <v>0</v>
      </c>
      <c r="AS153" s="196"/>
      <c r="AT153" s="196"/>
      <c r="AU153" s="328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13"/>
        <v>0</v>
      </c>
      <c r="AQ154" s="249">
        <f t="shared" si="13"/>
        <v>0</v>
      </c>
      <c r="AR154" s="249">
        <f t="shared" si="13"/>
        <v>0</v>
      </c>
      <c r="AS154" s="196"/>
      <c r="AT154" s="196"/>
      <c r="AU154" s="328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13"/>
        <v>0</v>
      </c>
      <c r="AQ155" s="249">
        <f t="shared" si="13"/>
        <v>0</v>
      </c>
      <c r="AR155" s="249">
        <f t="shared" si="13"/>
        <v>0</v>
      </c>
      <c r="AS155" s="196"/>
      <c r="AT155" s="196"/>
      <c r="AU155" s="328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13"/>
        <v>0</v>
      </c>
      <c r="AQ156" s="249">
        <f t="shared" si="13"/>
        <v>0</v>
      </c>
      <c r="AR156" s="249">
        <f t="shared" si="13"/>
        <v>0</v>
      </c>
      <c r="AS156" s="196"/>
      <c r="AT156" s="196"/>
      <c r="AU156" s="328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13"/>
        <v>0</v>
      </c>
      <c r="AQ157" s="249">
        <f t="shared" si="13"/>
        <v>0</v>
      </c>
      <c r="AR157" s="249">
        <f t="shared" si="13"/>
        <v>0</v>
      </c>
      <c r="AS157" s="196"/>
      <c r="AT157" s="196"/>
      <c r="AU157" s="328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13"/>
        <v>0</v>
      </c>
      <c r="AQ158" s="249">
        <f t="shared" si="13"/>
        <v>0</v>
      </c>
      <c r="AR158" s="249">
        <f t="shared" si="13"/>
        <v>0</v>
      </c>
      <c r="AS158" s="196"/>
      <c r="AT158" s="196"/>
      <c r="AU158" s="328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13"/>
        <v>0</v>
      </c>
      <c r="AQ159" s="249">
        <f t="shared" si="13"/>
        <v>0</v>
      </c>
      <c r="AR159" s="249">
        <f t="shared" si="13"/>
        <v>0</v>
      </c>
      <c r="AS159" s="196"/>
      <c r="AT159" s="196"/>
      <c r="AU159" s="328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13"/>
        <v>0</v>
      </c>
      <c r="AQ160" s="249">
        <f t="shared" si="13"/>
        <v>0</v>
      </c>
      <c r="AR160" s="249">
        <f t="shared" si="13"/>
        <v>0</v>
      </c>
      <c r="AS160" s="196"/>
      <c r="AT160" s="196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0</v>
      </c>
      <c r="AQ161" s="246">
        <f>IF(AQ160=0,0,AQ159/AQ160*1000/AQ$6)</f>
        <v>0</v>
      </c>
      <c r="AR161" s="246">
        <f>IF(AR160=0,0,AR159/AR160*1000/AR$6)</f>
        <v>0</v>
      </c>
      <c r="AS161" s="143"/>
      <c r="AT161" s="196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14">SUMIF($AS$9:$AT$9,AP$9,$AS162:$AT162)</f>
        <v>0</v>
      </c>
      <c r="AQ162" s="249">
        <f t="shared" si="14"/>
        <v>0</v>
      </c>
      <c r="AR162" s="249">
        <f t="shared" si="14"/>
        <v>0</v>
      </c>
      <c r="AS162" s="196"/>
      <c r="AT162" s="196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14"/>
        <v>0</v>
      </c>
      <c r="AQ163" s="249">
        <f t="shared" si="14"/>
        <v>0</v>
      </c>
      <c r="AR163" s="249">
        <f t="shared" si="14"/>
        <v>0</v>
      </c>
      <c r="AS163" s="196"/>
      <c r="AT163" s="196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96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96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96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96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96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96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15">SUMIF($AS$9:$AT$9,AP$9,$AS170:$AT170)</f>
        <v>0</v>
      </c>
      <c r="AQ170" s="249">
        <f t="shared" si="15"/>
        <v>0</v>
      </c>
      <c r="AR170" s="249">
        <f t="shared" si="15"/>
        <v>0</v>
      </c>
      <c r="AS170" s="196"/>
      <c r="AT170" s="196"/>
      <c r="AU170" s="328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15"/>
        <v>0</v>
      </c>
      <c r="AQ171" s="249">
        <f t="shared" si="15"/>
        <v>0</v>
      </c>
      <c r="AR171" s="249">
        <f t="shared" si="15"/>
        <v>0</v>
      </c>
      <c r="AS171" s="196"/>
      <c r="AT171" s="196"/>
      <c r="AU171" s="328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15"/>
        <v>0</v>
      </c>
      <c r="AQ172" s="249">
        <f t="shared" si="15"/>
        <v>0</v>
      </c>
      <c r="AR172" s="249">
        <f t="shared" si="15"/>
        <v>0</v>
      </c>
      <c r="AS172" s="196"/>
      <c r="AT172" s="196"/>
      <c r="AU172" s="328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15"/>
        <v>0</v>
      </c>
      <c r="AQ173" s="249">
        <f t="shared" si="15"/>
        <v>0</v>
      </c>
      <c r="AR173" s="249">
        <f t="shared" si="15"/>
        <v>0</v>
      </c>
      <c r="AS173" s="196"/>
      <c r="AT173" s="196"/>
      <c r="AU173" s="328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15"/>
        <v>0</v>
      </c>
      <c r="AQ174" s="249">
        <f t="shared" si="15"/>
        <v>0</v>
      </c>
      <c r="AR174" s="249">
        <f t="shared" si="15"/>
        <v>0</v>
      </c>
      <c r="AS174" s="196"/>
      <c r="AT174" s="196"/>
      <c r="AU174" s="328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15"/>
        <v>0</v>
      </c>
      <c r="AQ175" s="249">
        <f t="shared" si="15"/>
        <v>0</v>
      </c>
      <c r="AR175" s="249">
        <f t="shared" si="15"/>
        <v>0</v>
      </c>
      <c r="AS175" s="196"/>
      <c r="AT175" s="196"/>
      <c r="AU175" s="328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15"/>
        <v>0</v>
      </c>
      <c r="AQ176" s="249">
        <f t="shared" si="15"/>
        <v>0</v>
      </c>
      <c r="AR176" s="249">
        <f t="shared" si="15"/>
        <v>0</v>
      </c>
      <c r="AS176" s="196"/>
      <c r="AT176" s="196"/>
      <c r="AU176" s="328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15"/>
        <v>0</v>
      </c>
      <c r="AQ177" s="249">
        <f t="shared" si="15"/>
        <v>0</v>
      </c>
      <c r="AR177" s="249">
        <f t="shared" si="15"/>
        <v>0</v>
      </c>
      <c r="AS177" s="196"/>
      <c r="AT177" s="196"/>
      <c r="AU177" s="328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15"/>
        <v>0</v>
      </c>
      <c r="AQ178" s="249">
        <f t="shared" si="15"/>
        <v>0</v>
      </c>
      <c r="AR178" s="249">
        <f t="shared" si="15"/>
        <v>0</v>
      </c>
      <c r="AS178" s="196"/>
      <c r="AT178" s="196"/>
      <c r="AU178" s="328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15"/>
        <v>0</v>
      </c>
      <c r="AQ179" s="249">
        <f t="shared" si="15"/>
        <v>0</v>
      </c>
      <c r="AR179" s="249">
        <f t="shared" si="15"/>
        <v>0</v>
      </c>
      <c r="AS179" s="196"/>
      <c r="AT179" s="196"/>
      <c r="AU179" s="328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15"/>
        <v>0</v>
      </c>
      <c r="AQ180" s="249">
        <f t="shared" si="15"/>
        <v>0</v>
      </c>
      <c r="AR180" s="249">
        <f t="shared" si="15"/>
        <v>0</v>
      </c>
      <c r="AS180" s="196"/>
      <c r="AT180" s="196"/>
      <c r="AU180" s="328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15"/>
        <v>0</v>
      </c>
      <c r="AQ181" s="249">
        <f t="shared" si="15"/>
        <v>0</v>
      </c>
      <c r="AR181" s="249">
        <f t="shared" si="15"/>
        <v>0</v>
      </c>
      <c r="AS181" s="196"/>
      <c r="AT181" s="196"/>
      <c r="AU181" s="328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15"/>
        <v>0</v>
      </c>
      <c r="AQ182" s="249">
        <f t="shared" si="15"/>
        <v>0</v>
      </c>
      <c r="AR182" s="249">
        <f t="shared" si="15"/>
        <v>0</v>
      </c>
      <c r="AS182" s="196"/>
      <c r="AT182" s="196"/>
      <c r="AU182" s="328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15"/>
        <v>0</v>
      </c>
      <c r="AQ183" s="249">
        <f t="shared" si="15"/>
        <v>0</v>
      </c>
      <c r="AR183" s="249">
        <f t="shared" si="15"/>
        <v>0</v>
      </c>
      <c r="AS183" s="196"/>
      <c r="AT183" s="196"/>
      <c r="AU183" s="328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15"/>
        <v>0</v>
      </c>
      <c r="AQ184" s="249">
        <f t="shared" si="15"/>
        <v>0</v>
      </c>
      <c r="AR184" s="249">
        <f t="shared" si="15"/>
        <v>0</v>
      </c>
      <c r="AS184" s="196"/>
      <c r="AT184" s="196"/>
      <c r="AU184" s="328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15"/>
        <v>0</v>
      </c>
      <c r="AQ185" s="249">
        <f t="shared" si="15"/>
        <v>0</v>
      </c>
      <c r="AR185" s="249">
        <f t="shared" si="15"/>
        <v>0</v>
      </c>
      <c r="AS185" s="196"/>
      <c r="AT185" s="196"/>
      <c r="AU185" s="328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15"/>
        <v>0</v>
      </c>
      <c r="AQ186" s="249">
        <f t="shared" si="15"/>
        <v>0</v>
      </c>
      <c r="AR186" s="249">
        <f t="shared" si="15"/>
        <v>0</v>
      </c>
      <c r="AS186" s="196"/>
      <c r="AT186" s="196"/>
      <c r="AU186" s="328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15"/>
        <v>0</v>
      </c>
      <c r="AQ187" s="249">
        <f t="shared" si="15"/>
        <v>0</v>
      </c>
      <c r="AR187" s="249">
        <f t="shared" si="15"/>
        <v>0</v>
      </c>
      <c r="AS187" s="196"/>
      <c r="AT187" s="196"/>
      <c r="AU187" s="328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15"/>
        <v>0</v>
      </c>
      <c r="AQ188" s="249">
        <f t="shared" si="15"/>
        <v>0</v>
      </c>
      <c r="AR188" s="249">
        <f t="shared" si="15"/>
        <v>0</v>
      </c>
      <c r="AS188" s="196"/>
      <c r="AT188" s="196"/>
      <c r="AU188" s="328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15"/>
        <v>0</v>
      </c>
      <c r="AQ189" s="249">
        <f t="shared" si="15"/>
        <v>0</v>
      </c>
      <c r="AR189" s="249">
        <f t="shared" si="15"/>
        <v>0</v>
      </c>
      <c r="AS189" s="196"/>
      <c r="AT189" s="196"/>
      <c r="AU189" s="328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15"/>
        <v>0</v>
      </c>
      <c r="AQ190" s="249">
        <f t="shared" si="15"/>
        <v>0</v>
      </c>
      <c r="AR190" s="249">
        <f t="shared" si="15"/>
        <v>0</v>
      </c>
      <c r="AS190" s="196"/>
      <c r="AT190" s="196"/>
      <c r="AU190" s="328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15"/>
        <v>0</v>
      </c>
      <c r="AQ191" s="249">
        <f t="shared" si="15"/>
        <v>0</v>
      </c>
      <c r="AR191" s="249">
        <f t="shared" si="15"/>
        <v>0</v>
      </c>
      <c r="AS191" s="196"/>
      <c r="AT191" s="196"/>
      <c r="AU191" s="328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15"/>
        <v>0</v>
      </c>
      <c r="AQ192" s="249">
        <f t="shared" si="15"/>
        <v>0</v>
      </c>
      <c r="AR192" s="249">
        <f t="shared" si="15"/>
        <v>0</v>
      </c>
      <c r="AS192" s="196"/>
      <c r="AT192" s="196"/>
      <c r="AU192" s="328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15"/>
        <v>0</v>
      </c>
      <c r="AQ193" s="249">
        <f t="shared" si="15"/>
        <v>0</v>
      </c>
      <c r="AR193" s="249">
        <f t="shared" si="15"/>
        <v>0</v>
      </c>
      <c r="AS193" s="196"/>
      <c r="AT193" s="196"/>
      <c r="AU193" s="328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15"/>
        <v>0</v>
      </c>
      <c r="AQ194" s="249">
        <f t="shared" si="15"/>
        <v>0</v>
      </c>
      <c r="AR194" s="249">
        <f t="shared" si="15"/>
        <v>0</v>
      </c>
      <c r="AS194" s="196"/>
      <c r="AT194" s="196"/>
      <c r="AU194" s="328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15"/>
        <v>0</v>
      </c>
      <c r="AQ195" s="249">
        <f t="shared" si="15"/>
        <v>0</v>
      </c>
      <c r="AR195" s="249">
        <f t="shared" si="15"/>
        <v>0</v>
      </c>
      <c r="AS195" s="196"/>
      <c r="AT195" s="196"/>
      <c r="AU195" s="328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15"/>
        <v>0</v>
      </c>
      <c r="AQ196" s="249">
        <f t="shared" si="15"/>
        <v>0</v>
      </c>
      <c r="AR196" s="249">
        <f t="shared" si="15"/>
        <v>0</v>
      </c>
      <c r="AS196" s="196"/>
      <c r="AT196" s="196"/>
      <c r="AU196" s="328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15"/>
        <v>0</v>
      </c>
      <c r="AQ197" s="249">
        <f t="shared" si="15"/>
        <v>0</v>
      </c>
      <c r="AR197" s="249">
        <f t="shared" si="15"/>
        <v>0</v>
      </c>
      <c r="AS197" s="196"/>
      <c r="AT197" s="196"/>
      <c r="AU197" s="328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15"/>
        <v>0</v>
      </c>
      <c r="AQ198" s="249">
        <f t="shared" si="15"/>
        <v>0</v>
      </c>
      <c r="AR198" s="249">
        <f t="shared" si="15"/>
        <v>0</v>
      </c>
      <c r="AS198" s="196"/>
      <c r="AT198" s="196"/>
      <c r="AU198" s="328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15"/>
        <v>0</v>
      </c>
      <c r="AQ199" s="249">
        <f t="shared" si="15"/>
        <v>0</v>
      </c>
      <c r="AR199" s="249">
        <f t="shared" si="15"/>
        <v>0</v>
      </c>
      <c r="AS199" s="196"/>
      <c r="AT199" s="196"/>
      <c r="AU199" s="328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15"/>
        <v>0</v>
      </c>
      <c r="AQ200" s="249">
        <f t="shared" si="15"/>
        <v>0</v>
      </c>
      <c r="AR200" s="249">
        <f t="shared" si="15"/>
        <v>0</v>
      </c>
      <c r="AS200" s="196"/>
      <c r="AT200" s="196"/>
      <c r="AU200" s="328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15"/>
        <v>0</v>
      </c>
      <c r="AQ201" s="249">
        <f t="shared" si="15"/>
        <v>0</v>
      </c>
      <c r="AR201" s="249">
        <f t="shared" si="15"/>
        <v>0</v>
      </c>
      <c r="AS201" s="196"/>
      <c r="AT201" s="196"/>
      <c r="AU201" s="328"/>
    </row>
    <row r="202" spans="1:47" ht="0.75" hidden="1" customHeight="1" thickBo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196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SUMIF($AS$9:$AT$9,AP$9,$AS203:$AT203)</f>
        <v>0</v>
      </c>
      <c r="AQ203" s="249">
        <f>SUMIF($AS$9:$AT$9,AQ$9,$AS203:$AT203)</f>
        <v>0</v>
      </c>
      <c r="AR203" s="249">
        <f>SUMIF($AS$9:$AT$9,AR$9,$AS203:$AT203)</f>
        <v>0</v>
      </c>
      <c r="AS203" s="196"/>
      <c r="AT203" s="196"/>
      <c r="AU203" s="328"/>
    </row>
    <row r="204" spans="1:47" ht="0.75" hidden="1" customHeight="1" thickTop="1" thickBo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196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SUMIF($AS$9:$AT$9,AP$9,$AS205:$AT205)</f>
        <v>0</v>
      </c>
      <c r="AQ205" s="249">
        <f>SUMIF($AS$9:$AT$9,AQ$9,$AS205:$AT205)</f>
        <v>0</v>
      </c>
      <c r="AR205" s="249">
        <f>SUMIF($AS$9:$AT$9,AR$9,$AS205:$AT205)</f>
        <v>0</v>
      </c>
      <c r="AS205" s="196"/>
      <c r="AT205" s="196"/>
      <c r="AU205" s="328"/>
    </row>
    <row r="206" spans="1:47" ht="0.75" hidden="1" customHeight="1" thickTop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196"/>
      <c r="AU206" s="115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16">SUMIF($AS$9:$AT$9,AP$9,$AS207:$AT207)</f>
        <v>0</v>
      </c>
      <c r="AQ207" s="249">
        <f t="shared" si="16"/>
        <v>0</v>
      </c>
      <c r="AR207" s="249">
        <f t="shared" si="16"/>
        <v>0</v>
      </c>
      <c r="AS207" s="196"/>
      <c r="AT207" s="196"/>
      <c r="AU207" s="328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16"/>
        <v>0</v>
      </c>
      <c r="AQ208" s="249">
        <f t="shared" si="16"/>
        <v>0</v>
      </c>
      <c r="AR208" s="249">
        <f t="shared" si="16"/>
        <v>0</v>
      </c>
      <c r="AS208" s="196"/>
      <c r="AT208" s="196"/>
      <c r="AU208" s="328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196"/>
      <c r="AU209" s="115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17">SUMIF($AS$9:$AT$9,AP$9,$AS210:$AT210)</f>
        <v>0</v>
      </c>
      <c r="AQ210" s="249">
        <f t="shared" si="17"/>
        <v>0</v>
      </c>
      <c r="AR210" s="249">
        <f t="shared" si="17"/>
        <v>0</v>
      </c>
      <c r="AS210" s="196"/>
      <c r="AT210" s="196"/>
      <c r="AU210" s="328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17"/>
        <v>0</v>
      </c>
      <c r="AQ211" s="249">
        <f t="shared" si="17"/>
        <v>0</v>
      </c>
      <c r="AR211" s="249">
        <f t="shared" si="17"/>
        <v>0</v>
      </c>
      <c r="AS211" s="196"/>
      <c r="AT211" s="196"/>
      <c r="AU211" s="328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17"/>
        <v>0</v>
      </c>
      <c r="AQ212" s="249">
        <f t="shared" si="17"/>
        <v>0</v>
      </c>
      <c r="AR212" s="249">
        <f t="shared" si="17"/>
        <v>0</v>
      </c>
      <c r="AS212" s="196"/>
      <c r="AT212" s="196"/>
      <c r="AU212" s="328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17"/>
        <v>0</v>
      </c>
      <c r="AQ213" s="249">
        <f t="shared" si="17"/>
        <v>0</v>
      </c>
      <c r="AR213" s="249">
        <f t="shared" si="17"/>
        <v>0</v>
      </c>
      <c r="AS213" s="196"/>
      <c r="AT213" s="196"/>
      <c r="AU213" s="328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151"/>
      <c r="AM214" s="540"/>
      <c r="AN214" s="541"/>
      <c r="AO214" s="449"/>
      <c r="AP214" s="263"/>
      <c r="AQ214" s="263"/>
      <c r="AR214" s="263"/>
      <c r="AS214" s="196"/>
      <c r="AT214" s="196"/>
      <c r="AU214" s="115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151"/>
      <c r="AM215" s="540"/>
      <c r="AN215" s="541"/>
      <c r="AO215" s="449"/>
      <c r="AP215" s="263"/>
      <c r="AQ215" s="263"/>
      <c r="AR215" s="263"/>
      <c r="AS215" s="196"/>
      <c r="AT215" s="196"/>
      <c r="AU215" s="115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151"/>
      <c r="AM216" s="540"/>
      <c r="AN216" s="541"/>
      <c r="AO216" s="449"/>
      <c r="AP216" s="263"/>
      <c r="AQ216" s="263"/>
      <c r="AR216" s="263"/>
      <c r="AS216" s="196"/>
      <c r="AT216" s="196"/>
      <c r="AU216" s="115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151"/>
      <c r="AM217" s="540"/>
      <c r="AN217" s="541"/>
      <c r="AO217" s="449"/>
      <c r="AP217" s="263"/>
      <c r="AQ217" s="263"/>
      <c r="AR217" s="263"/>
      <c r="AS217" s="196"/>
      <c r="AT217" s="196"/>
      <c r="AU217" s="115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151"/>
      <c r="AM218" s="540"/>
      <c r="AN218" s="541"/>
      <c r="AO218" s="449"/>
      <c r="AP218" s="263"/>
      <c r="AQ218" s="263"/>
      <c r="AR218" s="263"/>
      <c r="AS218" s="196"/>
      <c r="AT218" s="196"/>
      <c r="AU218" s="115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151"/>
      <c r="AM219" s="540"/>
      <c r="AN219" s="541"/>
      <c r="AO219" s="449"/>
      <c r="AP219" s="263"/>
      <c r="AQ219" s="263"/>
      <c r="AR219" s="263"/>
      <c r="AS219" s="196"/>
      <c r="AT219" s="196"/>
      <c r="AU219" s="115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151"/>
      <c r="AM220" s="540"/>
      <c r="AN220" s="541"/>
      <c r="AO220" s="449"/>
      <c r="AP220" s="263"/>
      <c r="AQ220" s="263"/>
      <c r="AR220" s="263"/>
      <c r="AS220" s="196"/>
      <c r="AT220" s="196"/>
      <c r="AU220" s="115"/>
    </row>
    <row r="221" spans="1:47" ht="0.75" hidden="1" customHeight="1" thickBo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151"/>
      <c r="AM221" s="540"/>
      <c r="AN221" s="541"/>
      <c r="AO221" s="449"/>
      <c r="AP221" s="263"/>
      <c r="AQ221" s="263"/>
      <c r="AR221" s="263"/>
      <c r="AS221" s="196"/>
      <c r="AT221" s="196"/>
      <c r="AU221" s="115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</row>
    <row r="223" spans="1:47" ht="0.75" hidden="1" customHeight="1" thickTop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61"/>
      <c r="AN223" s="562"/>
      <c r="AO223" s="424"/>
      <c r="AP223" s="143"/>
      <c r="AQ223" s="143"/>
      <c r="AR223" s="143"/>
      <c r="AS223" s="196"/>
      <c r="AT223" s="196"/>
    </row>
    <row r="224" spans="1:47" ht="0.75" hidden="1" customHeight="1" thickTop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61"/>
      <c r="AN224" s="562"/>
      <c r="AO224" s="424"/>
      <c r="AP224" s="143"/>
      <c r="AQ224" s="143"/>
      <c r="AR224" s="143"/>
      <c r="AS224" s="196"/>
      <c r="AT224" s="196"/>
    </row>
    <row r="225" spans="1:46" ht="0.75" hidden="1" customHeight="1" thickTop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61"/>
      <c r="AN225" s="562"/>
      <c r="AO225" s="424"/>
      <c r="AP225" s="143"/>
      <c r="AQ225" s="143"/>
      <c r="AR225" s="143"/>
      <c r="AS225" s="196"/>
      <c r="AT225" s="196"/>
    </row>
    <row r="226" spans="1:46" ht="0.75" hidden="1" customHeight="1" thickTop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61"/>
      <c r="AN226" s="562"/>
      <c r="AO226" s="424"/>
      <c r="AP226" s="143"/>
      <c r="AQ226" s="143"/>
      <c r="AR226" s="143"/>
      <c r="AS226" s="196"/>
      <c r="AT226" s="196"/>
    </row>
    <row r="227" spans="1:46" ht="0.75" hidden="1" customHeight="1" thickTop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61"/>
      <c r="AN227" s="562"/>
      <c r="AO227" s="424"/>
      <c r="AP227" s="143"/>
      <c r="AQ227" s="143"/>
      <c r="AR227" s="143"/>
      <c r="AS227" s="196"/>
      <c r="AT227" s="196"/>
    </row>
    <row r="228" spans="1:46" ht="0.75" hidden="1" customHeight="1" thickTop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61"/>
      <c r="AN228" s="562"/>
      <c r="AO228" s="424"/>
      <c r="AP228" s="143"/>
      <c r="AQ228" s="143"/>
      <c r="AR228" s="143"/>
      <c r="AS228" s="196"/>
      <c r="AT228" s="196"/>
    </row>
    <row r="229" spans="1:46" ht="0.75" hidden="1" customHeight="1" thickTop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61"/>
      <c r="AN229" s="562"/>
      <c r="AO229" s="424"/>
      <c r="AP229" s="143"/>
      <c r="AQ229" s="143"/>
      <c r="AR229" s="143"/>
      <c r="AS229" s="196"/>
      <c r="AT229" s="196"/>
    </row>
    <row r="230" spans="1:46" ht="0.75" hidden="1" customHeight="1" thickTop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61"/>
      <c r="AN230" s="562"/>
      <c r="AO230" s="424"/>
      <c r="AP230" s="143"/>
      <c r="AQ230" s="143"/>
      <c r="AR230" s="143"/>
      <c r="AS230" s="196"/>
      <c r="AT230" s="196"/>
    </row>
    <row r="231" spans="1:46" ht="0.75" hidden="1" customHeight="1" thickTop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61"/>
      <c r="AN231" s="562"/>
      <c r="AO231" s="424"/>
      <c r="AP231" s="143"/>
      <c r="AQ231" s="143"/>
      <c r="AR231" s="143"/>
      <c r="AS231" s="196"/>
      <c r="AT231" s="196"/>
    </row>
    <row r="232" spans="1:46" ht="0.75" hidden="1" customHeight="1" thickTop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61"/>
      <c r="AN232" s="562"/>
      <c r="AO232" s="424"/>
      <c r="AP232" s="143"/>
      <c r="AQ232" s="143"/>
      <c r="AR232" s="143"/>
      <c r="AS232" s="196"/>
      <c r="AT232" s="196"/>
    </row>
    <row r="233" spans="1:46" ht="0.75" hidden="1" customHeight="1" thickTop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61"/>
      <c r="AN233" s="562"/>
      <c r="AO233" s="424"/>
      <c r="AP233" s="143"/>
      <c r="AQ233" s="143"/>
      <c r="AR233" s="143"/>
      <c r="AS233" s="196"/>
      <c r="AT233" s="196"/>
    </row>
    <row r="234" spans="1:46" ht="0.75" hidden="1" customHeight="1" thickTop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61"/>
      <c r="AN234" s="562"/>
      <c r="AO234" s="424"/>
      <c r="AP234" s="143"/>
      <c r="AQ234" s="143"/>
      <c r="AR234" s="143"/>
      <c r="AS234" s="196"/>
      <c r="AT234" s="196"/>
    </row>
    <row r="235" spans="1:46" ht="0.75" hidden="1" customHeight="1" thickTop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61"/>
      <c r="AN235" s="562"/>
      <c r="AO235" s="424"/>
      <c r="AP235" s="143"/>
      <c r="AQ235" s="143"/>
      <c r="AR235" s="143"/>
      <c r="AS235" s="196"/>
      <c r="AT235" s="196"/>
    </row>
    <row r="236" spans="1:46" ht="0.75" hidden="1" customHeight="1" thickTop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61"/>
      <c r="AN236" s="562"/>
      <c r="AO236" s="424"/>
      <c r="AP236" s="143"/>
      <c r="AQ236" s="143"/>
      <c r="AR236" s="143"/>
      <c r="AS236" s="196"/>
      <c r="AT236" s="196"/>
    </row>
    <row r="237" spans="1:46" ht="0.75" hidden="1" customHeight="1" thickTop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61"/>
      <c r="AN237" s="562"/>
      <c r="AO237" s="424"/>
      <c r="AP237" s="143"/>
      <c r="AQ237" s="143"/>
      <c r="AR237" s="143"/>
      <c r="AS237" s="196"/>
      <c r="AT237" s="196"/>
    </row>
    <row r="238" spans="1:46" ht="0.75" hidden="1" customHeight="1" thickTop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61"/>
      <c r="AN238" s="562"/>
      <c r="AO238" s="424"/>
      <c r="AP238" s="143"/>
      <c r="AQ238" s="143"/>
      <c r="AR238" s="143"/>
      <c r="AS238" s="196"/>
      <c r="AT238" s="196"/>
    </row>
    <row r="239" spans="1:46" ht="0.75" hidden="1" customHeight="1" thickTop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61"/>
      <c r="AN239" s="562"/>
      <c r="AO239" s="424"/>
      <c r="AP239" s="143"/>
      <c r="AQ239" s="143"/>
      <c r="AR239" s="143"/>
      <c r="AS239" s="196"/>
      <c r="AT239" s="196"/>
    </row>
    <row r="240" spans="1:46" ht="4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18">SUMIF($AS$9:$AT$9,AP$9,$AS240:$AT240)</f>
        <v>0</v>
      </c>
      <c r="AQ240" s="249">
        <f t="shared" si="18"/>
        <v>0</v>
      </c>
      <c r="AR240" s="249">
        <f t="shared" si="18"/>
        <v>0</v>
      </c>
      <c r="AS240" s="196"/>
      <c r="AT240" s="196"/>
    </row>
    <row r="241" spans="1:47" ht="4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18"/>
        <v>0</v>
      </c>
      <c r="AQ241" s="249">
        <f t="shared" si="18"/>
        <v>0</v>
      </c>
      <c r="AR241" s="249">
        <f t="shared" si="18"/>
        <v>0</v>
      </c>
      <c r="AS241" s="196"/>
      <c r="AT241" s="196"/>
    </row>
    <row r="242" spans="1:47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0"/>
      <c r="AM242" s="545" t="s">
        <v>1059</v>
      </c>
      <c r="AN242" s="583" t="s">
        <v>312</v>
      </c>
      <c r="AO242" s="164"/>
      <c r="AP242" s="246">
        <f>IF(AP240=0,0,AP243/AP240)</f>
        <v>0</v>
      </c>
      <c r="AQ242" s="246">
        <f>IF(AQ240=0,0,AQ243/AQ240)</f>
        <v>0</v>
      </c>
      <c r="AR242" s="246">
        <f>IF(AR240=0,0,AR243/AR240)</f>
        <v>0</v>
      </c>
      <c r="AS242" s="196"/>
      <c r="AT242" s="196"/>
    </row>
    <row r="243" spans="1:47" ht="4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SUMIF($AS$9:$AT$9,AP$9,$AS243:$AT243)</f>
        <v>0</v>
      </c>
      <c r="AQ243" s="249">
        <f>SUMIF($AS$9:$AT$9,AQ$9,$AS243:$AT243)</f>
        <v>0</v>
      </c>
      <c r="AR243" s="249">
        <f>SUMIF($AS$9:$AT$9,AR$9,$AS243:$AT243)</f>
        <v>0</v>
      </c>
      <c r="AS243" s="196"/>
      <c r="AT243" s="196"/>
    </row>
    <row r="244" spans="1:47" ht="0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196"/>
    </row>
    <row r="245" spans="1:47" ht="0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/>
      </c>
      <c r="AO245" s="164" t="s">
        <v>1027</v>
      </c>
      <c r="AP245" s="249">
        <f>SUMIF($AS$9:$AT$9,AP$9,$AS245:$AT245)</f>
        <v>0</v>
      </c>
      <c r="AQ245" s="249">
        <f>SUMIF($AS$9:$AT$9,AQ$9,$AS245:$AT245)</f>
        <v>0</v>
      </c>
      <c r="AR245" s="249">
        <f>SUMIF($AS$9:$AT$9,AR$9,$AS245:$AT245)</f>
        <v>0</v>
      </c>
      <c r="AS245" s="196"/>
      <c r="AT245" s="196"/>
    </row>
    <row r="246" spans="1:47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196"/>
    </row>
    <row r="247" spans="1:47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IF(AP203=0,0,(AP208-AP207)/AP203*100)</f>
        <v>0</v>
      </c>
      <c r="AQ247" s="416">
        <f>IF(AQ203=0,0,(AQ208-AQ207)/AQ203*100)</f>
        <v>0</v>
      </c>
      <c r="AR247" s="416">
        <f>IF(AR203=0,0,(AR208-AR207)/AR203*100)</f>
        <v>0</v>
      </c>
      <c r="AS247" s="196"/>
      <c r="AT247" s="196"/>
    </row>
    <row r="248" spans="1:47" ht="18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30"/>
      <c r="AN248" s="662" t="s">
        <v>2474</v>
      </c>
      <c r="AO248" s="661" t="s">
        <v>1307</v>
      </c>
      <c r="AP248" s="263"/>
      <c r="AQ248" s="263"/>
      <c r="AR248" s="263"/>
      <c r="AS248" s="196"/>
      <c r="AT248" s="196"/>
      <c r="AU248" s="115"/>
    </row>
    <row r="249" spans="1:47" ht="2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0"/>
      <c r="AM249" s="490" t="s">
        <v>1145</v>
      </c>
      <c r="AN249" s="514" t="s">
        <v>2303</v>
      </c>
      <c r="AO249" s="621" t="s">
        <v>195</v>
      </c>
      <c r="AP249" s="249">
        <f t="shared" ref="AP249:AR252" si="19">SUMIF($AS$9:$AT$9,AP$9,$AS249:$AT249)</f>
        <v>0</v>
      </c>
      <c r="AQ249" s="249">
        <f t="shared" si="19"/>
        <v>0</v>
      </c>
      <c r="AR249" s="249">
        <f t="shared" si="19"/>
        <v>0</v>
      </c>
      <c r="AS249" s="196"/>
      <c r="AT249" s="196"/>
      <c r="AU249" s="328"/>
    </row>
    <row r="250" spans="1:47" ht="2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0"/>
      <c r="AM250" s="584" t="str">
        <f>AM249 &amp; ".0.1"</f>
        <v>D.0.1</v>
      </c>
      <c r="AN250" s="514" t="s">
        <v>2298</v>
      </c>
      <c r="AO250" s="621" t="s">
        <v>195</v>
      </c>
      <c r="AP250" s="249">
        <f t="shared" si="19"/>
        <v>0</v>
      </c>
      <c r="AQ250" s="249">
        <f t="shared" si="19"/>
        <v>0</v>
      </c>
      <c r="AR250" s="249">
        <f t="shared" si="19"/>
        <v>0</v>
      </c>
      <c r="AS250" s="196"/>
      <c r="AT250" s="196"/>
      <c r="AU250" s="328"/>
    </row>
    <row r="251" spans="1:47" ht="11.25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0"/>
      <c r="AM251" s="584" t="str">
        <f>AM249 &amp; ".0.2"</f>
        <v>D.0.2</v>
      </c>
      <c r="AN251" s="622" t="s">
        <v>44</v>
      </c>
      <c r="AO251" s="163" t="s">
        <v>1027</v>
      </c>
      <c r="AP251" s="249">
        <f t="shared" si="19"/>
        <v>0</v>
      </c>
      <c r="AQ251" s="249">
        <f t="shared" si="19"/>
        <v>0</v>
      </c>
      <c r="AR251" s="249">
        <f t="shared" si="19"/>
        <v>0</v>
      </c>
      <c r="AS251" s="196"/>
      <c r="AT251" s="196"/>
    </row>
    <row r="252" spans="1:47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0"/>
      <c r="AM252" s="584" t="str">
        <f>AM249 &amp; ".1"</f>
        <v>D.1</v>
      </c>
      <c r="AN252" s="585" t="s">
        <v>602</v>
      </c>
      <c r="AO252" s="164" t="s">
        <v>195</v>
      </c>
      <c r="AP252" s="249">
        <f t="shared" si="19"/>
        <v>0</v>
      </c>
      <c r="AQ252" s="249">
        <f t="shared" si="19"/>
        <v>0</v>
      </c>
      <c r="AR252" s="249">
        <f t="shared" si="19"/>
        <v>0</v>
      </c>
      <c r="AS252" s="196"/>
      <c r="AT252" s="196"/>
    </row>
    <row r="253" spans="1:47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0"/>
      <c r="AM253" s="490" t="str">
        <f>AM252 &amp; ".1"</f>
        <v>D.1.1</v>
      </c>
      <c r="AN253" s="586" t="s">
        <v>398</v>
      </c>
      <c r="AO253" s="163" t="s">
        <v>397</v>
      </c>
      <c r="AP253" s="246">
        <f>IF(AP254=0,0,AP252/AP254)</f>
        <v>0</v>
      </c>
      <c r="AQ253" s="246">
        <f>IF(AQ254=0,0,AQ252/AQ254)</f>
        <v>0</v>
      </c>
      <c r="AR253" s="246">
        <f>IF(AR254=0,0,AR252/AR254)</f>
        <v>0</v>
      </c>
      <c r="AS253" s="196"/>
      <c r="AT253" s="196"/>
    </row>
    <row r="254" spans="1:47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0"/>
      <c r="AM254" s="490" t="str">
        <f>AM252 &amp; ".2"</f>
        <v>D.1.2</v>
      </c>
      <c r="AN254" s="586" t="s">
        <v>283</v>
      </c>
      <c r="AO254" s="163" t="s">
        <v>1027</v>
      </c>
      <c r="AP254" s="249">
        <f t="shared" ref="AP254:AR255" si="20">SUMIF($AS$9:$AT$9,AP$9,$AS254:$AT254)</f>
        <v>0</v>
      </c>
      <c r="AQ254" s="249">
        <f t="shared" si="20"/>
        <v>0</v>
      </c>
      <c r="AR254" s="249">
        <f t="shared" si="20"/>
        <v>0</v>
      </c>
      <c r="AS254" s="196"/>
      <c r="AT254" s="196"/>
    </row>
    <row r="255" spans="1:47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0"/>
      <c r="AM255" s="584" t="str">
        <f>AM249 &amp; ".2"</f>
        <v>D.2</v>
      </c>
      <c r="AN255" s="585" t="s">
        <v>161</v>
      </c>
      <c r="AO255" s="164" t="s">
        <v>195</v>
      </c>
      <c r="AP255" s="249">
        <f t="shared" si="20"/>
        <v>0</v>
      </c>
      <c r="AQ255" s="249">
        <f t="shared" si="20"/>
        <v>0</v>
      </c>
      <c r="AR255" s="249">
        <f t="shared" si="20"/>
        <v>0</v>
      </c>
      <c r="AS255" s="196"/>
      <c r="AT255" s="196"/>
    </row>
    <row r="256" spans="1:47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0"/>
      <c r="AM256" s="490" t="str">
        <f>AM255 &amp; ".1"</f>
        <v>D.2.1</v>
      </c>
      <c r="AN256" s="586" t="s">
        <v>398</v>
      </c>
      <c r="AO256" s="163" t="s">
        <v>397</v>
      </c>
      <c r="AP256" s="246">
        <f>IF(AP257=0,0,AP255/AP257)</f>
        <v>0</v>
      </c>
      <c r="AQ256" s="246">
        <f>IF(AQ257=0,0,AQ255/AQ257)</f>
        <v>0</v>
      </c>
      <c r="AR256" s="246">
        <f>IF(AR257=0,0,AR255/AR257)</f>
        <v>0</v>
      </c>
      <c r="AS256" s="196"/>
      <c r="AT256" s="196"/>
    </row>
    <row r="257" spans="1:46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0"/>
      <c r="AM257" s="490" t="str">
        <f>AM255 &amp; ".2"</f>
        <v>D.2.2</v>
      </c>
      <c r="AN257" s="586" t="s">
        <v>283</v>
      </c>
      <c r="AO257" s="163" t="s">
        <v>1027</v>
      </c>
      <c r="AP257" s="249">
        <f t="shared" ref="AP257:AR258" si="21">SUMIF($AS$9:$AT$9,AP$9,$AS257:$AT257)</f>
        <v>0</v>
      </c>
      <c r="AQ257" s="249">
        <f t="shared" si="21"/>
        <v>0</v>
      </c>
      <c r="AR257" s="249">
        <f t="shared" si="21"/>
        <v>0</v>
      </c>
      <c r="AS257" s="196"/>
      <c r="AT257" s="196"/>
    </row>
    <row r="258" spans="1:46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0"/>
      <c r="AM258" s="584" t="str">
        <f>AM249 &amp; ".3"</f>
        <v>D.3</v>
      </c>
      <c r="AN258" s="585" t="s">
        <v>162</v>
      </c>
      <c r="AO258" s="164" t="s">
        <v>195</v>
      </c>
      <c r="AP258" s="249">
        <f t="shared" si="21"/>
        <v>0</v>
      </c>
      <c r="AQ258" s="249">
        <f t="shared" si="21"/>
        <v>0</v>
      </c>
      <c r="AR258" s="249">
        <f t="shared" si="21"/>
        <v>0</v>
      </c>
      <c r="AS258" s="196"/>
      <c r="AT258" s="196"/>
    </row>
    <row r="259" spans="1:46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0"/>
      <c r="AM259" s="490" t="str">
        <f>AM258 &amp; ".1"</f>
        <v>D.3.1</v>
      </c>
      <c r="AN259" s="586" t="s">
        <v>398</v>
      </c>
      <c r="AO259" s="163" t="s">
        <v>397</v>
      </c>
      <c r="AP259" s="246">
        <f>IF(AP260=0,0,AP258/AP260)</f>
        <v>0</v>
      </c>
      <c r="AQ259" s="246">
        <f>IF(AQ260=0,0,AQ258/AQ260)</f>
        <v>0</v>
      </c>
      <c r="AR259" s="246">
        <f>IF(AR260=0,0,AR258/AR260)</f>
        <v>0</v>
      </c>
      <c r="AS259" s="196"/>
      <c r="AT259" s="196"/>
    </row>
    <row r="260" spans="1:46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0"/>
      <c r="AM260" s="490" t="str">
        <f>AM258 &amp; ".2"</f>
        <v>D.3.2</v>
      </c>
      <c r="AN260" s="586" t="s">
        <v>283</v>
      </c>
      <c r="AO260" s="163" t="s">
        <v>1027</v>
      </c>
      <c r="AP260" s="249">
        <f t="shared" ref="AP260:AR261" si="22">SUMIF($AS$9:$AT$9,AP$9,$AS260:$AT260)</f>
        <v>0</v>
      </c>
      <c r="AQ260" s="249">
        <f t="shared" si="22"/>
        <v>0</v>
      </c>
      <c r="AR260" s="249">
        <f t="shared" si="22"/>
        <v>0</v>
      </c>
      <c r="AS260" s="196"/>
      <c r="AT260" s="196"/>
    </row>
    <row r="261" spans="1:46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0"/>
      <c r="AM261" s="584" t="str">
        <f>AM249 &amp; ".4"</f>
        <v>D.4</v>
      </c>
      <c r="AN261" s="585" t="s">
        <v>169</v>
      </c>
      <c r="AO261" s="164" t="s">
        <v>195</v>
      </c>
      <c r="AP261" s="249">
        <f t="shared" si="22"/>
        <v>0</v>
      </c>
      <c r="AQ261" s="249">
        <f t="shared" si="22"/>
        <v>0</v>
      </c>
      <c r="AR261" s="249">
        <f t="shared" si="22"/>
        <v>0</v>
      </c>
      <c r="AS261" s="196"/>
      <c r="AT261" s="196"/>
    </row>
    <row r="262" spans="1:46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0"/>
      <c r="AM262" s="490" t="str">
        <f>AM261 &amp; ".1"</f>
        <v>D.4.1</v>
      </c>
      <c r="AN262" s="586" t="s">
        <v>398</v>
      </c>
      <c r="AO262" s="163" t="s">
        <v>397</v>
      </c>
      <c r="AP262" s="246">
        <f>IF(AP263=0,0,AP261/AP263)</f>
        <v>0</v>
      </c>
      <c r="AQ262" s="246">
        <f>IF(AQ263=0,0,AQ261/AQ263)</f>
        <v>0</v>
      </c>
      <c r="AR262" s="246">
        <f>IF(AR263=0,0,AR261/AR263)</f>
        <v>0</v>
      </c>
      <c r="AS262" s="196"/>
      <c r="AT262" s="196"/>
    </row>
    <row r="263" spans="1:46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0"/>
      <c r="AM263" s="490" t="str">
        <f>AM261 &amp; ".2"</f>
        <v>D.4.2</v>
      </c>
      <c r="AN263" s="586" t="s">
        <v>283</v>
      </c>
      <c r="AO263" s="163" t="s">
        <v>1027</v>
      </c>
      <c r="AP263" s="249">
        <f t="shared" ref="AP263:AR265" si="23">SUMIF($AS$9:$AT$9,AP$9,$AS263:$AT263)</f>
        <v>0</v>
      </c>
      <c r="AQ263" s="249">
        <f t="shared" si="23"/>
        <v>0</v>
      </c>
      <c r="AR263" s="249">
        <f t="shared" si="23"/>
        <v>0</v>
      </c>
      <c r="AS263" s="196"/>
      <c r="AT263" s="196"/>
    </row>
    <row r="264" spans="1:46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32" t="str">
        <f>AM249 &amp; ".5"</f>
        <v>D.5</v>
      </c>
      <c r="AN264" s="526" t="s">
        <v>2299</v>
      </c>
      <c r="AO264" s="164" t="s">
        <v>195</v>
      </c>
      <c r="AP264" s="249">
        <f t="shared" si="23"/>
        <v>0</v>
      </c>
      <c r="AQ264" s="249">
        <f t="shared" si="23"/>
        <v>0</v>
      </c>
      <c r="AR264" s="249">
        <f t="shared" si="23"/>
        <v>0</v>
      </c>
      <c r="AS264" s="196"/>
      <c r="AT264" s="196"/>
    </row>
    <row r="265" spans="1:46" ht="2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649" t="str">
        <f>AM249 &amp; ".6"</f>
        <v>D.6</v>
      </c>
      <c r="AN265" s="650" t="s">
        <v>2353</v>
      </c>
      <c r="AO265" s="645" t="s">
        <v>195</v>
      </c>
      <c r="AP265" s="255">
        <f t="shared" si="23"/>
        <v>0</v>
      </c>
      <c r="AQ265" s="255">
        <f t="shared" si="23"/>
        <v>0</v>
      </c>
      <c r="AR265" s="255">
        <f t="shared" si="23"/>
        <v>0</v>
      </c>
      <c r="AS265" s="196"/>
      <c r="AT265" s="196"/>
    </row>
    <row r="266" spans="1:46" ht="0.75" hidden="1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29"/>
      <c r="AN266" s="651"/>
      <c r="AO266" s="167"/>
      <c r="AP266" s="244"/>
      <c r="AQ266" s="244"/>
      <c r="AR266" s="244"/>
      <c r="AS266" s="225"/>
      <c r="AT266" s="196"/>
    </row>
    <row r="267" spans="1:46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29"/>
      <c r="AN267" s="651"/>
      <c r="AO267" s="167"/>
      <c r="AP267" s="244"/>
      <c r="AQ267" s="244"/>
      <c r="AR267" s="244"/>
      <c r="AS267" s="225"/>
      <c r="AT267" s="196"/>
    </row>
    <row r="268" spans="1:46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29"/>
      <c r="AN268" s="651"/>
      <c r="AO268" s="167"/>
      <c r="AP268" s="244"/>
      <c r="AQ268" s="244"/>
      <c r="AR268" s="244"/>
      <c r="AS268" s="225"/>
      <c r="AT268" s="196"/>
    </row>
    <row r="269" spans="1:46" ht="0.75" hidden="1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29"/>
      <c r="AN269" s="651"/>
      <c r="AO269" s="167"/>
      <c r="AP269" s="244"/>
      <c r="AQ269" s="244"/>
      <c r="AR269" s="244"/>
      <c r="AS269" s="225"/>
      <c r="AT269" s="196"/>
    </row>
    <row r="270" spans="1:46" ht="0.75" hidden="1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29"/>
      <c r="AN270" s="651"/>
      <c r="AO270" s="167"/>
      <c r="AP270" s="244"/>
      <c r="AQ270" s="244"/>
      <c r="AR270" s="244"/>
      <c r="AS270" s="225"/>
      <c r="AT270" s="196"/>
    </row>
    <row r="271" spans="1:46" ht="0.75" hidden="1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29"/>
      <c r="AN271" s="651"/>
      <c r="AO271" s="167"/>
      <c r="AP271" s="244"/>
      <c r="AQ271" s="244"/>
      <c r="AR271" s="244"/>
      <c r="AS271" s="225"/>
      <c r="AT271" s="196"/>
    </row>
    <row r="272" spans="1:46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652"/>
      <c r="AN272" s="656" t="s">
        <v>2440</v>
      </c>
      <c r="AO272" s="167"/>
      <c r="AP272" s="263"/>
      <c r="AQ272" s="263"/>
      <c r="AR272" s="263"/>
      <c r="AS272" s="225"/>
      <c r="AT272" s="196"/>
    </row>
    <row r="273" spans="1:46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652"/>
      <c r="AN273" s="656" t="s">
        <v>788</v>
      </c>
      <c r="AO273" s="167"/>
      <c r="AP273" s="263"/>
      <c r="AQ273" s="263"/>
      <c r="AR273" s="263"/>
      <c r="AS273" s="225"/>
      <c r="AT273" s="196"/>
    </row>
    <row r="274" spans="1:46" ht="2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653"/>
      <c r="AN274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ТЭ</v>
      </c>
      <c r="AO274" s="164" t="s">
        <v>195</v>
      </c>
      <c r="AP274" s="247"/>
      <c r="AQ274" s="263"/>
      <c r="AR274" s="263"/>
      <c r="AS274" s="225"/>
      <c r="AT274" s="196"/>
    </row>
    <row r="275" spans="1:46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653"/>
      <c r="AN275" s="532" t="str">
        <f>"Количество " &amp; TEMPLATE_SPHERE_OKK_SOURCE</f>
        <v>Количество ТИ</v>
      </c>
      <c r="AO275" s="164" t="s">
        <v>289</v>
      </c>
      <c r="AP275" s="654"/>
      <c r="AQ275" s="263"/>
      <c r="AR275" s="263"/>
      <c r="AS275" s="225"/>
      <c r="AT275" s="196"/>
    </row>
    <row r="276" spans="1:46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653"/>
      <c r="AN276" s="532" t="s">
        <v>2441</v>
      </c>
      <c r="AO276" s="164" t="s">
        <v>756</v>
      </c>
      <c r="AP276" s="247"/>
      <c r="AQ276" s="263"/>
      <c r="AR276" s="263"/>
      <c r="AS276" s="225"/>
      <c r="AT276" s="196"/>
    </row>
    <row r="277" spans="1:46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652"/>
      <c r="AN277" s="656" t="s">
        <v>2442</v>
      </c>
      <c r="AO277" s="167"/>
      <c r="AP277" s="263"/>
      <c r="AQ277" s="263"/>
      <c r="AR277" s="263"/>
      <c r="AS277" s="225"/>
      <c r="AT277" s="196"/>
    </row>
    <row r="278" spans="1:46" ht="2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653"/>
      <c r="AN278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AO278" s="164" t="s">
        <v>195</v>
      </c>
      <c r="AP278" s="247"/>
      <c r="AQ278" s="263"/>
      <c r="AR278" s="263"/>
      <c r="AS278" s="225"/>
      <c r="AT278" s="196"/>
    </row>
    <row r="279" spans="1:46" ht="0.75" hidden="1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655"/>
      <c r="AN279" s="524"/>
      <c r="AO279" s="167"/>
      <c r="AP279" s="263"/>
      <c r="AQ279" s="263"/>
      <c r="AR279" s="263"/>
      <c r="AS279" s="225"/>
      <c r="AT279" s="196"/>
    </row>
    <row r="280" spans="1:46" ht="0.75" hidden="1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655"/>
      <c r="AN280" s="524"/>
      <c r="AO280" s="167"/>
      <c r="AP280" s="263"/>
      <c r="AQ280" s="263"/>
      <c r="AR280" s="263"/>
      <c r="AS280" s="225"/>
      <c r="AT280" s="196"/>
    </row>
    <row r="281" spans="1:46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653"/>
      <c r="AN281" s="532" t="s">
        <v>2441</v>
      </c>
      <c r="AO281" s="164" t="s">
        <v>756</v>
      </c>
      <c r="AP281" s="247"/>
      <c r="AQ281" s="263"/>
      <c r="AR281" s="263"/>
      <c r="AS281" s="225"/>
      <c r="AT281" s="196"/>
    </row>
    <row r="282" spans="1:46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652"/>
      <c r="AN282" s="656" t="s">
        <v>2443</v>
      </c>
      <c r="AO282" s="167"/>
      <c r="AP282" s="263"/>
      <c r="AQ282" s="263"/>
      <c r="AR282" s="263"/>
      <c r="AS282" s="225"/>
      <c r="AT282" s="196"/>
    </row>
    <row r="283" spans="1:46" ht="2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653"/>
      <c r="AN283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ТЭ</v>
      </c>
      <c r="AO283" s="164" t="s">
        <v>195</v>
      </c>
      <c r="AP283" s="247"/>
      <c r="AQ283" s="263"/>
      <c r="AR283" s="263"/>
      <c r="AS283" s="225"/>
      <c r="AT283" s="196"/>
    </row>
    <row r="284" spans="1:46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653"/>
      <c r="AN284" s="532" t="s">
        <v>2445</v>
      </c>
      <c r="AO284" s="164" t="s">
        <v>2446</v>
      </c>
      <c r="AP284" s="247"/>
      <c r="AQ284" s="263"/>
      <c r="AR284" s="263"/>
      <c r="AS284" s="225"/>
      <c r="AT284" s="196"/>
    </row>
    <row r="285" spans="1:46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653"/>
      <c r="AN285" s="532" t="s">
        <v>2447</v>
      </c>
      <c r="AO285" s="164" t="s">
        <v>2446</v>
      </c>
      <c r="AP285" s="247"/>
      <c r="AQ285" s="263"/>
      <c r="AR285" s="263"/>
      <c r="AS285" s="225"/>
      <c r="AT285" s="196"/>
    </row>
    <row r="286" spans="1:46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652"/>
      <c r="AN286" s="656" t="s">
        <v>789</v>
      </c>
      <c r="AO286" s="167"/>
      <c r="AP286" s="263"/>
      <c r="AQ286" s="263"/>
      <c r="AR286" s="263"/>
      <c r="AS286" s="225"/>
      <c r="AT286" s="196"/>
    </row>
    <row r="287" spans="1:46" ht="2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653"/>
      <c r="AN287" s="532" t="s">
        <v>2453</v>
      </c>
      <c r="AO287" s="163" t="s">
        <v>1027</v>
      </c>
      <c r="AP287" s="247"/>
      <c r="AQ287" s="263"/>
      <c r="AR287" s="263"/>
      <c r="AS287" s="225"/>
      <c r="AT287" s="196"/>
    </row>
    <row r="288" spans="1:46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653"/>
      <c r="AN288" s="532" t="s">
        <v>2449</v>
      </c>
      <c r="AO288" s="164" t="s">
        <v>2450</v>
      </c>
      <c r="AP288" s="654"/>
      <c r="AQ288" s="263"/>
      <c r="AR288" s="263"/>
      <c r="AS288" s="225"/>
      <c r="AT288" s="196"/>
    </row>
    <row r="289" spans="1:46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653"/>
      <c r="AN289" s="532" t="s">
        <v>2451</v>
      </c>
      <c r="AO289" s="164" t="s">
        <v>2452</v>
      </c>
      <c r="AP289" s="654"/>
      <c r="AQ289" s="263"/>
      <c r="AR289" s="263"/>
      <c r="AS289" s="225"/>
      <c r="AT289" s="196"/>
    </row>
    <row r="290" spans="1:46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51"/>
      <c r="AM290" s="653"/>
      <c r="AN290" s="532" t="s">
        <v>2454</v>
      </c>
      <c r="AO290" s="164" t="s">
        <v>2455</v>
      </c>
      <c r="AP290" s="247"/>
      <c r="AQ290" s="263"/>
      <c r="AR290" s="263"/>
      <c r="AS290" s="225"/>
      <c r="AT290" s="196"/>
    </row>
    <row r="291" spans="1:46" ht="0.75" hidden="1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51"/>
      <c r="AM291" s="529"/>
      <c r="AN291" s="651"/>
      <c r="AO291" s="167"/>
      <c r="AP291" s="244"/>
      <c r="AQ291" s="244"/>
      <c r="AR291" s="244"/>
      <c r="AS291" s="225"/>
      <c r="AT291" s="196"/>
    </row>
    <row r="292" spans="1:46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51"/>
      <c r="AM292" s="529"/>
      <c r="AN292" s="651"/>
      <c r="AO292" s="167"/>
      <c r="AP292" s="244"/>
      <c r="AQ292" s="244"/>
      <c r="AR292" s="244"/>
      <c r="AS292" s="225"/>
      <c r="AT292" s="196"/>
    </row>
  </sheetData>
  <sheetProtection password="BBC5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0" type="noConversion"/>
  <dataValidations count="1">
    <dataValidation type="whole" allowBlank="1" showInputMessage="1" showErrorMessage="1" errorTitle="Внимание" error="Значение должно быть целым неотрицательным числом!" sqref="AP275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modUpdTemplLogger">
    <tabColor indexed="24"/>
  </sheetPr>
  <dimension ref="A2:E12"/>
  <sheetViews>
    <sheetView showGridLines="0" topLeftCell="B1" zoomScaleNormal="100" workbookViewId="0"/>
  </sheetViews>
  <sheetFormatPr defaultColWidth="10.28515625" defaultRowHeight="11.25"/>
  <cols>
    <col min="1" max="1" width="4.85546875" style="2" hidden="1" customWidth="1"/>
    <col min="2" max="2" width="34.42578125" style="14" customWidth="1"/>
    <col min="3" max="3" width="90.7109375" style="5" customWidth="1"/>
    <col min="4" max="4" width="29.85546875" style="15" customWidth="1"/>
    <col min="5" max="16384" width="10.28515625" style="2"/>
  </cols>
  <sheetData>
    <row r="2" spans="1:5" ht="24" customHeight="1">
      <c r="A2" s="2" t="s">
        <v>119</v>
      </c>
      <c r="B2" s="82" t="s">
        <v>108</v>
      </c>
      <c r="C2" s="81" t="s">
        <v>109</v>
      </c>
      <c r="D2" s="83" t="s">
        <v>110</v>
      </c>
      <c r="E2" s="4"/>
    </row>
    <row r="3" spans="1:5">
      <c r="B3" s="14" t="s">
        <v>5498</v>
      </c>
      <c r="C3" s="5" t="s">
        <v>5499</v>
      </c>
      <c r="D3" s="15" t="s">
        <v>5500</v>
      </c>
    </row>
    <row r="4" spans="1:5">
      <c r="B4" s="14" t="s">
        <v>5501</v>
      </c>
      <c r="C4" s="5" t="s">
        <v>5502</v>
      </c>
      <c r="D4" s="15" t="s">
        <v>5500</v>
      </c>
    </row>
    <row r="5" spans="1:5">
      <c r="B5" s="14" t="s">
        <v>5503</v>
      </c>
      <c r="C5" s="5" t="s">
        <v>5499</v>
      </c>
      <c r="D5" s="15" t="s">
        <v>5500</v>
      </c>
    </row>
    <row r="6" spans="1:5">
      <c r="B6" s="14" t="s">
        <v>5504</v>
      </c>
      <c r="C6" s="5" t="s">
        <v>5502</v>
      </c>
      <c r="D6" s="15" t="s">
        <v>5500</v>
      </c>
    </row>
    <row r="7" spans="1:5">
      <c r="B7" s="14" t="s">
        <v>5505</v>
      </c>
      <c r="C7" s="5" t="s">
        <v>5499</v>
      </c>
      <c r="D7" s="15" t="s">
        <v>5500</v>
      </c>
    </row>
    <row r="8" spans="1:5">
      <c r="B8" s="14" t="s">
        <v>5506</v>
      </c>
      <c r="C8" s="5" t="s">
        <v>5502</v>
      </c>
      <c r="D8" s="15" t="s">
        <v>5500</v>
      </c>
    </row>
    <row r="9" spans="1:5">
      <c r="B9" s="14" t="s">
        <v>5507</v>
      </c>
      <c r="C9" s="5" t="s">
        <v>5499</v>
      </c>
      <c r="D9" s="15" t="s">
        <v>5500</v>
      </c>
    </row>
    <row r="10" spans="1:5">
      <c r="B10" s="14" t="s">
        <v>5508</v>
      </c>
      <c r="C10" s="5" t="s">
        <v>5502</v>
      </c>
      <c r="D10" s="15" t="s">
        <v>5500</v>
      </c>
    </row>
    <row r="11" spans="1:5">
      <c r="B11" s="14" t="s">
        <v>5510</v>
      </c>
      <c r="C11" s="5" t="s">
        <v>5499</v>
      </c>
      <c r="D11" s="15" t="s">
        <v>5500</v>
      </c>
    </row>
    <row r="12" spans="1:5">
      <c r="B12" s="14" t="s">
        <v>5511</v>
      </c>
      <c r="C12" s="5" t="s">
        <v>5502</v>
      </c>
      <c r="D12" s="15" t="s">
        <v>5500</v>
      </c>
    </row>
  </sheetData>
  <sheetProtection password="BBC5" sheet="1" objects="1" scenarios="1" formatColumns="0" formatRows="0" autoFilter="0"/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COLDVSNA_REAGENT">
    <tabColor rgb="FFFFFF00"/>
    <outlinePr summaryBelow="0"/>
  </sheetPr>
  <dimension ref="A1:AV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5" t="s">
        <v>2084</v>
      </c>
      <c r="AN13" s="91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5"/>
      <c r="AN14" s="916"/>
      <c r="AO14" s="165"/>
      <c r="AP14" s="917"/>
      <c r="AQ14" s="901"/>
      <c r="AR14" s="901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33" t="s">
        <v>104</v>
      </c>
      <c r="AN19" s="846" t="s">
        <v>196</v>
      </c>
      <c r="AO19" s="846" t="s">
        <v>683</v>
      </c>
      <c r="AP19" s="920" t="s">
        <v>2296</v>
      </c>
      <c r="AQ19" s="921"/>
      <c r="AR19" s="921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33"/>
      <c r="AN20" s="846"/>
      <c r="AO20" s="846"/>
      <c r="AP20" s="922"/>
      <c r="AQ20" s="923"/>
      <c r="AR20" s="923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162"/>
      <c r="AU22" s="62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196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196"/>
    </row>
    <row r="25" spans="1:47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SUMIF($AS$9:$AT$9,AP$9,$AS25:$AT25)</f>
        <v>0</v>
      </c>
      <c r="AQ25" s="249">
        <f>SUMIF($AS$9:$AT$9,AQ$9,$AS25:$AT25)</f>
        <v>0</v>
      </c>
      <c r="AR25" s="249">
        <f>SUMIF($AS$9:$AT$9,AR$9,$AS25:$AT25)</f>
        <v>0</v>
      </c>
      <c r="AS25" s="196"/>
      <c r="AT25" s="196"/>
      <c r="AU25" s="328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196"/>
    </row>
    <row r="27" spans="1:47" ht="12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SUMIF($AS$9:$AT$9,AP$9,$AS27:$AT27)</f>
        <v>0</v>
      </c>
      <c r="AQ27" s="249">
        <f>SUMIF($AS$9:$AT$9,AQ$9,$AS27:$AT27)</f>
        <v>0</v>
      </c>
      <c r="AR27" s="249">
        <f>SUMIF($AS$9:$AT$9,AR$9,$AS27:$AT27)</f>
        <v>0</v>
      </c>
      <c r="AS27" s="196"/>
      <c r="AT27" s="196"/>
      <c r="AU27" s="328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196"/>
    </row>
    <row r="29" spans="1:47" ht="12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SUMIF($AS$9:$AT$9,AP$9,$AS29:$AT29)</f>
        <v>0</v>
      </c>
      <c r="AQ29" s="249">
        <f>SUMIF($AS$9:$AT$9,AQ$9,$AS29:$AT29)</f>
        <v>0</v>
      </c>
      <c r="AR29" s="249">
        <f>SUMIF($AS$9:$AT$9,AR$9,$AS29:$AT29)</f>
        <v>0</v>
      </c>
      <c r="AS29" s="196"/>
      <c r="AT29" s="196"/>
      <c r="AU29" s="328"/>
    </row>
    <row r="30" spans="1:47" ht="12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0</v>
      </c>
      <c r="AQ30" s="249">
        <f>IF(AQ31=0,0,AQ29*1000/AQ31)</f>
        <v>0</v>
      </c>
      <c r="AR30" s="249">
        <f>IF(AR31=0,0,AR29*1000/AR31)</f>
        <v>0</v>
      </c>
      <c r="AS30" s="196"/>
      <c r="AT30" s="196"/>
      <c r="AU30" s="328"/>
    </row>
    <row r="31" spans="1:47" ht="12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SUMIF($AS$9:$AT$9,AP$9,$AS31:$AT31)</f>
        <v>0</v>
      </c>
      <c r="AQ31" s="249">
        <f t="shared" si="0"/>
        <v>0</v>
      </c>
      <c r="AR31" s="249">
        <f t="shared" si="0"/>
        <v>0</v>
      </c>
      <c r="AS31" s="196"/>
      <c r="AT31" s="196"/>
      <c r="AU31" s="328"/>
    </row>
    <row r="32" spans="1:47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196"/>
      <c r="AU32" s="328"/>
    </row>
    <row r="33" spans="1:47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196"/>
      <c r="AU33" s="328"/>
    </row>
    <row r="34" spans="1:47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SUMIF($AS$9:$AT$9,AP$9,$AS34:$AT34)</f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196"/>
      <c r="AU36" s="328"/>
    </row>
    <row r="37" spans="1:47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SUMIF($AS$9:$AT$9,AP$9,$AS37:$AT37)</f>
        <v>0</v>
      </c>
      <c r="AQ37" s="249">
        <f t="shared" si="2"/>
        <v>0</v>
      </c>
      <c r="AR37" s="249">
        <f t="shared" si="2"/>
        <v>0</v>
      </c>
      <c r="AS37" s="196"/>
      <c r="AT37" s="196"/>
      <c r="AU37" s="328"/>
    </row>
    <row r="38" spans="1:47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7" t="s">
        <v>2485</v>
      </c>
      <c r="AN38" s="588" t="s">
        <v>2486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8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196"/>
      <c r="AU39" s="328"/>
    </row>
    <row r="40" spans="1:47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8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7" t="s">
        <v>2487</v>
      </c>
      <c r="AN41" s="588" t="s">
        <v>2488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8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196"/>
      <c r="AU42" s="328"/>
    </row>
    <row r="43" spans="1:47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8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7" t="s">
        <v>2489</v>
      </c>
      <c r="AN44" s="588" t="s">
        <v>2490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8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196"/>
      <c r="AU45" s="328"/>
    </row>
    <row r="46" spans="1:47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8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196"/>
      <c r="AU48" s="328"/>
    </row>
    <row r="49" spans="1:47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SUMIF($AS$9:$AT$9,AP$9,$AS49:$AT49)</f>
        <v>0</v>
      </c>
      <c r="AQ49" s="249">
        <f t="shared" si="3"/>
        <v>0</v>
      </c>
      <c r="AR49" s="249">
        <f t="shared" si="3"/>
        <v>0</v>
      </c>
      <c r="AS49" s="196"/>
      <c r="AT49" s="196"/>
      <c r="AU49" s="328"/>
    </row>
    <row r="50" spans="1:47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7" t="s">
        <v>2491</v>
      </c>
      <c r="AN50" s="588" t="s">
        <v>2492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196"/>
      <c r="AU50" s="328"/>
    </row>
    <row r="51" spans="1:47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8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196"/>
      <c r="AU51" s="328"/>
    </row>
    <row r="52" spans="1:47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8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SUMIF($AS$9:$AT$9,AP$9,$AS52:$AT52)</f>
        <v>0</v>
      </c>
      <c r="AQ52" s="249">
        <f t="shared" si="4"/>
        <v>0</v>
      </c>
      <c r="AR52" s="249">
        <f t="shared" si="4"/>
        <v>0</v>
      </c>
      <c r="AS52" s="196"/>
      <c r="AT52" s="196"/>
      <c r="AU52" s="328"/>
    </row>
    <row r="53" spans="1:47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7" t="s">
        <v>2493</v>
      </c>
      <c r="AN53" s="588" t="s">
        <v>2494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196"/>
      <c r="AU53" s="328"/>
    </row>
    <row r="54" spans="1:47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8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196"/>
      <c r="AU54" s="328"/>
    </row>
    <row r="55" spans="1:47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8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SUMIF($AS$9:$AT$9,AP$9,$AS55:$AT55)</f>
        <v>0</v>
      </c>
      <c r="AQ55" s="249">
        <f t="shared" si="5"/>
        <v>0</v>
      </c>
      <c r="AR55" s="249">
        <f t="shared" si="5"/>
        <v>0</v>
      </c>
      <c r="AS55" s="196"/>
      <c r="AT55" s="196"/>
      <c r="AU55" s="328"/>
    </row>
    <row r="56" spans="1:47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7" t="s">
        <v>2495</v>
      </c>
      <c r="AN56" s="588" t="s">
        <v>2496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196"/>
      <c r="AU56" s="328"/>
    </row>
    <row r="57" spans="1:47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8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196"/>
      <c r="AU57" s="328"/>
    </row>
    <row r="58" spans="1:47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8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SUMIF($AS$9:$AT$9,AP$9,$AS58:$AT58)</f>
        <v>0</v>
      </c>
      <c r="AQ58" s="249">
        <f t="shared" si="6"/>
        <v>0</v>
      </c>
      <c r="AR58" s="249">
        <f t="shared" si="6"/>
        <v>0</v>
      </c>
      <c r="AS58" s="196"/>
      <c r="AT58" s="196"/>
      <c r="AU58" s="328"/>
    </row>
    <row r="59" spans="1:47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196"/>
      <c r="AU59" s="328"/>
    </row>
    <row r="60" spans="1:47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196"/>
      <c r="AU60" s="328"/>
    </row>
    <row r="61" spans="1:47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SUMIF($AS$9:$AT$9,AP$9,$AS61:$AT61)</f>
        <v>0</v>
      </c>
      <c r="AQ61" s="249">
        <f t="shared" si="7"/>
        <v>0</v>
      </c>
      <c r="AR61" s="249">
        <f t="shared" si="7"/>
        <v>0</v>
      </c>
      <c r="AS61" s="196"/>
      <c r="AT61" s="196"/>
      <c r="AU61" s="328"/>
    </row>
    <row r="62" spans="1:47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196"/>
      <c r="AU62" s="328"/>
    </row>
    <row r="63" spans="1:47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196"/>
    </row>
    <row r="64" spans="1:47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SUMIF($AS$9:$AT$9,AP$9,$AS64:$AT64)</f>
        <v>0</v>
      </c>
      <c r="AQ64" s="249">
        <f>SUMIF($AS$9:$AT$9,AQ$9,$AS64:$AT64)</f>
        <v>0</v>
      </c>
      <c r="AR64" s="249">
        <f>SUMIF($AS$9:$AT$9,AR$9,$AS64:$AT64)</f>
        <v>0</v>
      </c>
      <c r="AS64" s="196"/>
      <c r="AT64" s="196"/>
      <c r="AU64" s="328"/>
    </row>
    <row r="65" spans="1:47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196"/>
    </row>
    <row r="66" spans="1:47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SUMIF($AS$9:$AT$9,AP$9,$AS66:$AT66)</f>
        <v>0</v>
      </c>
      <c r="AQ66" s="249">
        <f>SUMIF($AS$9:$AT$9,AQ$9,$AS66:$AT66)</f>
        <v>0</v>
      </c>
      <c r="AR66" s="249">
        <f>SUMIF($AS$9:$AT$9,AR$9,$AS66:$AT66)</f>
        <v>0</v>
      </c>
      <c r="AS66" s="196"/>
      <c r="AT66" s="196"/>
      <c r="AU66" s="328"/>
    </row>
    <row r="67" spans="1:47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196"/>
      <c r="AU67" s="328"/>
    </row>
    <row r="68" spans="1:47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SUMIF($AS$9:$AT$9,AP$9,$AS68:$AT68)</f>
        <v>0</v>
      </c>
      <c r="AQ68" s="249">
        <f t="shared" si="8"/>
        <v>0</v>
      </c>
      <c r="AR68" s="249">
        <f t="shared" si="8"/>
        <v>0</v>
      </c>
      <c r="AS68" s="196"/>
      <c r="AT68" s="196"/>
      <c r="AU68" s="328"/>
    </row>
    <row r="69" spans="1:47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196"/>
      <c r="AU69" s="328"/>
    </row>
    <row r="70" spans="1:47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196"/>
      <c r="AU70" s="328"/>
    </row>
    <row r="71" spans="1:47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SUMIF($AS$9:$AT$9,AP$9,$AS71:$AT71)</f>
        <v>0</v>
      </c>
      <c r="AQ71" s="249">
        <f t="shared" si="9"/>
        <v>0</v>
      </c>
      <c r="AR71" s="249">
        <f t="shared" si="9"/>
        <v>0</v>
      </c>
      <c r="AS71" s="196"/>
      <c r="AT71" s="196"/>
      <c r="AU71" s="328"/>
    </row>
    <row r="72" spans="1:47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8" t="s">
        <v>2497</v>
      </c>
      <c r="AN72" s="588" t="s">
        <v>2498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196"/>
      <c r="AU72" s="328"/>
    </row>
    <row r="73" spans="1:47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8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196"/>
      <c r="AU73" s="328"/>
    </row>
    <row r="74" spans="1:47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8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SUMIF($AS$9:$AT$9,AP$9,$AS74:$AT74)</f>
        <v>0</v>
      </c>
      <c r="AQ74" s="249">
        <f t="shared" si="10"/>
        <v>0</v>
      </c>
      <c r="AR74" s="249">
        <f t="shared" si="10"/>
        <v>0</v>
      </c>
      <c r="AS74" s="196"/>
      <c r="AT74" s="196"/>
      <c r="AU74" s="328"/>
    </row>
    <row r="75" spans="1:47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8" t="s">
        <v>2499</v>
      </c>
      <c r="AN75" s="588" t="s">
        <v>2500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196"/>
      <c r="AU75" s="328"/>
    </row>
    <row r="76" spans="1:47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8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196"/>
      <c r="AU76" s="328"/>
    </row>
    <row r="77" spans="1:47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8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SUMIF($AS$9:$AT$9,AP$9,$AS77:$AT77)</f>
        <v>0</v>
      </c>
      <c r="AQ77" s="249">
        <f t="shared" si="11"/>
        <v>0</v>
      </c>
      <c r="AR77" s="249">
        <f t="shared" si="11"/>
        <v>0</v>
      </c>
      <c r="AS77" s="196"/>
      <c r="AT77" s="196"/>
      <c r="AU77" s="328"/>
    </row>
    <row r="78" spans="1:47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8" t="s">
        <v>2501</v>
      </c>
      <c r="AN78" s="588" t="s">
        <v>2502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196"/>
      <c r="AU78" s="328"/>
    </row>
    <row r="79" spans="1:47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8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196"/>
      <c r="AU79" s="328"/>
    </row>
    <row r="80" spans="1:47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8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SUMIF($AS$9:$AT$9,AP$9,$AS80:$AT80)</f>
        <v>0</v>
      </c>
      <c r="AQ80" s="249">
        <f t="shared" si="12"/>
        <v>0</v>
      </c>
      <c r="AR80" s="249">
        <f t="shared" si="12"/>
        <v>0</v>
      </c>
      <c r="AS80" s="196"/>
      <c r="AT80" s="196"/>
      <c r="AU80" s="328"/>
    </row>
    <row r="81" spans="1:47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8" t="s">
        <v>2503</v>
      </c>
      <c r="AN81" s="588" t="s">
        <v>2504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196"/>
      <c r="AU81" s="328"/>
    </row>
    <row r="82" spans="1:47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8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196"/>
      <c r="AU82" s="328"/>
    </row>
    <row r="83" spans="1:47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8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SUMIF($AS$9:$AT$9,AP$9,$AS83:$AT83)</f>
        <v>0</v>
      </c>
      <c r="AQ83" s="249">
        <f t="shared" si="13"/>
        <v>0</v>
      </c>
      <c r="AR83" s="249">
        <f t="shared" si="13"/>
        <v>0</v>
      </c>
      <c r="AS83" s="196"/>
      <c r="AT83" s="196"/>
      <c r="AU83" s="328"/>
    </row>
    <row r="84" spans="1:47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8" t="s">
        <v>2505</v>
      </c>
      <c r="AN84" s="588" t="s">
        <v>2506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196"/>
      <c r="AU84" s="328"/>
    </row>
    <row r="85" spans="1:47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8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196"/>
      <c r="AU85" s="328"/>
    </row>
    <row r="86" spans="1:47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8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SUMIF($AS$9:$AT$9,AP$9,$AS86:$AT86)</f>
        <v>0</v>
      </c>
      <c r="AQ86" s="249">
        <f t="shared" si="14"/>
        <v>0</v>
      </c>
      <c r="AR86" s="249">
        <f t="shared" si="14"/>
        <v>0</v>
      </c>
      <c r="AS86" s="196"/>
      <c r="AT86" s="196"/>
      <c r="AU86" s="328"/>
    </row>
    <row r="87" spans="1:47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8" t="s">
        <v>2507</v>
      </c>
      <c r="AN87" s="588" t="s">
        <v>2508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196"/>
      <c r="AU87" s="328"/>
    </row>
    <row r="88" spans="1:47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8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196"/>
      <c r="AU88" s="328"/>
    </row>
    <row r="89" spans="1:47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8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SUMIF($AS$9:$AT$9,AP$9,$AS89:$AT89)</f>
        <v>0</v>
      </c>
      <c r="AQ89" s="249">
        <f t="shared" si="15"/>
        <v>0</v>
      </c>
      <c r="AR89" s="249">
        <f t="shared" si="15"/>
        <v>0</v>
      </c>
      <c r="AS89" s="196"/>
      <c r="AT89" s="196"/>
      <c r="AU89" s="328"/>
    </row>
    <row r="90" spans="1:47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196"/>
      <c r="AU90" s="328"/>
    </row>
    <row r="91" spans="1:47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196"/>
    </row>
    <row r="92" spans="1:47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SUMIF($AS$9:$AT$9,AP$9,$AS92:$AT92)</f>
        <v>0</v>
      </c>
      <c r="AQ92" s="249">
        <f>SUMIF($AS$9:$AT$9,AQ$9,$AS92:$AT92)</f>
        <v>0</v>
      </c>
      <c r="AR92" s="249">
        <f>SUMIF($AS$9:$AT$9,AR$9,$AS92:$AT92)</f>
        <v>0</v>
      </c>
      <c r="AS92" s="196"/>
      <c r="AT92" s="196"/>
      <c r="AU92" s="328"/>
    </row>
    <row r="93" spans="1:47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196"/>
    </row>
    <row r="94" spans="1:47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SUMIF($AS$9:$AT$9,AP$9,$AS94:$AT94)</f>
        <v>0</v>
      </c>
      <c r="AQ94" s="249">
        <f>SUMIF($AS$9:$AT$9,AQ$9,$AS94:$AT94)</f>
        <v>0</v>
      </c>
      <c r="AR94" s="249">
        <f>SUMIF($AS$9:$AT$9,AR$9,$AS94:$AT94)</f>
        <v>0</v>
      </c>
      <c r="AS94" s="196"/>
      <c r="AT94" s="196"/>
      <c r="AU94" s="328"/>
    </row>
    <row r="95" spans="1:47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196"/>
      <c r="AU95" s="328"/>
    </row>
    <row r="96" spans="1:47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SUMIF($AS$9:$AT$9,AP$9,$AS96:$AT96)</f>
        <v>0</v>
      </c>
      <c r="AQ96" s="249">
        <f t="shared" si="16"/>
        <v>0</v>
      </c>
      <c r="AR96" s="249">
        <f t="shared" si="16"/>
        <v>0</v>
      </c>
      <c r="AS96" s="196"/>
      <c r="AT96" s="196"/>
      <c r="AU96" s="328"/>
    </row>
    <row r="97" spans="1:47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196"/>
      <c r="AU97" s="328"/>
    </row>
    <row r="98" spans="1:47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196"/>
      <c r="AU98" s="328"/>
    </row>
    <row r="99" spans="1:47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SUMIF($AS$9:$AT$9,AP$9,$AS99:$AT99)</f>
        <v>0</v>
      </c>
      <c r="AQ99" s="249">
        <f t="shared" si="17"/>
        <v>0</v>
      </c>
      <c r="AR99" s="249">
        <f t="shared" si="17"/>
        <v>0</v>
      </c>
      <c r="AS99" s="196"/>
      <c r="AT99" s="196"/>
      <c r="AU99" s="328"/>
    </row>
    <row r="100" spans="1:47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196"/>
      <c r="AU100" s="328"/>
    </row>
    <row r="101" spans="1:47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196"/>
      <c r="AU101" s="328"/>
    </row>
    <row r="102" spans="1:47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SUMIF($AS$9:$AT$9,AP$9,$AS102:$AT102)</f>
        <v>0</v>
      </c>
      <c r="AQ102" s="249">
        <f t="shared" si="18"/>
        <v>0</v>
      </c>
      <c r="AR102" s="249">
        <f t="shared" si="18"/>
        <v>0</v>
      </c>
      <c r="AS102" s="196"/>
      <c r="AT102" s="196"/>
      <c r="AU102" s="328"/>
    </row>
    <row r="103" spans="1:47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196"/>
      <c r="AU103" s="328"/>
    </row>
    <row r="104" spans="1:47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196"/>
      <c r="AU104" s="328"/>
    </row>
    <row r="105" spans="1:47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SUMIF($AS$9:$AT$9,AP$9,$AS105:$AT105)</f>
        <v>0</v>
      </c>
      <c r="AQ105" s="249">
        <f t="shared" si="19"/>
        <v>0</v>
      </c>
      <c r="AR105" s="249">
        <f t="shared" si="19"/>
        <v>0</v>
      </c>
      <c r="AS105" s="196"/>
      <c r="AT105" s="196"/>
      <c r="AU105" s="328"/>
    </row>
    <row r="106" spans="1:47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196"/>
      <c r="AU106" s="328"/>
    </row>
    <row r="107" spans="1:47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196"/>
      <c r="AU107" s="328"/>
    </row>
    <row r="108" spans="1:47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SUMIF($AS$9:$AT$9,AP$9,$AS108:$AT108)</f>
        <v>0</v>
      </c>
      <c r="AQ108" s="249">
        <f t="shared" si="20"/>
        <v>0</v>
      </c>
      <c r="AR108" s="249">
        <f t="shared" si="20"/>
        <v>0</v>
      </c>
      <c r="AS108" s="196"/>
      <c r="AT108" s="196"/>
      <c r="AU108" s="328"/>
    </row>
    <row r="109" spans="1:47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196"/>
      <c r="AU109" s="328"/>
    </row>
    <row r="110" spans="1:47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196"/>
      <c r="AU110" s="328"/>
    </row>
    <row r="111" spans="1:47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SUMIF($AS$9:$AT$9,AP$9,$AS111:$AT111)</f>
        <v>0</v>
      </c>
      <c r="AQ111" s="249">
        <f t="shared" si="21"/>
        <v>0</v>
      </c>
      <c r="AR111" s="249">
        <f t="shared" si="21"/>
        <v>0</v>
      </c>
      <c r="AS111" s="196"/>
      <c r="AT111" s="196"/>
      <c r="AU111" s="328"/>
    </row>
    <row r="112" spans="1:47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196"/>
      <c r="AU112" s="328"/>
    </row>
    <row r="113" spans="1:47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196"/>
      <c r="AU113" s="328"/>
    </row>
    <row r="114" spans="1:47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SUMIF($AS$9:$AT$9,AP$9,$AS114:$AT114)</f>
        <v>0</v>
      </c>
      <c r="AQ114" s="249">
        <f t="shared" si="22"/>
        <v>0</v>
      </c>
      <c r="AR114" s="249">
        <f t="shared" si="22"/>
        <v>0</v>
      </c>
      <c r="AS114" s="196"/>
      <c r="AT114" s="196"/>
      <c r="AU114" s="328"/>
    </row>
    <row r="115" spans="1:47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196"/>
      <c r="AU115" s="328"/>
    </row>
    <row r="116" spans="1:47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196"/>
      <c r="AU116" s="328"/>
    </row>
    <row r="117" spans="1:47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SUMIF($AS$9:$AT$9,AP$9,$AS117:$AT117)</f>
        <v>0</v>
      </c>
      <c r="AQ117" s="249">
        <f t="shared" si="23"/>
        <v>0</v>
      </c>
      <c r="AR117" s="249">
        <f t="shared" si="23"/>
        <v>0</v>
      </c>
      <c r="AS117" s="196"/>
      <c r="AT117" s="196"/>
      <c r="AU117" s="328"/>
    </row>
    <row r="118" spans="1:47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196"/>
      <c r="AU118" s="328"/>
    </row>
    <row r="119" spans="1:47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196"/>
      <c r="AU119" s="328"/>
    </row>
    <row r="120" spans="1:47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SUMIF($AS$9:$AT$9,AP$9,$AS120:$AT120)</f>
        <v>0</v>
      </c>
      <c r="AQ120" s="249">
        <f t="shared" si="24"/>
        <v>0</v>
      </c>
      <c r="AR120" s="249">
        <f t="shared" si="24"/>
        <v>0</v>
      </c>
      <c r="AS120" s="196"/>
      <c r="AT120" s="196"/>
      <c r="AU120" s="328"/>
    </row>
    <row r="121" spans="1:47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196"/>
      <c r="AU121" s="328"/>
    </row>
    <row r="122" spans="1:47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196"/>
      <c r="AU122" s="328"/>
    </row>
    <row r="123" spans="1:47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SUMIF($AS$9:$AT$9,AP$9,$AS123:$AT123)</f>
        <v>0</v>
      </c>
      <c r="AQ123" s="249">
        <f t="shared" si="25"/>
        <v>0</v>
      </c>
      <c r="AR123" s="249">
        <f t="shared" si="25"/>
        <v>0</v>
      </c>
      <c r="AS123" s="196"/>
      <c r="AT123" s="196"/>
      <c r="AU123" s="328"/>
    </row>
    <row r="124" spans="1:47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196"/>
      <c r="AU124" s="328"/>
    </row>
    <row r="125" spans="1:47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196"/>
      <c r="AU125" s="328"/>
    </row>
    <row r="126" spans="1:47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SUMIF($AS$9:$AT$9,AP$9,$AS126:$AT126)</f>
        <v>0</v>
      </c>
      <c r="AQ126" s="249">
        <f t="shared" si="26"/>
        <v>0</v>
      </c>
      <c r="AR126" s="249">
        <f t="shared" si="26"/>
        <v>0</v>
      </c>
      <c r="AS126" s="196"/>
      <c r="AT126" s="196"/>
      <c r="AU126" s="328"/>
    </row>
    <row r="127" spans="1:47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196"/>
      <c r="AU127" s="328"/>
    </row>
    <row r="128" spans="1:47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196"/>
      <c r="AU128" s="328"/>
    </row>
    <row r="129" spans="1:47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SUMIF($AS$9:$AT$9,AP$9,$AS129:$AT129)</f>
        <v>0</v>
      </c>
      <c r="AQ129" s="249">
        <f t="shared" si="27"/>
        <v>0</v>
      </c>
      <c r="AR129" s="249">
        <f t="shared" si="27"/>
        <v>0</v>
      </c>
      <c r="AS129" s="196"/>
      <c r="AT129" s="196"/>
      <c r="AU129" s="328"/>
    </row>
    <row r="130" spans="1:47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196"/>
      <c r="AU130" s="328"/>
    </row>
    <row r="131" spans="1:47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196"/>
      <c r="AU131" s="328"/>
    </row>
    <row r="132" spans="1:47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SUMIF($AS$9:$AT$9,AP$9,$AS132:$AT132)</f>
        <v>0</v>
      </c>
      <c r="AQ132" s="249">
        <f t="shared" si="28"/>
        <v>0</v>
      </c>
      <c r="AR132" s="249">
        <f t="shared" si="28"/>
        <v>0</v>
      </c>
      <c r="AS132" s="196"/>
      <c r="AT132" s="196"/>
      <c r="AU132" s="328"/>
    </row>
    <row r="133" spans="1:47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196"/>
      <c r="AU133" s="328"/>
    </row>
    <row r="134" spans="1:47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196"/>
      <c r="AU134" s="328"/>
    </row>
    <row r="135" spans="1:47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SUMIF($AS$9:$AT$9,AP$9,$AS135:$AT135)</f>
        <v>0</v>
      </c>
      <c r="AQ135" s="249">
        <f t="shared" si="29"/>
        <v>0</v>
      </c>
      <c r="AR135" s="249">
        <f t="shared" si="29"/>
        <v>0</v>
      </c>
      <c r="AS135" s="196"/>
      <c r="AT135" s="196"/>
      <c r="AU135" s="328"/>
    </row>
    <row r="136" spans="1:47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196"/>
      <c r="AU136" s="328"/>
    </row>
    <row r="137" spans="1:47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196"/>
      <c r="AU137" s="328"/>
    </row>
    <row r="138" spans="1:47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SUMIF($AS$9:$AT$9,AP$9,$AS138:$AT138)</f>
        <v>0</v>
      </c>
      <c r="AQ138" s="249">
        <f t="shared" si="30"/>
        <v>0</v>
      </c>
      <c r="AR138" s="249">
        <f t="shared" si="30"/>
        <v>0</v>
      </c>
      <c r="AS138" s="196"/>
      <c r="AT138" s="196"/>
      <c r="AU138" s="328"/>
    </row>
    <row r="139" spans="1:47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196"/>
      <c r="AU139" s="328"/>
    </row>
    <row r="140" spans="1:47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196"/>
      <c r="AU140" s="328"/>
    </row>
    <row r="141" spans="1:47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SUMIF($AS$9:$AT$9,AP$9,$AS141:$AT141)</f>
        <v>0</v>
      </c>
      <c r="AQ141" s="249">
        <f t="shared" si="31"/>
        <v>0</v>
      </c>
      <c r="AR141" s="249">
        <f t="shared" si="31"/>
        <v>0</v>
      </c>
      <c r="AS141" s="196"/>
      <c r="AT141" s="196"/>
      <c r="AU141" s="328"/>
    </row>
    <row r="142" spans="1:47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196"/>
      <c r="AU142" s="328"/>
    </row>
    <row r="143" spans="1:47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196"/>
      <c r="AU143" s="328"/>
    </row>
    <row r="144" spans="1:47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SUMIF($AS$9:$AT$9,AP$9,$AS144:$AT144)</f>
        <v>0</v>
      </c>
      <c r="AQ144" s="249">
        <f t="shared" si="32"/>
        <v>0</v>
      </c>
      <c r="AR144" s="249">
        <f t="shared" si="32"/>
        <v>0</v>
      </c>
      <c r="AS144" s="196"/>
      <c r="AT144" s="196"/>
      <c r="AU144" s="328"/>
    </row>
    <row r="145" spans="1:47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196"/>
      <c r="AU145" s="328"/>
    </row>
    <row r="146" spans="1:47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196"/>
      <c r="AU146" s="328"/>
    </row>
    <row r="147" spans="1:47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SUMIF($AS$9:$AT$9,AP$9,$AS147:$AT147)</f>
        <v>0</v>
      </c>
      <c r="AQ147" s="249">
        <f t="shared" si="33"/>
        <v>0</v>
      </c>
      <c r="AR147" s="249">
        <f t="shared" si="33"/>
        <v>0</v>
      </c>
      <c r="AS147" s="196"/>
      <c r="AT147" s="196"/>
      <c r="AU147" s="328"/>
    </row>
    <row r="148" spans="1:47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196"/>
      <c r="AU148" s="328"/>
    </row>
    <row r="149" spans="1:47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196"/>
      <c r="AU149" s="328"/>
    </row>
    <row r="150" spans="1:47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SUMIF($AS$9:$AT$9,AP$9,$AS150:$AT150)</f>
        <v>0</v>
      </c>
      <c r="AQ150" s="249">
        <f t="shared" si="34"/>
        <v>0</v>
      </c>
      <c r="AR150" s="249">
        <f t="shared" si="34"/>
        <v>0</v>
      </c>
      <c r="AS150" s="196"/>
      <c r="AT150" s="196"/>
      <c r="AU150" s="328"/>
    </row>
    <row r="151" spans="1:47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196"/>
      <c r="AU151" s="328"/>
    </row>
    <row r="152" spans="1:47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196"/>
      <c r="AU152" s="328"/>
    </row>
    <row r="153" spans="1:47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SUMIF($AS$9:$AT$9,AP$9,$AS153:$AT153)</f>
        <v>0</v>
      </c>
      <c r="AQ153" s="249">
        <f t="shared" si="35"/>
        <v>0</v>
      </c>
      <c r="AR153" s="249">
        <f t="shared" si="35"/>
        <v>0</v>
      </c>
      <c r="AS153" s="196"/>
      <c r="AT153" s="196"/>
      <c r="AU153" s="328"/>
    </row>
    <row r="154" spans="1:47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196"/>
      <c r="AU154" s="328"/>
    </row>
    <row r="155" spans="1:47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196"/>
      <c r="AU155" s="328"/>
    </row>
    <row r="156" spans="1:47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SUMIF($AS$9:$AT$9,AP$9,$AS156:$AT156)</f>
        <v>0</v>
      </c>
      <c r="AQ156" s="249">
        <f t="shared" si="36"/>
        <v>0</v>
      </c>
      <c r="AR156" s="249">
        <f t="shared" si="36"/>
        <v>0</v>
      </c>
      <c r="AS156" s="196"/>
      <c r="AT156" s="196"/>
      <c r="AU156" s="328"/>
    </row>
    <row r="157" spans="1:47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196"/>
      <c r="AU157" s="328"/>
    </row>
    <row r="158" spans="1:47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196"/>
      <c r="AU158" s="328"/>
    </row>
    <row r="159" spans="1:47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SUMIF($AS$9:$AT$9,AP$9,$AS159:$AT159)</f>
        <v>0</v>
      </c>
      <c r="AQ159" s="249">
        <f t="shared" si="37"/>
        <v>0</v>
      </c>
      <c r="AR159" s="249">
        <f t="shared" si="37"/>
        <v>0</v>
      </c>
      <c r="AS159" s="196"/>
      <c r="AT159" s="196"/>
      <c r="AU159" s="328"/>
    </row>
    <row r="160" spans="1:47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196"/>
      <c r="AU160" s="328"/>
    </row>
    <row r="161" spans="1:47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196"/>
      <c r="AU161" s="328"/>
    </row>
    <row r="162" spans="1:47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SUMIF($AS$9:$AT$9,AP$9,$AS162:$AT162)</f>
        <v>0</v>
      </c>
      <c r="AQ162" s="249">
        <f t="shared" si="38"/>
        <v>0</v>
      </c>
      <c r="AR162" s="249">
        <f t="shared" si="38"/>
        <v>0</v>
      </c>
      <c r="AS162" s="196"/>
      <c r="AT162" s="196"/>
      <c r="AU162" s="328"/>
    </row>
    <row r="163" spans="1:47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196"/>
      <c r="AU163" s="328"/>
    </row>
    <row r="164" spans="1:47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196"/>
      <c r="AU164" s="328"/>
    </row>
    <row r="165" spans="1:47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SUMIF($AS$9:$AT$9,AP$9,$AS165:$AT165)</f>
        <v>0</v>
      </c>
      <c r="AQ165" s="249">
        <f t="shared" si="39"/>
        <v>0</v>
      </c>
      <c r="AR165" s="249">
        <f t="shared" si="39"/>
        <v>0</v>
      </c>
      <c r="AS165" s="196"/>
      <c r="AT165" s="196"/>
      <c r="AU165" s="328"/>
    </row>
    <row r="166" spans="1:47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196"/>
      <c r="AU166" s="328"/>
    </row>
    <row r="167" spans="1:47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196"/>
      <c r="AU167" s="328"/>
    </row>
    <row r="168" spans="1:47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SUMIF($AS$9:$AT$9,AP$9,$AS168:$AT168)</f>
        <v>0</v>
      </c>
      <c r="AQ168" s="249">
        <f t="shared" si="40"/>
        <v>0</v>
      </c>
      <c r="AR168" s="249">
        <f t="shared" si="40"/>
        <v>0</v>
      </c>
      <c r="AS168" s="196"/>
      <c r="AT168" s="196"/>
      <c r="AU168" s="328"/>
    </row>
    <row r="169" spans="1:47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196"/>
      <c r="AU169" s="328"/>
    </row>
    <row r="170" spans="1:47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196"/>
      <c r="AU170" s="328"/>
    </row>
    <row r="171" spans="1:47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SUMIF($AS$9:$AT$9,AP$9,$AS171:$AT171)</f>
        <v>0</v>
      </c>
      <c r="AQ171" s="249">
        <f t="shared" si="41"/>
        <v>0</v>
      </c>
      <c r="AR171" s="249">
        <f t="shared" si="41"/>
        <v>0</v>
      </c>
      <c r="AS171" s="196"/>
      <c r="AT171" s="196"/>
      <c r="AU171" s="328"/>
    </row>
    <row r="172" spans="1:47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196"/>
      <c r="AU172" s="328"/>
    </row>
    <row r="173" spans="1:47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196"/>
      <c r="AU173" s="328"/>
    </row>
    <row r="174" spans="1:47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SUMIF($AS$9:$AT$9,AP$9,$AS174:$AT174)</f>
        <v>0</v>
      </c>
      <c r="AQ174" s="249">
        <f t="shared" si="42"/>
        <v>0</v>
      </c>
      <c r="AR174" s="249">
        <f t="shared" si="42"/>
        <v>0</v>
      </c>
      <c r="AS174" s="196"/>
      <c r="AT174" s="196"/>
      <c r="AU174" s="328"/>
    </row>
    <row r="175" spans="1:47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196"/>
      <c r="AU175" s="328"/>
    </row>
    <row r="176" spans="1:47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196"/>
      <c r="AU176" s="328"/>
    </row>
    <row r="177" spans="1:47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SUMIF($AS$9:$AT$9,AP$9,$AS177:$AT177)</f>
        <v>0</v>
      </c>
      <c r="AQ177" s="249">
        <f t="shared" si="43"/>
        <v>0</v>
      </c>
      <c r="AR177" s="249">
        <f t="shared" si="43"/>
        <v>0</v>
      </c>
      <c r="AS177" s="196"/>
      <c r="AT177" s="196"/>
      <c r="AU177" s="328"/>
    </row>
    <row r="178" spans="1:47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196"/>
      <c r="AU178" s="328"/>
    </row>
    <row r="179" spans="1:47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196"/>
      <c r="AU179" s="328"/>
    </row>
    <row r="180" spans="1:47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SUMIF($AS$9:$AT$9,AP$9,$AS180:$AT180)</f>
        <v>0</v>
      </c>
      <c r="AQ180" s="249">
        <f t="shared" si="44"/>
        <v>0</v>
      </c>
      <c r="AR180" s="249">
        <f t="shared" si="44"/>
        <v>0</v>
      </c>
      <c r="AS180" s="196"/>
      <c r="AT180" s="196"/>
      <c r="AU180" s="328"/>
    </row>
    <row r="181" spans="1:47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196"/>
      <c r="AU181" s="328"/>
    </row>
    <row r="182" spans="1:47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196"/>
      <c r="AU182" s="328"/>
    </row>
    <row r="183" spans="1:47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SUMIF($AS$9:$AT$9,AP$9,$AS183:$AT183)</f>
        <v>0</v>
      </c>
      <c r="AQ183" s="249">
        <f t="shared" si="45"/>
        <v>0</v>
      </c>
      <c r="AR183" s="249">
        <f t="shared" si="45"/>
        <v>0</v>
      </c>
      <c r="AS183" s="196"/>
      <c r="AT183" s="196"/>
      <c r="AU183" s="328"/>
    </row>
    <row r="184" spans="1:47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196"/>
      <c r="AU184" s="328"/>
    </row>
    <row r="185" spans="1:47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196"/>
      <c r="AU185" s="328"/>
    </row>
    <row r="186" spans="1:47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SUMIF($AS$9:$AT$9,AP$9,$AS186:$AT186)</f>
        <v>0</v>
      </c>
      <c r="AQ186" s="249">
        <f t="shared" si="46"/>
        <v>0</v>
      </c>
      <c r="AR186" s="249">
        <f t="shared" si="46"/>
        <v>0</v>
      </c>
      <c r="AS186" s="196"/>
      <c r="AT186" s="196"/>
      <c r="AU186" s="328"/>
    </row>
    <row r="187" spans="1:47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196"/>
      <c r="AU187" s="328"/>
    </row>
    <row r="188" spans="1:47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196"/>
      <c r="AU188" s="328"/>
    </row>
    <row r="189" spans="1:47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SUMIF($AS$9:$AT$9,AP$9,$AS189:$AT189)</f>
        <v>0</v>
      </c>
      <c r="AQ189" s="249">
        <f t="shared" si="47"/>
        <v>0</v>
      </c>
      <c r="AR189" s="249">
        <f t="shared" si="47"/>
        <v>0</v>
      </c>
      <c r="AS189" s="196"/>
      <c r="AT189" s="196"/>
      <c r="AU189" s="328"/>
    </row>
    <row r="190" spans="1:47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196"/>
      <c r="AU190" s="328"/>
    </row>
    <row r="191" spans="1:47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196"/>
      <c r="AU191" s="328"/>
    </row>
    <row r="192" spans="1:47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SUMIF($AS$9:$AT$9,AP$9,$AS192:$AT192)</f>
        <v>0</v>
      </c>
      <c r="AQ192" s="249">
        <f t="shared" si="48"/>
        <v>0</v>
      </c>
      <c r="AR192" s="249">
        <f t="shared" si="48"/>
        <v>0</v>
      </c>
      <c r="AS192" s="196"/>
      <c r="AT192" s="196"/>
      <c r="AU192" s="328"/>
    </row>
    <row r="193" spans="1:47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196"/>
      <c r="AU193" s="328"/>
    </row>
    <row r="194" spans="1:47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196"/>
      <c r="AU194" s="328"/>
    </row>
    <row r="195" spans="1:47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SUMIF($AS$9:$AT$9,AP$9,$AS195:$AT195)</f>
        <v>0</v>
      </c>
      <c r="AQ195" s="249">
        <f t="shared" si="49"/>
        <v>0</v>
      </c>
      <c r="AR195" s="249">
        <f t="shared" si="49"/>
        <v>0</v>
      </c>
      <c r="AS195" s="196"/>
      <c r="AT195" s="196"/>
      <c r="AU195" s="328"/>
    </row>
    <row r="196" spans="1:47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196"/>
      <c r="AU196" s="328"/>
    </row>
    <row r="197" spans="1:47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196"/>
      <c r="AU197" s="328"/>
    </row>
    <row r="198" spans="1:47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SUMIF($AS$9:$AT$9,AP$9,$AS198:$AT198)</f>
        <v>0</v>
      </c>
      <c r="AQ198" s="249">
        <f t="shared" si="50"/>
        <v>0</v>
      </c>
      <c r="AR198" s="249">
        <f t="shared" si="50"/>
        <v>0</v>
      </c>
      <c r="AS198" s="196"/>
      <c r="AT198" s="196"/>
      <c r="AU198" s="328"/>
    </row>
    <row r="199" spans="1:47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196"/>
      <c r="AU199" s="328"/>
    </row>
    <row r="200" spans="1:47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196"/>
      <c r="AU200" s="328"/>
    </row>
    <row r="201" spans="1:47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SUMIF($AS$9:$AT$9,AP$9,$AS201:$AT201)</f>
        <v>0</v>
      </c>
      <c r="AQ201" s="249">
        <f t="shared" si="51"/>
        <v>0</v>
      </c>
      <c r="AR201" s="249">
        <f t="shared" si="51"/>
        <v>0</v>
      </c>
      <c r="AS201" s="196"/>
      <c r="AT201" s="196"/>
      <c r="AU201" s="328"/>
    </row>
    <row r="202" spans="1:47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196"/>
      <c r="AU202" s="328"/>
    </row>
    <row r="203" spans="1:47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196"/>
      <c r="AU203" s="328"/>
    </row>
    <row r="204" spans="1:47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SUMIF($AS$9:$AT$9,AP$9,$AS204:$AT204)</f>
        <v>0</v>
      </c>
      <c r="AQ204" s="249">
        <f t="shared" si="52"/>
        <v>0</v>
      </c>
      <c r="AR204" s="249">
        <f t="shared" si="52"/>
        <v>0</v>
      </c>
      <c r="AS204" s="196"/>
      <c r="AT204" s="196"/>
      <c r="AU204" s="328"/>
    </row>
    <row r="205" spans="1:47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196"/>
      <c r="AU205" s="328"/>
    </row>
    <row r="206" spans="1:47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196"/>
      <c r="AU206" s="328"/>
    </row>
    <row r="207" spans="1:47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SUMIF($AS$9:$AT$9,AP$9,$AS207:$AT207)</f>
        <v>0</v>
      </c>
      <c r="AQ207" s="249">
        <f t="shared" si="53"/>
        <v>0</v>
      </c>
      <c r="AR207" s="249">
        <f t="shared" si="53"/>
        <v>0</v>
      </c>
      <c r="AS207" s="196"/>
      <c r="AT207" s="196"/>
      <c r="AU207" s="328"/>
    </row>
    <row r="208" spans="1:47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196"/>
      <c r="AU208" s="328"/>
    </row>
    <row r="209" spans="1:47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196"/>
      <c r="AU209" s="328"/>
    </row>
    <row r="210" spans="1:47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SUMIF($AS$9:$AT$9,AP$9,$AS210:$AT210)</f>
        <v>0</v>
      </c>
      <c r="AQ210" s="249">
        <f t="shared" si="54"/>
        <v>0</v>
      </c>
      <c r="AR210" s="249">
        <f t="shared" si="54"/>
        <v>0</v>
      </c>
      <c r="AS210" s="196"/>
      <c r="AT210" s="196"/>
      <c r="AU210" s="328"/>
    </row>
    <row r="211" spans="1:47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196"/>
      <c r="AU211" s="328"/>
    </row>
    <row r="212" spans="1:47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196"/>
      <c r="AU212" s="328"/>
    </row>
    <row r="213" spans="1:47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SUMIF($AS$9:$AT$9,AP$9,$AS213:$AT213)</f>
        <v>0</v>
      </c>
      <c r="AQ213" s="249">
        <f t="shared" si="55"/>
        <v>0</v>
      </c>
      <c r="AR213" s="249">
        <f t="shared" si="55"/>
        <v>0</v>
      </c>
      <c r="AS213" s="196"/>
      <c r="AT213" s="196"/>
      <c r="AU213" s="328"/>
    </row>
    <row r="214" spans="1:47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196"/>
      <c r="AU214" s="328"/>
    </row>
    <row r="215" spans="1:47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196"/>
      <c r="AU215" s="328"/>
    </row>
    <row r="216" spans="1:47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SUMIF($AS$9:$AT$9,AP$9,$AS216:$AT216)</f>
        <v>0</v>
      </c>
      <c r="AQ216" s="249">
        <f t="shared" si="56"/>
        <v>0</v>
      </c>
      <c r="AR216" s="249">
        <f t="shared" si="56"/>
        <v>0</v>
      </c>
      <c r="AS216" s="196"/>
      <c r="AT216" s="196"/>
      <c r="AU216" s="328"/>
    </row>
    <row r="217" spans="1:47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196"/>
      <c r="AU217" s="328"/>
    </row>
    <row r="218" spans="1:47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196"/>
      <c r="AU218" s="328"/>
    </row>
    <row r="219" spans="1:47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SUMIF($AS$9:$AT$9,AP$9,$AS219:$AT219)</f>
        <v>0</v>
      </c>
      <c r="AQ219" s="249">
        <f t="shared" si="57"/>
        <v>0</v>
      </c>
      <c r="AR219" s="249">
        <f t="shared" si="57"/>
        <v>0</v>
      </c>
      <c r="AS219" s="196"/>
      <c r="AT219" s="196"/>
      <c r="AU219" s="328"/>
    </row>
    <row r="220" spans="1:47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196"/>
      <c r="AU220" s="328"/>
    </row>
    <row r="221" spans="1:47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196"/>
      <c r="AU221" s="328"/>
    </row>
    <row r="222" spans="1:47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SUMIF($AS$9:$AT$9,AP$9,$AS222:$AT222)</f>
        <v>0</v>
      </c>
      <c r="AQ222" s="249">
        <f t="shared" si="58"/>
        <v>0</v>
      </c>
      <c r="AR222" s="249">
        <f t="shared" si="58"/>
        <v>0</v>
      </c>
      <c r="AS222" s="196"/>
      <c r="AT222" s="196"/>
      <c r="AU222" s="328"/>
    </row>
    <row r="223" spans="1:47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196"/>
      <c r="AU223" s="328"/>
    </row>
    <row r="224" spans="1:47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196"/>
      <c r="AU224" s="328"/>
    </row>
    <row r="225" spans="1:47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SUMIF($AS$9:$AT$9,AP$9,$AS225:$AT225)</f>
        <v>0</v>
      </c>
      <c r="AQ225" s="249">
        <f t="shared" si="59"/>
        <v>0</v>
      </c>
      <c r="AR225" s="249">
        <f t="shared" si="59"/>
        <v>0</v>
      </c>
      <c r="AS225" s="196"/>
      <c r="AT225" s="196"/>
      <c r="AU225" s="328"/>
    </row>
    <row r="226" spans="1:47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196"/>
      <c r="AU226" s="328"/>
    </row>
    <row r="227" spans="1:47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196"/>
      <c r="AU227" s="328"/>
    </row>
    <row r="228" spans="1:47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SUMIF($AS$9:$AT$9,AP$9,$AS228:$AT228)</f>
        <v>0</v>
      </c>
      <c r="AQ228" s="249">
        <f t="shared" si="60"/>
        <v>0</v>
      </c>
      <c r="AR228" s="249">
        <f t="shared" si="60"/>
        <v>0</v>
      </c>
      <c r="AS228" s="196"/>
      <c r="AT228" s="196"/>
      <c r="AU228" s="328"/>
    </row>
    <row r="229" spans="1:47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196"/>
      <c r="AU229" s="328"/>
    </row>
    <row r="230" spans="1:47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196"/>
      <c r="AU230" s="328"/>
    </row>
    <row r="231" spans="1:47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SUMIF($AS$9:$AT$9,AP$9,$AS231:$AT231)</f>
        <v>0</v>
      </c>
      <c r="AQ231" s="249">
        <f t="shared" si="61"/>
        <v>0</v>
      </c>
      <c r="AR231" s="249">
        <f t="shared" si="61"/>
        <v>0</v>
      </c>
      <c r="AS231" s="196"/>
      <c r="AT231" s="196"/>
      <c r="AU231" s="328"/>
    </row>
    <row r="232" spans="1:47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196"/>
      <c r="AU232" s="328"/>
    </row>
    <row r="233" spans="1:47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196"/>
      <c r="AU233" s="328"/>
    </row>
    <row r="234" spans="1:47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SUMIF($AS$9:$AT$9,AP$9,$AS234:$AT234)</f>
        <v>0</v>
      </c>
      <c r="AQ234" s="249">
        <f t="shared" si="62"/>
        <v>0</v>
      </c>
      <c r="AR234" s="249">
        <f t="shared" si="62"/>
        <v>0</v>
      </c>
      <c r="AS234" s="196"/>
      <c r="AT234" s="196"/>
      <c r="AU234" s="328"/>
    </row>
    <row r="235" spans="1:47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8" t="s">
        <v>2511</v>
      </c>
      <c r="AN235" s="588" t="s">
        <v>2512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196"/>
      <c r="AU235" s="328"/>
    </row>
    <row r="236" spans="1:47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8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196"/>
      <c r="AU236" s="328"/>
    </row>
    <row r="237" spans="1:47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8" t="str">
        <f>AM235 &amp; ".V"</f>
        <v>FLOSPERSE.V</v>
      </c>
      <c r="AN237" s="560" t="s">
        <v>245</v>
      </c>
      <c r="AO237" s="422" t="s">
        <v>289</v>
      </c>
      <c r="AP237" s="249">
        <f>SUMIF($AS$9:$AT$9,AP$9,$AS237:$AT237)</f>
        <v>0</v>
      </c>
      <c r="AQ237" s="249">
        <f>SUMIF($AS$9:$AT$9,AQ$9,$AS237:$AT237)</f>
        <v>0</v>
      </c>
      <c r="AR237" s="249">
        <f>SUMIF($AS$9:$AT$9,AR$9,$AS237:$AT237)</f>
        <v>0</v>
      </c>
      <c r="AS237" s="196"/>
      <c r="AT237" s="196"/>
      <c r="AU237" s="328"/>
    </row>
    <row r="238" spans="1:47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196"/>
      <c r="AU238" s="328"/>
    </row>
    <row r="239" spans="1:47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196"/>
      <c r="AU239" s="328"/>
    </row>
    <row r="240" spans="1:47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SUMIF($AS$9:$AT$9,AP$9,$AS240:$AT240)</f>
        <v>0</v>
      </c>
      <c r="AQ240" s="249">
        <f t="shared" si="63"/>
        <v>0</v>
      </c>
      <c r="AR240" s="249">
        <f t="shared" si="63"/>
        <v>0</v>
      </c>
      <c r="AS240" s="196"/>
      <c r="AT240" s="196"/>
      <c r="AU240" s="328"/>
    </row>
    <row r="241" spans="1:47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196"/>
      <c r="AU241" s="328"/>
    </row>
    <row r="242" spans="1:47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196"/>
      <c r="AU242" s="328"/>
    </row>
    <row r="243" spans="1:47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SUMIF($AS$9:$AT$9,AP$9,$AS243:$AT243)</f>
        <v>0</v>
      </c>
      <c r="AQ243" s="249">
        <f t="shared" si="64"/>
        <v>0</v>
      </c>
      <c r="AR243" s="249">
        <f t="shared" si="64"/>
        <v>0</v>
      </c>
      <c r="AS243" s="196"/>
      <c r="AT243" s="196"/>
      <c r="AU243" s="328"/>
    </row>
    <row r="244" spans="1:47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196"/>
      <c r="AU244" s="328"/>
    </row>
    <row r="245" spans="1:47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196"/>
      <c r="AU245" s="328"/>
    </row>
    <row r="246" spans="1:47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SUMIF($AS$9:$AT$9,AP$9,$AS246:$AT246)</f>
        <v>0</v>
      </c>
      <c r="AQ246" s="249">
        <f t="shared" si="65"/>
        <v>0</v>
      </c>
      <c r="AR246" s="249">
        <f t="shared" si="65"/>
        <v>0</v>
      </c>
      <c r="AS246" s="196"/>
      <c r="AT246" s="196"/>
      <c r="AU246" s="328"/>
    </row>
    <row r="247" spans="1:47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196"/>
      <c r="AU247" s="328"/>
    </row>
    <row r="248" spans="1:47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196"/>
      <c r="AU248" s="328"/>
    </row>
    <row r="249" spans="1:47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SUMIF($AS$9:$AT$9,AP$9,$AS249:$AT249)</f>
        <v>0</v>
      </c>
      <c r="AQ249" s="249">
        <f t="shared" si="66"/>
        <v>0</v>
      </c>
      <c r="AR249" s="249">
        <f t="shared" si="66"/>
        <v>0</v>
      </c>
      <c r="AS249" s="196"/>
      <c r="AT249" s="196"/>
      <c r="AU249" s="328"/>
    </row>
    <row r="250" spans="1:47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196"/>
      <c r="AU250" s="328"/>
    </row>
    <row r="251" spans="1:47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196"/>
      <c r="AU251" s="328"/>
    </row>
    <row r="252" spans="1:47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SUMIF($AS$9:$AT$9,AP$9,$AS252:$AT252)</f>
        <v>0</v>
      </c>
      <c r="AQ252" s="249">
        <f t="shared" si="67"/>
        <v>0</v>
      </c>
      <c r="AR252" s="249">
        <f t="shared" si="67"/>
        <v>0</v>
      </c>
      <c r="AS252" s="196"/>
      <c r="AT252" s="196"/>
      <c r="AU252" s="328"/>
    </row>
    <row r="253" spans="1:47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196"/>
      <c r="AU253" s="328"/>
    </row>
    <row r="254" spans="1:47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196"/>
      <c r="AU254" s="328"/>
    </row>
    <row r="255" spans="1:47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SUMIF($AS$9:$AT$9,AP$9,$AS255:$AT255)</f>
        <v>0</v>
      </c>
      <c r="AQ255" s="249">
        <f t="shared" si="68"/>
        <v>0</v>
      </c>
      <c r="AR255" s="249">
        <f t="shared" si="68"/>
        <v>0</v>
      </c>
      <c r="AS255" s="196"/>
      <c r="AT255" s="196"/>
      <c r="AU255" s="328"/>
    </row>
    <row r="256" spans="1:47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196"/>
      <c r="AU256" s="328"/>
    </row>
    <row r="257" spans="1:47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196"/>
      <c r="AU257" s="328"/>
    </row>
    <row r="258" spans="1:47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SUMIF($AS$9:$AT$9,AP$9,$AS258:$AT258)</f>
        <v>0</v>
      </c>
      <c r="AQ258" s="249">
        <f t="shared" si="69"/>
        <v>0</v>
      </c>
      <c r="AR258" s="249">
        <f t="shared" si="69"/>
        <v>0</v>
      </c>
      <c r="AS258" s="196"/>
      <c r="AT258" s="196"/>
      <c r="AU258" s="328"/>
    </row>
    <row r="259" spans="1:47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7" t="s">
        <v>2509</v>
      </c>
      <c r="AN259" s="588" t="s">
        <v>2510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196"/>
      <c r="AU259" s="328"/>
    </row>
    <row r="260" spans="1:47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8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196"/>
      <c r="AU260" s="328"/>
    </row>
    <row r="261" spans="1:47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8" t="str">
        <f>AM259 &amp; ".V"</f>
        <v>FLOFOAM.V</v>
      </c>
      <c r="AN261" s="560" t="s">
        <v>245</v>
      </c>
      <c r="AO261" s="422" t="s">
        <v>289</v>
      </c>
      <c r="AP261" s="249">
        <f>SUMIF($AS$9:$AT$9,AP$9,$AS261:$AT261)</f>
        <v>0</v>
      </c>
      <c r="AQ261" s="249">
        <f>SUMIF($AS$9:$AT$9,AQ$9,$AS261:$AT261)</f>
        <v>0</v>
      </c>
      <c r="AR261" s="249">
        <f>SUMIF($AS$9:$AT$9,AR$9,$AS261:$AT261)</f>
        <v>0</v>
      </c>
      <c r="AS261" s="196"/>
      <c r="AT261" s="196"/>
      <c r="AU261" s="328"/>
    </row>
    <row r="262" spans="1:47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196"/>
      <c r="AU262" s="328"/>
    </row>
    <row r="263" spans="1:47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196"/>
      <c r="AU263" s="328"/>
    </row>
    <row r="264" spans="1:47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SUMIF($AS$9:$AT$9,AP$9,$AS264:$AT264)</f>
        <v>0</v>
      </c>
      <c r="AQ264" s="249">
        <f t="shared" si="70"/>
        <v>0</v>
      </c>
      <c r="AR264" s="249">
        <f t="shared" si="70"/>
        <v>0</v>
      </c>
      <c r="AS264" s="196"/>
      <c r="AT264" s="196"/>
      <c r="AU264" s="328"/>
    </row>
    <row r="265" spans="1:47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196"/>
      <c r="AU265" s="328"/>
    </row>
    <row r="266" spans="1:47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196"/>
      <c r="AU266" s="328"/>
    </row>
    <row r="267" spans="1:47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SUMIF($AS$9:$AT$9,AP$9,$AS267:$AT267)</f>
        <v>0</v>
      </c>
      <c r="AQ267" s="249">
        <f t="shared" si="71"/>
        <v>0</v>
      </c>
      <c r="AR267" s="249">
        <f t="shared" si="71"/>
        <v>0</v>
      </c>
      <c r="AS267" s="196"/>
      <c r="AT267" s="196"/>
      <c r="AU267" s="328"/>
    </row>
    <row r="268" spans="1:47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196"/>
      <c r="AU268" s="328"/>
    </row>
    <row r="269" spans="1:47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196"/>
      <c r="AU269" s="328"/>
    </row>
    <row r="270" spans="1:47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SUMIF($AS$9:$AT$9,AP$9,$AS270:$AT270)</f>
        <v>0</v>
      </c>
      <c r="AQ270" s="249">
        <f t="shared" si="72"/>
        <v>0</v>
      </c>
      <c r="AR270" s="249">
        <f t="shared" si="72"/>
        <v>0</v>
      </c>
      <c r="AS270" s="196"/>
      <c r="AT270" s="196"/>
      <c r="AU270" s="328"/>
    </row>
    <row r="271" spans="1:47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196"/>
      <c r="AU271" s="328"/>
    </row>
    <row r="272" spans="1:47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196"/>
      <c r="AU272" s="328"/>
    </row>
    <row r="273" spans="1:47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SUMIF($AS$9:$AT$9,AP$9,$AS273:$AT273)</f>
        <v>0</v>
      </c>
      <c r="AQ273" s="249">
        <f t="shared" si="73"/>
        <v>0</v>
      </c>
      <c r="AR273" s="249">
        <f t="shared" si="73"/>
        <v>0</v>
      </c>
      <c r="AS273" s="196"/>
      <c r="AT273" s="196"/>
      <c r="AU273" s="328"/>
    </row>
    <row r="274" spans="1:47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196"/>
      <c r="AU274" s="328"/>
    </row>
    <row r="275" spans="1:47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196"/>
      <c r="AU275" s="328"/>
    </row>
    <row r="276" spans="1:47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SUMIF($AS$9:$AT$9,AP$9,$AS276:$AT276)</f>
        <v>0</v>
      </c>
      <c r="AQ276" s="249">
        <f t="shared" si="74"/>
        <v>0</v>
      </c>
      <c r="AR276" s="249">
        <f t="shared" si="74"/>
        <v>0</v>
      </c>
      <c r="AS276" s="196"/>
      <c r="AT276" s="196"/>
      <c r="AU276" s="328"/>
    </row>
    <row r="277" spans="1:47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196"/>
      <c r="AU277" s="328"/>
    </row>
    <row r="278" spans="1:47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196"/>
      <c r="AU278" s="328"/>
    </row>
    <row r="279" spans="1:47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SUMIF($AS$9:$AT$9,AP$9,$AS279:$AT279)</f>
        <v>0</v>
      </c>
      <c r="AQ279" s="249">
        <f t="shared" si="75"/>
        <v>0</v>
      </c>
      <c r="AR279" s="249">
        <f t="shared" si="75"/>
        <v>0</v>
      </c>
      <c r="AS279" s="196"/>
      <c r="AT279" s="196"/>
      <c r="AU279" s="328"/>
    </row>
    <row r="280" spans="1:47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196"/>
      <c r="AU280" s="328"/>
    </row>
    <row r="281" spans="1:47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196"/>
      <c r="AU281" s="328"/>
    </row>
    <row r="282" spans="1:47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SUMIF($AS$9:$AT$9,AP$9,$AS282:$AT282)</f>
        <v>0</v>
      </c>
      <c r="AQ282" s="249">
        <f t="shared" si="76"/>
        <v>0</v>
      </c>
      <c r="AR282" s="249">
        <f t="shared" si="76"/>
        <v>0</v>
      </c>
      <c r="AS282" s="196"/>
      <c r="AT282" s="196"/>
      <c r="AU282" s="328"/>
    </row>
    <row r="283" spans="1:47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196"/>
      <c r="AU283" s="328"/>
    </row>
    <row r="284" spans="1:47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196"/>
      <c r="AU284" s="328"/>
    </row>
    <row r="285" spans="1:47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SUMIF($AS$9:$AT$9,AP$9,$AS285:$AT285)</f>
        <v>0</v>
      </c>
      <c r="AQ285" s="249">
        <f t="shared" si="77"/>
        <v>0</v>
      </c>
      <c r="AR285" s="249">
        <f t="shared" si="77"/>
        <v>0</v>
      </c>
      <c r="AS285" s="196"/>
      <c r="AT285" s="196"/>
      <c r="AU285" s="328"/>
    </row>
    <row r="286" spans="1:47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196"/>
      <c r="AU286" s="328"/>
    </row>
    <row r="287" spans="1:47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196"/>
      <c r="AU287" s="328"/>
    </row>
    <row r="288" spans="1:47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SUMIF($AS$9:$AT$9,AP$9,$AS288:$AT288)</f>
        <v>0</v>
      </c>
      <c r="AQ288" s="249">
        <f t="shared" si="78"/>
        <v>0</v>
      </c>
      <c r="AR288" s="249">
        <f t="shared" si="78"/>
        <v>0</v>
      </c>
      <c r="AS288" s="196"/>
      <c r="AT288" s="196"/>
      <c r="AU288" s="328"/>
    </row>
    <row r="289" spans="1:47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196"/>
      <c r="AU289" s="328"/>
    </row>
    <row r="290" spans="1:47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196"/>
      <c r="AU290" s="328"/>
    </row>
    <row r="291" spans="1:47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SUMIF($AS$9:$AT$9,AP$9,$AS291:$AT291)</f>
        <v>0</v>
      </c>
      <c r="AQ291" s="249">
        <f t="shared" si="79"/>
        <v>0</v>
      </c>
      <c r="AR291" s="249">
        <f t="shared" si="79"/>
        <v>0</v>
      </c>
      <c r="AS291" s="196"/>
      <c r="AT291" s="196"/>
      <c r="AU291" s="328"/>
    </row>
    <row r="292" spans="1:47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196"/>
      <c r="AU292" s="328"/>
    </row>
    <row r="293" spans="1:47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196"/>
      <c r="AU293" s="328"/>
    </row>
    <row r="294" spans="1:47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SUMIF($AS$9:$AT$9,AP$9,$AS294:$AT294)</f>
        <v>0</v>
      </c>
      <c r="AQ294" s="249">
        <f t="shared" si="80"/>
        <v>0</v>
      </c>
      <c r="AR294" s="249">
        <f t="shared" si="80"/>
        <v>0</v>
      </c>
      <c r="AS294" s="196"/>
      <c r="AT294" s="196"/>
      <c r="AU294" s="328"/>
    </row>
    <row r="295" spans="1:47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196"/>
      <c r="AU295" s="328"/>
    </row>
    <row r="296" spans="1:47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196"/>
      <c r="AU296" s="328"/>
    </row>
    <row r="297" spans="1:47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SUMIF($AS$9:$AT$9,AP$9,$AS297:$AT297)</f>
        <v>0</v>
      </c>
      <c r="AQ297" s="249">
        <f t="shared" si="81"/>
        <v>0</v>
      </c>
      <c r="AR297" s="249">
        <f t="shared" si="81"/>
        <v>0</v>
      </c>
      <c r="AS297" s="196"/>
      <c r="AT297" s="196"/>
      <c r="AU297" s="328"/>
    </row>
    <row r="298" spans="1:47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196"/>
      <c r="AU298" s="328"/>
    </row>
    <row r="299" spans="1:47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196"/>
      <c r="AU299" s="328"/>
    </row>
    <row r="300" spans="1:47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SUMIF($AS$9:$AT$9,AP$9,$AS300:$AT300)</f>
        <v>0</v>
      </c>
      <c r="AQ300" s="249">
        <f t="shared" si="82"/>
        <v>0</v>
      </c>
      <c r="AR300" s="249">
        <f t="shared" si="82"/>
        <v>0</v>
      </c>
      <c r="AS300" s="196"/>
      <c r="AT300" s="196"/>
      <c r="AU300" s="328"/>
    </row>
    <row r="301" spans="1:47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196"/>
      <c r="AU301" s="328"/>
    </row>
    <row r="302" spans="1:47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196"/>
      <c r="AU302" s="328"/>
    </row>
    <row r="303" spans="1:47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SUMIF($AS$9:$AT$9,AP$9,$AS303:$AT303)</f>
        <v>0</v>
      </c>
      <c r="AQ303" s="249">
        <f t="shared" si="83"/>
        <v>0</v>
      </c>
      <c r="AR303" s="249">
        <f t="shared" si="83"/>
        <v>0</v>
      </c>
      <c r="AS303" s="196"/>
      <c r="AT303" s="196"/>
      <c r="AU303" s="328"/>
    </row>
    <row r="304" spans="1:47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196"/>
      <c r="AU304" s="328"/>
    </row>
    <row r="305" spans="1:47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196"/>
      <c r="AU305" s="328"/>
    </row>
    <row r="306" spans="1:47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SUMIF($AS$9:$AT$9,AP$9,$AS306:$AT306)</f>
        <v>0</v>
      </c>
      <c r="AQ306" s="249">
        <f t="shared" si="84"/>
        <v>0</v>
      </c>
      <c r="AR306" s="249">
        <f t="shared" si="84"/>
        <v>0</v>
      </c>
      <c r="AS306" s="196"/>
      <c r="AT306" s="196"/>
      <c r="AU306" s="328"/>
    </row>
    <row r="307" spans="1:47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196"/>
      <c r="AU307" s="328"/>
    </row>
    <row r="308" spans="1:47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196"/>
      <c r="AU308" s="328"/>
    </row>
    <row r="309" spans="1:47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SUMIF($AS$9:$AT$9,AP$9,$AS309:$AT309)</f>
        <v>0</v>
      </c>
      <c r="AQ309" s="249">
        <f t="shared" si="85"/>
        <v>0</v>
      </c>
      <c r="AR309" s="249">
        <f t="shared" si="85"/>
        <v>0</v>
      </c>
      <c r="AS309" s="196"/>
      <c r="AT309" s="196"/>
      <c r="AU309" s="328"/>
    </row>
    <row r="310" spans="1:47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196"/>
      <c r="AU310" s="328"/>
    </row>
    <row r="311" spans="1:47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196"/>
      <c r="AU311" s="328"/>
    </row>
    <row r="312" spans="1:47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SUMIF($AS$9:$AT$9,AP$9,$AS312:$AT312)</f>
        <v>0</v>
      </c>
      <c r="AQ312" s="249">
        <f t="shared" si="86"/>
        <v>0</v>
      </c>
      <c r="AR312" s="249">
        <f t="shared" si="86"/>
        <v>0</v>
      </c>
      <c r="AS312" s="196"/>
      <c r="AT312" s="196"/>
      <c r="AU312" s="328"/>
    </row>
    <row r="313" spans="1:47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196"/>
      <c r="AU313" s="328"/>
    </row>
    <row r="314" spans="1:47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196"/>
      <c r="AU314" s="328"/>
    </row>
    <row r="315" spans="1:47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SUMIF($AS$9:$AT$9,AP$9,$AS315:$AT315)</f>
        <v>0</v>
      </c>
      <c r="AQ315" s="249">
        <f t="shared" si="87"/>
        <v>0</v>
      </c>
      <c r="AR315" s="249">
        <f t="shared" si="87"/>
        <v>0</v>
      </c>
      <c r="AS315" s="196"/>
      <c r="AT315" s="196"/>
      <c r="AU315" s="328"/>
    </row>
    <row r="316" spans="1:47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196"/>
      <c r="AU316" s="328"/>
    </row>
    <row r="317" spans="1:47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196"/>
      <c r="AU317" s="328"/>
    </row>
    <row r="318" spans="1:47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SUMIF($AS$9:$AT$9,AP$9,$AS318:$AT318)</f>
        <v>0</v>
      </c>
      <c r="AQ318" s="249">
        <f t="shared" si="88"/>
        <v>0</v>
      </c>
      <c r="AR318" s="249">
        <f t="shared" si="88"/>
        <v>0</v>
      </c>
      <c r="AS318" s="196"/>
      <c r="AT318" s="196"/>
      <c r="AU318" s="328"/>
    </row>
    <row r="319" spans="1:47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8" t="s">
        <v>2513</v>
      </c>
      <c r="AN319" s="588" t="s">
        <v>2514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196"/>
      <c r="AU319" s="328"/>
    </row>
    <row r="320" spans="1:47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8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196"/>
      <c r="AU320" s="328"/>
    </row>
    <row r="321" spans="1:47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8" t="str">
        <f>AM319 &amp; ".V"</f>
        <v>CARBONPWDRD.V</v>
      </c>
      <c r="AN321" s="560" t="s">
        <v>245</v>
      </c>
      <c r="AO321" s="422" t="s">
        <v>289</v>
      </c>
      <c r="AP321" s="249">
        <f>SUMIF($AS$9:$AT$9,AP$9,$AS321:$AT321)</f>
        <v>0</v>
      </c>
      <c r="AQ321" s="249">
        <f>SUMIF($AS$9:$AT$9,AQ$9,$AS321:$AT321)</f>
        <v>0</v>
      </c>
      <c r="AR321" s="249">
        <f>SUMIF($AS$9:$AT$9,AR$9,$AS321:$AT321)</f>
        <v>0</v>
      </c>
      <c r="AS321" s="196"/>
      <c r="AT321" s="196"/>
      <c r="AU321" s="328"/>
    </row>
    <row r="322" spans="1:47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196"/>
      <c r="AU322" s="328"/>
    </row>
    <row r="323" spans="1:47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196"/>
      <c r="AU323" s="328"/>
    </row>
    <row r="324" spans="1:47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SUMIF($AS$9:$AT$9,AP$9,$AS324:$AT324)</f>
        <v>0</v>
      </c>
      <c r="AQ324" s="249">
        <f t="shared" si="89"/>
        <v>0</v>
      </c>
      <c r="AR324" s="249">
        <f t="shared" si="89"/>
        <v>0</v>
      </c>
      <c r="AS324" s="196"/>
      <c r="AT324" s="196"/>
      <c r="AU324" s="328"/>
    </row>
    <row r="325" spans="1:47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196"/>
      <c r="AU325" s="328"/>
    </row>
    <row r="326" spans="1:47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196"/>
      <c r="AU326" s="328"/>
    </row>
    <row r="327" spans="1:47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SUMIF($AS$9:$AT$9,AP$9,$AS327:$AT327)</f>
        <v>0</v>
      </c>
      <c r="AQ327" s="249">
        <f t="shared" si="90"/>
        <v>0</v>
      </c>
      <c r="AR327" s="249">
        <f t="shared" si="90"/>
        <v>0</v>
      </c>
      <c r="AS327" s="196"/>
      <c r="AT327" s="196"/>
      <c r="AU327" s="328"/>
    </row>
    <row r="328" spans="1:47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196"/>
      <c r="AU328" s="328"/>
    </row>
    <row r="329" spans="1:47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196"/>
      <c r="AU329" s="328"/>
    </row>
    <row r="330" spans="1:47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SUMIF($AS$9:$AT$9,AP$9,$AS330:$AT330)</f>
        <v>0</v>
      </c>
      <c r="AQ330" s="249">
        <f t="shared" si="91"/>
        <v>0</v>
      </c>
      <c r="AR330" s="249">
        <f t="shared" si="91"/>
        <v>0</v>
      </c>
      <c r="AS330" s="196"/>
      <c r="AT330" s="196"/>
      <c r="AU330" s="328"/>
    </row>
    <row r="331" spans="1:47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0</v>
      </c>
      <c r="AQ331" s="249">
        <f t="shared" si="91"/>
        <v>0</v>
      </c>
      <c r="AR331" s="249">
        <f t="shared" si="91"/>
        <v>0</v>
      </c>
      <c r="AS331" s="196"/>
      <c r="AT331" s="196"/>
      <c r="AU331" s="328"/>
    </row>
    <row r="332" spans="1:47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0</v>
      </c>
      <c r="AQ332" s="249">
        <f>IF(AQ333=0,0,AQ331*1000/AQ333)</f>
        <v>0</v>
      </c>
      <c r="AR332" s="249">
        <f>IF(AR333=0,0,AR331*1000/AR333)</f>
        <v>0</v>
      </c>
      <c r="AS332" s="196"/>
      <c r="AT332" s="196"/>
      <c r="AU332" s="328"/>
    </row>
    <row r="333" spans="1:47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SUMIF($AS$9:$AT$9,AP$9,$AS333:$AT333)</f>
        <v>0</v>
      </c>
      <c r="AQ333" s="249">
        <f t="shared" si="92"/>
        <v>0</v>
      </c>
      <c r="AR333" s="249">
        <f t="shared" si="92"/>
        <v>0</v>
      </c>
      <c r="AS333" s="196"/>
      <c r="AT333" s="196"/>
      <c r="AU333" s="328"/>
    </row>
    <row r="334" spans="1:47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196"/>
      <c r="AU334" s="328"/>
    </row>
    <row r="335" spans="1:47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196"/>
      <c r="AU335" s="328"/>
    </row>
    <row r="336" spans="1:47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SUMIF($AS$9:$AT$9,AP$9,$AS336:$AT336)</f>
        <v>0</v>
      </c>
      <c r="AQ336" s="249">
        <f t="shared" si="93"/>
        <v>0</v>
      </c>
      <c r="AR336" s="249">
        <f t="shared" si="93"/>
        <v>0</v>
      </c>
      <c r="AS336" s="196"/>
      <c r="AT336" s="196"/>
      <c r="AU336" s="328"/>
    </row>
    <row r="337" spans="1:48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196"/>
      <c r="AU337" s="328"/>
    </row>
    <row r="338" spans="1:48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196"/>
      <c r="AU338" s="328"/>
    </row>
    <row r="339" spans="1:48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SUMIF($AS$9:$AT$9,AP$9,$AS339:$AT339)</f>
        <v>0</v>
      </c>
      <c r="AQ339" s="249">
        <f t="shared" si="94"/>
        <v>0</v>
      </c>
      <c r="AR339" s="249">
        <f t="shared" si="94"/>
        <v>0</v>
      </c>
      <c r="AS339" s="196"/>
      <c r="AT339" s="196"/>
      <c r="AU339" s="328"/>
    </row>
    <row r="340" spans="1:48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196"/>
      <c r="AU340" s="328"/>
    </row>
    <row r="341" spans="1:48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196"/>
      <c r="AU341" s="328"/>
    </row>
    <row r="342" spans="1:48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SUMIF($AS$9:$AT$9,AP$9,$AS342:$AT342)</f>
        <v>0</v>
      </c>
      <c r="AQ342" s="249">
        <f t="shared" si="95"/>
        <v>0</v>
      </c>
      <c r="AR342" s="249">
        <f t="shared" si="95"/>
        <v>0</v>
      </c>
      <c r="AS342" s="196"/>
      <c r="AT342" s="196"/>
      <c r="AU342" s="328"/>
    </row>
    <row r="343" spans="1:48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196"/>
      <c r="AU343" s="328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196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196"/>
    </row>
    <row r="346" spans="1:48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SUMIF($AS$9:$AT$9,AP$9,$AS346:$AT346)</f>
        <v>0</v>
      </c>
      <c r="AQ346" s="249">
        <f>SUMIF($AS$9:$AT$9,AQ$9,$AS346:$AT346)</f>
        <v>0</v>
      </c>
      <c r="AR346" s="249">
        <f>SUMIF($AS$9:$AT$9,AR$9,$AS346:$AT346)</f>
        <v>0</v>
      </c>
      <c r="AS346" s="225"/>
      <c r="AT346" s="196"/>
      <c r="AU346" s="328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196"/>
    </row>
    <row r="348" spans="1:48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196"/>
      <c r="AU348" s="170"/>
    </row>
    <row r="349" spans="1:48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196"/>
    </row>
    <row r="350" spans="1:48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46"/>
      <c r="AV350" s="46"/>
    </row>
    <row r="351" spans="1:48">
      <c r="AL351" s="46"/>
    </row>
  </sheetData>
  <sheetProtection password="BBC5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VOTV_BAL_PR">
    <tabColor indexed="31"/>
    <pageSetUpPr fitToPage="1"/>
  </sheetPr>
  <dimension ref="A1:BI142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1" width="16.7109375" style="2" customWidth="1"/>
    <col min="12" max="12" width="15.7109375" style="2" customWidth="1"/>
    <col min="13" max="13" width="16.7109375" style="2" customWidth="1"/>
    <col min="14" max="27" width="15.7109375" style="2" customWidth="1"/>
    <col min="28" max="28" width="16.7109375" style="2" customWidth="1"/>
    <col min="29" max="30" width="13.7109375" style="2" customWidth="1"/>
    <col min="31" max="31" width="18.7109375" style="2" customWidth="1"/>
    <col min="32" max="32" width="15.7109375" style="2" customWidth="1"/>
    <col min="33" max="47" width="2.7109375" customWidth="1"/>
    <col min="48" max="48" width="2.7109375" hidden="1" customWidth="1"/>
    <col min="49" max="52" width="2.7109375" customWidth="1"/>
    <col min="53" max="53" width="22.7109375" hidden="1" customWidth="1"/>
    <col min="54" max="55" width="8.7109375" customWidth="1"/>
    <col min="56" max="57" width="8.7109375" style="64" customWidth="1"/>
    <col min="58" max="58" width="9.140625" style="24"/>
    <col min="59" max="16384" width="9.140625" style="2"/>
  </cols>
  <sheetData>
    <row r="1" spans="1:61" s="115" customFormat="1" ht="24" hidden="1" customHeight="1">
      <c r="A1" s="289"/>
      <c r="B1" s="864"/>
      <c r="C1" s="290" t="str">
        <f>F3</f>
        <v>0.0</v>
      </c>
      <c r="D1" s="398" t="s">
        <v>112</v>
      </c>
      <c r="E1" s="291"/>
      <c r="F1" s="855">
        <f>B1</f>
        <v>0</v>
      </c>
      <c r="G1" s="860"/>
      <c r="H1" s="276"/>
      <c r="I1" s="276"/>
      <c r="J1" s="276"/>
      <c r="K1" s="276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2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279" t="s">
        <v>766</v>
      </c>
      <c r="BB1" s="170"/>
      <c r="BC1" s="170"/>
      <c r="BD1" s="280"/>
      <c r="BE1" s="280"/>
      <c r="BF1" s="280"/>
      <c r="BI1" s="214"/>
    </row>
    <row r="2" spans="1:61" s="115" customFormat="1" ht="0.75" hidden="1" customHeight="1">
      <c r="A2" s="289"/>
      <c r="B2" s="865"/>
      <c r="C2" s="290"/>
      <c r="D2" s="399"/>
      <c r="E2" s="291"/>
      <c r="F2" s="856"/>
      <c r="G2" s="858"/>
      <c r="H2" s="276"/>
      <c r="I2" s="276"/>
      <c r="J2" s="276"/>
      <c r="K2" s="276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2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282"/>
      <c r="BB2" s="170"/>
      <c r="BC2" s="170"/>
      <c r="BD2" s="280"/>
      <c r="BE2" s="280"/>
      <c r="BF2" s="280"/>
      <c r="BI2" s="214"/>
    </row>
    <row r="3" spans="1:61" s="115" customFormat="1" ht="12" hidden="1" customHeight="1">
      <c r="A3" s="289"/>
      <c r="B3" s="865"/>
      <c r="C3" s="861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2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279" t="s">
        <v>21</v>
      </c>
      <c r="BB3" s="170"/>
      <c r="BC3" s="170"/>
      <c r="BD3" s="280"/>
      <c r="BE3" s="280"/>
      <c r="BF3" s="280"/>
      <c r="BI3" s="214"/>
    </row>
    <row r="4" spans="1:61" s="115" customFormat="1" ht="12" hidden="1" customHeight="1">
      <c r="A4" s="289"/>
      <c r="B4" s="865"/>
      <c r="C4" s="862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2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 t="str">
        <f>C1 &amp; "-I"</f>
        <v>0.0-I</v>
      </c>
      <c r="BB4" s="170"/>
      <c r="BC4" s="170"/>
      <c r="BD4" s="280"/>
      <c r="BE4" s="280"/>
      <c r="BF4" s="280"/>
      <c r="BI4" s="214"/>
    </row>
    <row r="5" spans="1:61" s="115" customFormat="1" ht="12" hidden="1" customHeight="1">
      <c r="A5" s="289"/>
      <c r="B5" s="865"/>
      <c r="C5" s="862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2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 t="str">
        <f>C1 &amp; "-I"</f>
        <v>0.0-I</v>
      </c>
      <c r="BB5" s="170"/>
      <c r="BC5" s="170"/>
      <c r="BD5" s="280"/>
      <c r="BE5" s="280"/>
      <c r="BF5" s="280"/>
      <c r="BI5" s="214"/>
    </row>
    <row r="6" spans="1:61" s="115" customFormat="1" ht="12" hidden="1" customHeight="1">
      <c r="A6" s="289"/>
      <c r="B6" s="865"/>
      <c r="C6" s="862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2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 t="str">
        <f>C1 &amp; "-I"</f>
        <v>0.0-I</v>
      </c>
      <c r="BB6" s="170"/>
      <c r="BC6" s="170"/>
      <c r="BD6" s="280"/>
      <c r="BE6" s="280"/>
      <c r="BF6" s="280"/>
      <c r="BI6" s="214"/>
    </row>
    <row r="7" spans="1:61" s="115" customFormat="1" ht="12" hidden="1" customHeight="1">
      <c r="A7" s="289"/>
      <c r="B7" s="865"/>
      <c r="C7" s="862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2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 t="str">
        <f>C1 &amp; "-I"</f>
        <v>0.0-I</v>
      </c>
      <c r="BB7" s="170"/>
      <c r="BC7" s="170"/>
      <c r="BD7" s="280"/>
      <c r="BE7" s="280"/>
      <c r="BF7" s="280"/>
      <c r="BI7" s="214"/>
    </row>
    <row r="8" spans="1:61" s="115" customFormat="1" ht="12" hidden="1" customHeight="1">
      <c r="A8" s="289"/>
      <c r="B8" s="865"/>
      <c r="C8" s="862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2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 t="str">
        <f>C1 &amp; "-I"</f>
        <v>0.0-I</v>
      </c>
      <c r="BB8" s="170"/>
      <c r="BC8" s="170"/>
      <c r="BD8" s="280"/>
      <c r="BE8" s="280"/>
      <c r="BF8" s="280"/>
      <c r="BI8" s="214"/>
    </row>
    <row r="9" spans="1:61" s="115" customFormat="1" ht="12" hidden="1" customHeight="1">
      <c r="A9" s="289"/>
      <c r="B9" s="865"/>
      <c r="C9" s="862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2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 t="str">
        <f>C1 &amp; "-I"</f>
        <v>0.0-I</v>
      </c>
      <c r="BB9" s="170"/>
      <c r="BC9" s="170"/>
      <c r="BD9" s="280"/>
      <c r="BE9" s="280"/>
      <c r="BF9" s="280"/>
      <c r="BI9" s="214"/>
    </row>
    <row r="10" spans="1:61" s="115" customFormat="1" ht="12" hidden="1" customHeight="1">
      <c r="A10" s="289"/>
      <c r="B10" s="865"/>
      <c r="C10" s="862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2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 t="str">
        <f>C1 &amp; "-II"</f>
        <v>0.0-II</v>
      </c>
      <c r="BB10" s="170"/>
      <c r="BC10" s="170"/>
      <c r="BD10" s="280"/>
      <c r="BE10" s="280"/>
      <c r="BF10" s="280"/>
      <c r="BI10" s="214"/>
    </row>
    <row r="11" spans="1:61" s="115" customFormat="1" ht="12" hidden="1" customHeight="1">
      <c r="A11" s="289"/>
      <c r="B11" s="865"/>
      <c r="C11" s="862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2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 t="str">
        <f>C1 &amp; "-II"</f>
        <v>0.0-II</v>
      </c>
      <c r="BB11" s="170"/>
      <c r="BC11" s="170"/>
      <c r="BD11" s="280"/>
      <c r="BE11" s="280"/>
      <c r="BF11" s="280"/>
      <c r="BI11" s="214"/>
    </row>
    <row r="12" spans="1:61" s="115" customFormat="1" ht="12" hidden="1" customHeight="1">
      <c r="A12" s="289"/>
      <c r="B12" s="865"/>
      <c r="C12" s="862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2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 t="str">
        <f>C1 &amp; "-II"</f>
        <v>0.0-II</v>
      </c>
      <c r="BB12" s="170"/>
      <c r="BC12" s="170"/>
      <c r="BD12" s="280"/>
      <c r="BE12" s="280"/>
      <c r="BF12" s="280"/>
      <c r="BI12" s="214"/>
    </row>
    <row r="13" spans="1:61" s="115" customFormat="1" ht="12" hidden="1" customHeight="1">
      <c r="A13" s="289"/>
      <c r="B13" s="865"/>
      <c r="C13" s="862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2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 t="str">
        <f>C1 &amp; "-II"</f>
        <v>0.0-II</v>
      </c>
      <c r="BB13" s="170"/>
      <c r="BC13" s="170"/>
      <c r="BD13" s="280"/>
      <c r="BE13" s="280"/>
      <c r="BF13" s="280"/>
      <c r="BI13" s="214"/>
    </row>
    <row r="14" spans="1:61" s="115" customFormat="1" ht="12" hidden="1" customHeight="1">
      <c r="A14" s="289"/>
      <c r="B14" s="865"/>
      <c r="C14" s="862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2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 t="str">
        <f>C1 &amp; "-II"</f>
        <v>0.0-II</v>
      </c>
      <c r="BB14" s="170"/>
      <c r="BC14" s="170"/>
      <c r="BD14" s="280"/>
      <c r="BE14" s="280"/>
      <c r="BF14" s="280"/>
      <c r="BI14" s="214"/>
    </row>
    <row r="15" spans="1:61" s="115" customFormat="1" ht="12" hidden="1" customHeight="1">
      <c r="A15" s="289"/>
      <c r="B15" s="865"/>
      <c r="C15" s="867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2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 t="str">
        <f>C1 &amp; "-II"</f>
        <v>0.0-II</v>
      </c>
      <c r="BB15" s="170"/>
      <c r="BC15" s="170"/>
      <c r="BD15" s="280"/>
      <c r="BE15" s="280"/>
      <c r="BF15" s="280"/>
      <c r="BI15" s="214"/>
    </row>
    <row r="16" spans="1:61" s="115" customFormat="1" ht="0.75" hidden="1" customHeight="1">
      <c r="A16" s="289"/>
      <c r="B16" s="865"/>
      <c r="C16" s="861"/>
      <c r="D16" s="288"/>
      <c r="E16" s="284"/>
      <c r="F16" s="276"/>
      <c r="G16" s="276"/>
      <c r="H16" s="276"/>
      <c r="I16" s="276"/>
      <c r="J16" s="276"/>
      <c r="K16" s="276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2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282"/>
      <c r="BB16" s="170"/>
      <c r="BC16" s="170"/>
      <c r="BD16" s="280"/>
      <c r="BE16" s="280"/>
      <c r="BF16" s="280"/>
      <c r="BI16" s="214"/>
    </row>
    <row r="17" spans="1:61" s="115" customFormat="1" ht="0.75" hidden="1" customHeight="1">
      <c r="A17" s="289"/>
      <c r="B17" s="865"/>
      <c r="C17" s="862"/>
      <c r="D17" s="288"/>
      <c r="E17" s="284"/>
      <c r="F17" s="276"/>
      <c r="G17" s="276"/>
      <c r="H17" s="276"/>
      <c r="I17" s="276"/>
      <c r="J17" s="276"/>
      <c r="K17" s="276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2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  <c r="BB17" s="170"/>
      <c r="BC17" s="170"/>
      <c r="BD17" s="280"/>
      <c r="BE17" s="280"/>
      <c r="BF17" s="280"/>
      <c r="BI17" s="214"/>
    </row>
    <row r="18" spans="1:61" s="115" customFormat="1" ht="0.75" hidden="1" customHeight="1">
      <c r="A18" s="289"/>
      <c r="B18" s="865"/>
      <c r="C18" s="862"/>
      <c r="D18" s="288"/>
      <c r="E18" s="284"/>
      <c r="F18" s="276"/>
      <c r="G18" s="276"/>
      <c r="H18" s="276"/>
      <c r="I18" s="276"/>
      <c r="J18" s="276"/>
      <c r="K18" s="276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2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  <c r="BB18" s="170"/>
      <c r="BC18" s="170"/>
      <c r="BD18" s="280"/>
      <c r="BE18" s="280"/>
      <c r="BF18" s="280"/>
      <c r="BI18" s="214"/>
    </row>
    <row r="19" spans="1:61" s="115" customFormat="1" ht="0.75" hidden="1" customHeight="1">
      <c r="A19" s="289"/>
      <c r="B19" s="865"/>
      <c r="C19" s="862"/>
      <c r="D19" s="288"/>
      <c r="E19" s="284"/>
      <c r="F19" s="276"/>
      <c r="G19" s="276"/>
      <c r="H19" s="276"/>
      <c r="I19" s="276"/>
      <c r="J19" s="276"/>
      <c r="K19" s="276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2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  <c r="BB19" s="170"/>
      <c r="BC19" s="170"/>
      <c r="BD19" s="280"/>
      <c r="BE19" s="280"/>
      <c r="BF19" s="280"/>
      <c r="BI19" s="214"/>
    </row>
    <row r="20" spans="1:61" s="115" customFormat="1" ht="0.75" hidden="1" customHeight="1">
      <c r="A20" s="289"/>
      <c r="B20" s="865"/>
      <c r="C20" s="862"/>
      <c r="D20" s="288"/>
      <c r="E20" s="284"/>
      <c r="F20" s="276"/>
      <c r="G20" s="276"/>
      <c r="H20" s="276"/>
      <c r="I20" s="276"/>
      <c r="J20" s="276"/>
      <c r="K20" s="276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2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  <c r="BB20" s="170"/>
      <c r="BC20" s="170"/>
      <c r="BD20" s="280"/>
      <c r="BE20" s="280"/>
      <c r="BF20" s="280"/>
      <c r="BI20" s="214"/>
    </row>
    <row r="21" spans="1:61" s="115" customFormat="1" ht="0.75" hidden="1" customHeight="1">
      <c r="A21" s="289"/>
      <c r="B21" s="865"/>
      <c r="C21" s="862"/>
      <c r="D21" s="288"/>
      <c r="E21" s="284"/>
      <c r="F21" s="276"/>
      <c r="G21" s="276"/>
      <c r="H21" s="276"/>
      <c r="I21" s="276"/>
      <c r="J21" s="276"/>
      <c r="K21" s="276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2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  <c r="BB21" s="170"/>
      <c r="BC21" s="170"/>
      <c r="BD21" s="280"/>
      <c r="BE21" s="280"/>
      <c r="BF21" s="280"/>
      <c r="BI21" s="214"/>
    </row>
    <row r="22" spans="1:61" s="115" customFormat="1" ht="0.75" hidden="1" customHeight="1">
      <c r="A22" s="289"/>
      <c r="B22" s="865"/>
      <c r="C22" s="862"/>
      <c r="D22" s="288"/>
      <c r="E22" s="284"/>
      <c r="F22" s="276"/>
      <c r="G22" s="276"/>
      <c r="H22" s="276"/>
      <c r="I22" s="276"/>
      <c r="J22" s="276"/>
      <c r="K22" s="276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2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  <c r="BB22" s="170"/>
      <c r="BC22" s="170"/>
      <c r="BD22" s="280"/>
      <c r="BE22" s="280"/>
      <c r="BF22" s="280"/>
      <c r="BI22" s="214"/>
    </row>
    <row r="23" spans="1:61" s="115" customFormat="1" ht="0.75" hidden="1" customHeight="1">
      <c r="A23" s="289"/>
      <c r="B23" s="865"/>
      <c r="C23" s="862"/>
      <c r="D23" s="288"/>
      <c r="E23" s="284"/>
      <c r="F23" s="276"/>
      <c r="G23" s="276"/>
      <c r="H23" s="276"/>
      <c r="I23" s="276"/>
      <c r="J23" s="276"/>
      <c r="K23" s="276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2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  <c r="BB23" s="170"/>
      <c r="BC23" s="170"/>
      <c r="BD23" s="280"/>
      <c r="BE23" s="280"/>
      <c r="BF23" s="280"/>
      <c r="BI23" s="214"/>
    </row>
    <row r="24" spans="1:61" s="115" customFormat="1" ht="0.75" hidden="1" customHeight="1">
      <c r="A24" s="289"/>
      <c r="B24" s="865"/>
      <c r="C24" s="862"/>
      <c r="D24" s="288"/>
      <c r="E24" s="284"/>
      <c r="F24" s="276"/>
      <c r="G24" s="276"/>
      <c r="H24" s="276"/>
      <c r="I24" s="276"/>
      <c r="J24" s="276"/>
      <c r="K24" s="276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2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  <c r="BB24" s="170"/>
      <c r="BC24" s="170"/>
      <c r="BD24" s="280"/>
      <c r="BE24" s="280"/>
      <c r="BF24" s="280"/>
      <c r="BI24" s="214"/>
    </row>
    <row r="25" spans="1:61" s="115" customFormat="1" ht="0.75" hidden="1" customHeight="1">
      <c r="A25" s="289"/>
      <c r="B25" s="865"/>
      <c r="C25" s="862"/>
      <c r="D25" s="288"/>
      <c r="E25" s="284"/>
      <c r="F25" s="276"/>
      <c r="G25" s="276"/>
      <c r="H25" s="276"/>
      <c r="I25" s="276"/>
      <c r="J25" s="276"/>
      <c r="K25" s="276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2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  <c r="BB25" s="170"/>
      <c r="BC25" s="170"/>
      <c r="BD25" s="280"/>
      <c r="BE25" s="280"/>
      <c r="BF25" s="280"/>
      <c r="BI25" s="214"/>
    </row>
    <row r="26" spans="1:61" s="115" customFormat="1" ht="0.75" hidden="1" customHeight="1">
      <c r="A26" s="289"/>
      <c r="B26" s="865"/>
      <c r="C26" s="862"/>
      <c r="D26" s="288"/>
      <c r="E26" s="284"/>
      <c r="F26" s="276"/>
      <c r="G26" s="276"/>
      <c r="H26" s="276"/>
      <c r="I26" s="276"/>
      <c r="J26" s="276"/>
      <c r="K26" s="276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2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  <c r="BB26" s="170"/>
      <c r="BC26" s="170"/>
      <c r="BD26" s="280"/>
      <c r="BE26" s="280"/>
      <c r="BF26" s="280"/>
      <c r="BI26" s="214"/>
    </row>
    <row r="27" spans="1:61" s="115" customFormat="1" ht="0.75" hidden="1" customHeight="1">
      <c r="A27" s="289"/>
      <c r="B27" s="865"/>
      <c r="C27" s="862"/>
      <c r="D27" s="288"/>
      <c r="E27" s="284"/>
      <c r="F27" s="276"/>
      <c r="G27" s="276"/>
      <c r="H27" s="276"/>
      <c r="I27" s="276"/>
      <c r="J27" s="276"/>
      <c r="K27" s="276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2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  <c r="BB27" s="170"/>
      <c r="BC27" s="170"/>
      <c r="BD27" s="280"/>
      <c r="BE27" s="280"/>
      <c r="BF27" s="280"/>
      <c r="BI27" s="214"/>
    </row>
    <row r="28" spans="1:61" s="115" customFormat="1" ht="0.75" hidden="1" customHeight="1">
      <c r="A28" s="289"/>
      <c r="B28" s="940"/>
      <c r="C28" s="941"/>
      <c r="D28" s="400"/>
      <c r="E28" s="284"/>
      <c r="F28" s="276"/>
      <c r="G28" s="276"/>
      <c r="H28" s="276"/>
      <c r="I28" s="276"/>
      <c r="J28" s="276"/>
      <c r="K28" s="276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2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  <c r="BB28" s="170"/>
      <c r="BC28" s="170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864"/>
      <c r="C29" s="290" t="str">
        <f>F31</f>
        <v>0.0</v>
      </c>
      <c r="D29" s="398" t="s">
        <v>112</v>
      </c>
      <c r="E29" s="291"/>
      <c r="F29" s="855">
        <f>B29</f>
        <v>0</v>
      </c>
      <c r="G29" s="860"/>
      <c r="H29" s="292">
        <f>H31</f>
        <v>0</v>
      </c>
      <c r="I29" s="292">
        <f>I31</f>
        <v>0</v>
      </c>
      <c r="J29" s="628" t="str">
        <f>A29</f>
        <v>TBD</v>
      </c>
      <c r="K29" s="292">
        <f>K31</f>
        <v>0</v>
      </c>
      <c r="L29" s="292">
        <f>L31</f>
        <v>0</v>
      </c>
      <c r="M29" s="292">
        <f>M31</f>
        <v>0</v>
      </c>
      <c r="N29" s="292">
        <f>N31</f>
        <v>0</v>
      </c>
      <c r="O29" s="292">
        <f t="shared" ref="O29:V29" si="0">O31</f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>W31</f>
        <v>0</v>
      </c>
      <c r="X29" s="292">
        <f t="shared" ref="X29:AF29" si="1">X31</f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92">
        <f t="shared" si="1"/>
        <v>0</v>
      </c>
      <c r="AD29" s="292">
        <f t="shared" si="1"/>
        <v>0</v>
      </c>
      <c r="AE29" s="292">
        <f t="shared" si="1"/>
        <v>0</v>
      </c>
      <c r="AF29" s="242">
        <f t="shared" si="1"/>
        <v>0</v>
      </c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79" t="s">
        <v>766</v>
      </c>
      <c r="BB29" s="170"/>
      <c r="BC29" s="170"/>
      <c r="BD29" s="390"/>
      <c r="BE29" s="390"/>
      <c r="BF29" s="280"/>
    </row>
    <row r="30" spans="1:61" s="115" customFormat="1" ht="0.75" hidden="1" customHeight="1">
      <c r="A30" s="289"/>
      <c r="B30" s="865"/>
      <c r="C30" s="290"/>
      <c r="D30" s="399"/>
      <c r="E30" s="291"/>
      <c r="F30" s="856"/>
      <c r="G30" s="858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338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2"/>
      <c r="BB30" s="170"/>
      <c r="BC30" s="170"/>
      <c r="BD30" s="390"/>
      <c r="BE30" s="390"/>
      <c r="BF30" s="280"/>
    </row>
    <row r="31" spans="1:61" s="115" customFormat="1" ht="12" hidden="1" customHeight="1">
      <c r="A31" s="289"/>
      <c r="B31" s="865"/>
      <c r="C31" s="861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объектов'!$R$15:$R$37,$F31,'Список объектов'!$S$15:$S$37)</f>
        <v>0</v>
      </c>
      <c r="I31" s="294">
        <f>SUMIF('Список объектов'!$R$15:$R$37,$F31,'Список объектов'!$T$15:$T$37)</f>
        <v>0</v>
      </c>
      <c r="J31" s="394" t="str">
        <f>J29</f>
        <v>TBD</v>
      </c>
      <c r="K31" s="295">
        <f>L31+M31</f>
        <v>0</v>
      </c>
      <c r="L31" s="295">
        <f>SUM(L32:L43)</f>
        <v>0</v>
      </c>
      <c r="M31" s="295">
        <f>SUM(M32:M43)</f>
        <v>0</v>
      </c>
      <c r="N31" s="295">
        <f>SUM(N32:N43)</f>
        <v>0</v>
      </c>
      <c r="O31" s="295">
        <f t="shared" ref="O31:V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>SUM(W32:W43)</f>
        <v>0</v>
      </c>
      <c r="X31" s="295">
        <f>SUM(X32:X43)</f>
        <v>0</v>
      </c>
      <c r="Y31" s="295">
        <f>SUM(Y32:Y43)</f>
        <v>0</v>
      </c>
      <c r="Z31" s="294"/>
      <c r="AA31" s="294"/>
      <c r="AB31" s="294"/>
      <c r="AC31" s="295">
        <f>AD31+AE31</f>
        <v>0</v>
      </c>
      <c r="AD31" s="294"/>
      <c r="AE31" s="294"/>
      <c r="AF31" s="271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395">
        <f>IF(K31=0,0,L31/K31*100)</f>
        <v>0</v>
      </c>
      <c r="AW31" s="170"/>
      <c r="AX31" s="170"/>
      <c r="AY31" s="170"/>
      <c r="AZ31" s="170"/>
      <c r="BA31" s="279" t="s">
        <v>21</v>
      </c>
      <c r="BB31" s="170"/>
      <c r="BC31" s="170"/>
      <c r="BD31" s="390"/>
      <c r="BE31" s="390"/>
      <c r="BF31" s="280"/>
    </row>
    <row r="32" spans="1:61" s="115" customFormat="1" ht="12" hidden="1" customHeight="1">
      <c r="A32" s="289"/>
      <c r="B32" s="865"/>
      <c r="C32" s="862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95">
        <f t="shared" ref="K32:K43" si="3">L32+M32</f>
        <v>0</v>
      </c>
      <c r="L32" s="294"/>
      <c r="M32" s="295">
        <f>SUM(N32,Q32,T32,W32)</f>
        <v>0</v>
      </c>
      <c r="N32" s="295">
        <f>SUM(O32,P32,)</f>
        <v>0</v>
      </c>
      <c r="O32" s="294"/>
      <c r="P32" s="294"/>
      <c r="Q32" s="295">
        <f>SUM(R32,S32,)</f>
        <v>0</v>
      </c>
      <c r="R32" s="294"/>
      <c r="S32" s="294"/>
      <c r="T32" s="295">
        <f>SUM(U32,V32,)</f>
        <v>0</v>
      </c>
      <c r="U32" s="294"/>
      <c r="V32" s="294"/>
      <c r="W32" s="295">
        <f>SUM(X32,Y32,)</f>
        <v>0</v>
      </c>
      <c r="X32" s="294"/>
      <c r="Y32" s="294"/>
      <c r="Z32" s="277"/>
      <c r="AA32" s="277"/>
      <c r="AB32" s="277"/>
      <c r="AC32" s="277"/>
      <c r="AD32" s="277"/>
      <c r="AE32" s="277"/>
      <c r="AF32" s="272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170"/>
      <c r="BC32" s="170"/>
      <c r="BD32" s="390"/>
      <c r="BE32" s="390"/>
      <c r="BF32" s="280"/>
    </row>
    <row r="33" spans="1:61" s="115" customFormat="1" ht="12" hidden="1" customHeight="1">
      <c r="A33" s="289"/>
      <c r="B33" s="865"/>
      <c r="C33" s="862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95">
        <f t="shared" si="3"/>
        <v>0</v>
      </c>
      <c r="L33" s="294"/>
      <c r="M33" s="295">
        <f t="shared" ref="M33:M43" si="4">SUM(N33,Q33,T33,W33)</f>
        <v>0</v>
      </c>
      <c r="N33" s="295">
        <f t="shared" ref="N33:N43" si="5">SUM(O33,P33,)</f>
        <v>0</v>
      </c>
      <c r="O33" s="294"/>
      <c r="P33" s="294"/>
      <c r="Q33" s="295">
        <f t="shared" ref="Q33:Q43" si="6">SUM(R33,S33,)</f>
        <v>0</v>
      </c>
      <c r="R33" s="294"/>
      <c r="S33" s="294"/>
      <c r="T33" s="295">
        <f t="shared" ref="T33:T43" si="7">SUM(U33,V33,)</f>
        <v>0</v>
      </c>
      <c r="U33" s="294"/>
      <c r="V33" s="294"/>
      <c r="W33" s="295">
        <f t="shared" ref="W33:W43" si="8">SUM(X33,Y33,)</f>
        <v>0</v>
      </c>
      <c r="X33" s="294"/>
      <c r="Y33" s="294"/>
      <c r="Z33" s="277"/>
      <c r="AA33" s="277"/>
      <c r="AB33" s="277"/>
      <c r="AC33" s="277"/>
      <c r="AD33" s="277"/>
      <c r="AE33" s="277"/>
      <c r="AF33" s="272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170"/>
      <c r="BC33" s="170"/>
      <c r="BD33" s="390"/>
      <c r="BE33" s="390"/>
      <c r="BF33" s="280"/>
    </row>
    <row r="34" spans="1:61" s="115" customFormat="1" ht="12" hidden="1" customHeight="1">
      <c r="A34" s="289"/>
      <c r="B34" s="865"/>
      <c r="C34" s="862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95">
        <f t="shared" si="3"/>
        <v>0</v>
      </c>
      <c r="L34" s="294"/>
      <c r="M34" s="295">
        <f t="shared" si="4"/>
        <v>0</v>
      </c>
      <c r="N34" s="295">
        <f t="shared" si="5"/>
        <v>0</v>
      </c>
      <c r="O34" s="294"/>
      <c r="P34" s="294"/>
      <c r="Q34" s="295">
        <f t="shared" si="6"/>
        <v>0</v>
      </c>
      <c r="R34" s="294"/>
      <c r="S34" s="294"/>
      <c r="T34" s="295">
        <f t="shared" si="7"/>
        <v>0</v>
      </c>
      <c r="U34" s="294"/>
      <c r="V34" s="294"/>
      <c r="W34" s="295">
        <f t="shared" si="8"/>
        <v>0</v>
      </c>
      <c r="X34" s="294"/>
      <c r="Y34" s="294"/>
      <c r="Z34" s="277"/>
      <c r="AA34" s="277"/>
      <c r="AB34" s="277"/>
      <c r="AC34" s="277"/>
      <c r="AD34" s="277"/>
      <c r="AE34" s="277"/>
      <c r="AF34" s="272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170"/>
      <c r="BC34" s="170"/>
      <c r="BD34" s="390"/>
      <c r="BE34" s="390"/>
      <c r="BF34" s="280"/>
    </row>
    <row r="35" spans="1:61" s="115" customFormat="1" ht="12" hidden="1" customHeight="1">
      <c r="A35" s="289"/>
      <c r="B35" s="865"/>
      <c r="C35" s="862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95">
        <f t="shared" si="3"/>
        <v>0</v>
      </c>
      <c r="L35" s="294"/>
      <c r="M35" s="295">
        <f t="shared" si="4"/>
        <v>0</v>
      </c>
      <c r="N35" s="295">
        <f t="shared" si="5"/>
        <v>0</v>
      </c>
      <c r="O35" s="294"/>
      <c r="P35" s="294"/>
      <c r="Q35" s="295">
        <f t="shared" si="6"/>
        <v>0</v>
      </c>
      <c r="R35" s="294"/>
      <c r="S35" s="294"/>
      <c r="T35" s="295">
        <f t="shared" si="7"/>
        <v>0</v>
      </c>
      <c r="U35" s="294"/>
      <c r="V35" s="294"/>
      <c r="W35" s="295">
        <f t="shared" si="8"/>
        <v>0</v>
      </c>
      <c r="X35" s="294"/>
      <c r="Y35" s="294"/>
      <c r="Z35" s="277"/>
      <c r="AA35" s="277"/>
      <c r="AB35" s="277"/>
      <c r="AC35" s="277"/>
      <c r="AD35" s="277"/>
      <c r="AE35" s="277"/>
      <c r="AF35" s="272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170"/>
      <c r="BC35" s="170"/>
      <c r="BD35" s="390"/>
      <c r="BE35" s="390"/>
      <c r="BF35" s="280"/>
    </row>
    <row r="36" spans="1:61" s="115" customFormat="1" ht="12" hidden="1" customHeight="1">
      <c r="A36" s="289"/>
      <c r="B36" s="865"/>
      <c r="C36" s="862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95">
        <f t="shared" si="3"/>
        <v>0</v>
      </c>
      <c r="L36" s="294"/>
      <c r="M36" s="295">
        <f t="shared" si="4"/>
        <v>0</v>
      </c>
      <c r="N36" s="295">
        <f t="shared" si="5"/>
        <v>0</v>
      </c>
      <c r="O36" s="294"/>
      <c r="P36" s="294"/>
      <c r="Q36" s="295">
        <f t="shared" si="6"/>
        <v>0</v>
      </c>
      <c r="R36" s="294"/>
      <c r="S36" s="294"/>
      <c r="T36" s="295">
        <f t="shared" si="7"/>
        <v>0</v>
      </c>
      <c r="U36" s="294"/>
      <c r="V36" s="294"/>
      <c r="W36" s="295">
        <f t="shared" si="8"/>
        <v>0</v>
      </c>
      <c r="X36" s="294"/>
      <c r="Y36" s="294"/>
      <c r="Z36" s="277"/>
      <c r="AA36" s="277"/>
      <c r="AB36" s="277"/>
      <c r="AC36" s="277"/>
      <c r="AD36" s="277"/>
      <c r="AE36" s="277"/>
      <c r="AF36" s="272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170"/>
      <c r="BC36" s="170"/>
      <c r="BD36" s="390"/>
      <c r="BE36" s="390"/>
      <c r="BF36" s="280"/>
    </row>
    <row r="37" spans="1:61" s="115" customFormat="1" ht="12" hidden="1" customHeight="1">
      <c r="A37" s="289"/>
      <c r="B37" s="865"/>
      <c r="C37" s="862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95">
        <f t="shared" si="3"/>
        <v>0</v>
      </c>
      <c r="L37" s="294"/>
      <c r="M37" s="295">
        <f t="shared" si="4"/>
        <v>0</v>
      </c>
      <c r="N37" s="295">
        <f t="shared" si="5"/>
        <v>0</v>
      </c>
      <c r="O37" s="294"/>
      <c r="P37" s="294"/>
      <c r="Q37" s="295">
        <f t="shared" si="6"/>
        <v>0</v>
      </c>
      <c r="R37" s="294"/>
      <c r="S37" s="294"/>
      <c r="T37" s="295">
        <f t="shared" si="7"/>
        <v>0</v>
      </c>
      <c r="U37" s="294"/>
      <c r="V37" s="294"/>
      <c r="W37" s="295">
        <f t="shared" si="8"/>
        <v>0</v>
      </c>
      <c r="X37" s="294"/>
      <c r="Y37" s="294"/>
      <c r="Z37" s="277"/>
      <c r="AA37" s="277"/>
      <c r="AB37" s="277"/>
      <c r="AC37" s="277"/>
      <c r="AD37" s="277"/>
      <c r="AE37" s="277"/>
      <c r="AF37" s="272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170"/>
      <c r="BC37" s="170"/>
      <c r="BD37" s="390"/>
      <c r="BE37" s="390"/>
      <c r="BF37" s="280"/>
    </row>
    <row r="38" spans="1:61" s="115" customFormat="1" ht="12" hidden="1" customHeight="1">
      <c r="A38" s="289"/>
      <c r="B38" s="865"/>
      <c r="C38" s="862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95">
        <f t="shared" si="3"/>
        <v>0</v>
      </c>
      <c r="L38" s="294"/>
      <c r="M38" s="295">
        <f t="shared" si="4"/>
        <v>0</v>
      </c>
      <c r="N38" s="295">
        <f t="shared" si="5"/>
        <v>0</v>
      </c>
      <c r="O38" s="294"/>
      <c r="P38" s="294"/>
      <c r="Q38" s="295">
        <f t="shared" si="6"/>
        <v>0</v>
      </c>
      <c r="R38" s="294"/>
      <c r="S38" s="294"/>
      <c r="T38" s="295">
        <f t="shared" si="7"/>
        <v>0</v>
      </c>
      <c r="U38" s="294"/>
      <c r="V38" s="294"/>
      <c r="W38" s="295">
        <f t="shared" si="8"/>
        <v>0</v>
      </c>
      <c r="X38" s="294"/>
      <c r="Y38" s="294"/>
      <c r="Z38" s="277"/>
      <c r="AA38" s="277"/>
      <c r="AB38" s="277"/>
      <c r="AC38" s="277"/>
      <c r="AD38" s="277"/>
      <c r="AE38" s="277"/>
      <c r="AF38" s="272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170"/>
      <c r="BC38" s="170"/>
      <c r="BD38" s="390"/>
      <c r="BE38" s="390"/>
      <c r="BF38" s="280"/>
    </row>
    <row r="39" spans="1:61" s="115" customFormat="1" ht="12" hidden="1" customHeight="1">
      <c r="A39" s="289"/>
      <c r="B39" s="865"/>
      <c r="C39" s="862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95">
        <f t="shared" si="3"/>
        <v>0</v>
      </c>
      <c r="L39" s="294"/>
      <c r="M39" s="295">
        <f t="shared" si="4"/>
        <v>0</v>
      </c>
      <c r="N39" s="295">
        <f t="shared" si="5"/>
        <v>0</v>
      </c>
      <c r="O39" s="294"/>
      <c r="P39" s="294"/>
      <c r="Q39" s="295">
        <f t="shared" si="6"/>
        <v>0</v>
      </c>
      <c r="R39" s="294"/>
      <c r="S39" s="294"/>
      <c r="T39" s="295">
        <f t="shared" si="7"/>
        <v>0</v>
      </c>
      <c r="U39" s="294"/>
      <c r="V39" s="294"/>
      <c r="W39" s="295">
        <f t="shared" si="8"/>
        <v>0</v>
      </c>
      <c r="X39" s="294"/>
      <c r="Y39" s="294"/>
      <c r="Z39" s="277"/>
      <c r="AA39" s="277"/>
      <c r="AB39" s="277"/>
      <c r="AC39" s="277"/>
      <c r="AD39" s="277"/>
      <c r="AE39" s="277"/>
      <c r="AF39" s="272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170"/>
      <c r="BC39" s="170"/>
      <c r="BD39" s="390"/>
      <c r="BE39" s="390"/>
      <c r="BF39" s="280"/>
    </row>
    <row r="40" spans="1:61" s="115" customFormat="1" ht="12" hidden="1" customHeight="1">
      <c r="A40" s="289"/>
      <c r="B40" s="865"/>
      <c r="C40" s="862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95">
        <f t="shared" si="3"/>
        <v>0</v>
      </c>
      <c r="L40" s="294"/>
      <c r="M40" s="295">
        <f t="shared" si="4"/>
        <v>0</v>
      </c>
      <c r="N40" s="295">
        <f t="shared" si="5"/>
        <v>0</v>
      </c>
      <c r="O40" s="294"/>
      <c r="P40" s="294"/>
      <c r="Q40" s="295">
        <f t="shared" si="6"/>
        <v>0</v>
      </c>
      <c r="R40" s="294"/>
      <c r="S40" s="294"/>
      <c r="T40" s="295">
        <f t="shared" si="7"/>
        <v>0</v>
      </c>
      <c r="U40" s="294"/>
      <c r="V40" s="294"/>
      <c r="W40" s="295">
        <f t="shared" si="8"/>
        <v>0</v>
      </c>
      <c r="X40" s="294"/>
      <c r="Y40" s="294"/>
      <c r="Z40" s="277"/>
      <c r="AA40" s="277"/>
      <c r="AB40" s="277"/>
      <c r="AC40" s="277"/>
      <c r="AD40" s="277"/>
      <c r="AE40" s="277"/>
      <c r="AF40" s="272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170"/>
      <c r="BC40" s="170"/>
      <c r="BD40" s="390"/>
      <c r="BE40" s="390"/>
      <c r="BF40" s="280"/>
    </row>
    <row r="41" spans="1:61" s="115" customFormat="1" ht="12" hidden="1" customHeight="1">
      <c r="A41" s="289"/>
      <c r="B41" s="865"/>
      <c r="C41" s="862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95">
        <f t="shared" si="3"/>
        <v>0</v>
      </c>
      <c r="L41" s="294"/>
      <c r="M41" s="295">
        <f t="shared" si="4"/>
        <v>0</v>
      </c>
      <c r="N41" s="295">
        <f t="shared" si="5"/>
        <v>0</v>
      </c>
      <c r="O41" s="294"/>
      <c r="P41" s="294"/>
      <c r="Q41" s="295">
        <f t="shared" si="6"/>
        <v>0</v>
      </c>
      <c r="R41" s="294"/>
      <c r="S41" s="294"/>
      <c r="T41" s="295">
        <f t="shared" si="7"/>
        <v>0</v>
      </c>
      <c r="U41" s="294"/>
      <c r="V41" s="294"/>
      <c r="W41" s="295">
        <f t="shared" si="8"/>
        <v>0</v>
      </c>
      <c r="X41" s="294"/>
      <c r="Y41" s="294"/>
      <c r="Z41" s="277"/>
      <c r="AA41" s="277"/>
      <c r="AB41" s="277"/>
      <c r="AC41" s="277"/>
      <c r="AD41" s="277"/>
      <c r="AE41" s="277"/>
      <c r="AF41" s="272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170"/>
      <c r="BC41" s="170"/>
      <c r="BD41" s="390"/>
      <c r="BE41" s="390"/>
      <c r="BF41" s="280"/>
    </row>
    <row r="42" spans="1:61" s="115" customFormat="1" ht="12" hidden="1" customHeight="1">
      <c r="A42" s="289"/>
      <c r="B42" s="865"/>
      <c r="C42" s="862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95">
        <f t="shared" si="3"/>
        <v>0</v>
      </c>
      <c r="L42" s="294"/>
      <c r="M42" s="295">
        <f t="shared" si="4"/>
        <v>0</v>
      </c>
      <c r="N42" s="295">
        <f t="shared" si="5"/>
        <v>0</v>
      </c>
      <c r="O42" s="294"/>
      <c r="P42" s="294"/>
      <c r="Q42" s="295">
        <f t="shared" si="6"/>
        <v>0</v>
      </c>
      <c r="R42" s="294"/>
      <c r="S42" s="294"/>
      <c r="T42" s="295">
        <f t="shared" si="7"/>
        <v>0</v>
      </c>
      <c r="U42" s="294"/>
      <c r="V42" s="294"/>
      <c r="W42" s="295">
        <f t="shared" si="8"/>
        <v>0</v>
      </c>
      <c r="X42" s="294"/>
      <c r="Y42" s="294"/>
      <c r="Z42" s="277"/>
      <c r="AA42" s="277"/>
      <c r="AB42" s="277"/>
      <c r="AC42" s="277"/>
      <c r="AD42" s="277"/>
      <c r="AE42" s="277"/>
      <c r="AF42" s="272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170"/>
      <c r="BC42" s="170"/>
      <c r="BD42" s="390"/>
      <c r="BE42" s="390"/>
      <c r="BF42" s="280"/>
    </row>
    <row r="43" spans="1:61" s="115" customFormat="1" ht="12" hidden="1" customHeight="1">
      <c r="A43" s="289"/>
      <c r="B43" s="865"/>
      <c r="C43" s="867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95">
        <f t="shared" si="3"/>
        <v>0</v>
      </c>
      <c r="L43" s="294"/>
      <c r="M43" s="295">
        <f t="shared" si="4"/>
        <v>0</v>
      </c>
      <c r="N43" s="295">
        <f t="shared" si="5"/>
        <v>0</v>
      </c>
      <c r="O43" s="294"/>
      <c r="P43" s="294"/>
      <c r="Q43" s="295">
        <f t="shared" si="6"/>
        <v>0</v>
      </c>
      <c r="R43" s="294"/>
      <c r="S43" s="294"/>
      <c r="T43" s="295">
        <f t="shared" si="7"/>
        <v>0</v>
      </c>
      <c r="U43" s="294"/>
      <c r="V43" s="294"/>
      <c r="W43" s="295">
        <f t="shared" si="8"/>
        <v>0</v>
      </c>
      <c r="X43" s="294"/>
      <c r="Y43" s="294"/>
      <c r="Z43" s="277"/>
      <c r="AA43" s="277"/>
      <c r="AB43" s="277"/>
      <c r="AC43" s="277"/>
      <c r="AD43" s="277"/>
      <c r="AE43" s="277"/>
      <c r="AF43" s="272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170"/>
      <c r="BC43" s="170"/>
      <c r="BD43" s="280"/>
      <c r="BE43" s="280"/>
      <c r="BF43" s="280"/>
      <c r="BI43" s="214"/>
    </row>
    <row r="44" spans="1:61" s="115" customFormat="1" ht="0.75" hidden="1" customHeight="1">
      <c r="A44" s="289"/>
      <c r="B44" s="865"/>
      <c r="C44" s="861"/>
      <c r="D44" s="288"/>
      <c r="E44" s="284"/>
      <c r="F44" s="276"/>
      <c r="G44" s="276"/>
      <c r="H44" s="276"/>
      <c r="I44" s="276"/>
      <c r="J44" s="276"/>
      <c r="K44" s="276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2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282"/>
      <c r="BB44" s="170"/>
      <c r="BC44" s="170"/>
      <c r="BD44" s="280"/>
      <c r="BE44" s="280"/>
      <c r="BF44" s="280"/>
      <c r="BI44" s="214"/>
    </row>
    <row r="45" spans="1:61" s="115" customFormat="1" ht="0.75" hidden="1" customHeight="1">
      <c r="A45" s="289"/>
      <c r="B45" s="865"/>
      <c r="C45" s="862"/>
      <c r="D45" s="288"/>
      <c r="E45" s="284"/>
      <c r="F45" s="276"/>
      <c r="G45" s="276"/>
      <c r="H45" s="276"/>
      <c r="I45" s="276"/>
      <c r="J45" s="276"/>
      <c r="K45" s="276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2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  <c r="BB45" s="170"/>
      <c r="BC45" s="170"/>
      <c r="BD45" s="280"/>
      <c r="BE45" s="280"/>
      <c r="BF45" s="280"/>
      <c r="BI45" s="214"/>
    </row>
    <row r="46" spans="1:61" s="115" customFormat="1" ht="0.75" hidden="1" customHeight="1">
      <c r="A46" s="289"/>
      <c r="B46" s="865"/>
      <c r="C46" s="862"/>
      <c r="D46" s="288"/>
      <c r="E46" s="284"/>
      <c r="F46" s="276"/>
      <c r="G46" s="276"/>
      <c r="H46" s="276"/>
      <c r="I46" s="276"/>
      <c r="J46" s="276"/>
      <c r="K46" s="276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2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  <c r="BB46" s="170"/>
      <c r="BC46" s="170"/>
      <c r="BD46" s="280"/>
      <c r="BE46" s="280"/>
      <c r="BF46" s="280"/>
      <c r="BI46" s="214"/>
    </row>
    <row r="47" spans="1:61" s="115" customFormat="1" ht="0.75" hidden="1" customHeight="1">
      <c r="A47" s="289"/>
      <c r="B47" s="865"/>
      <c r="C47" s="862"/>
      <c r="D47" s="288"/>
      <c r="E47" s="284"/>
      <c r="F47" s="276"/>
      <c r="G47" s="276"/>
      <c r="H47" s="276"/>
      <c r="I47" s="276"/>
      <c r="J47" s="276"/>
      <c r="K47" s="276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2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  <c r="BB47" s="170"/>
      <c r="BC47" s="170"/>
      <c r="BD47" s="280"/>
      <c r="BE47" s="280"/>
      <c r="BF47" s="280"/>
      <c r="BI47" s="214"/>
    </row>
    <row r="48" spans="1:61" s="115" customFormat="1" ht="0.75" hidden="1" customHeight="1">
      <c r="A48" s="289"/>
      <c r="B48" s="865"/>
      <c r="C48" s="862"/>
      <c r="D48" s="288"/>
      <c r="E48" s="284"/>
      <c r="F48" s="276"/>
      <c r="G48" s="276"/>
      <c r="H48" s="276"/>
      <c r="I48" s="276"/>
      <c r="J48" s="276"/>
      <c r="K48" s="276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2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  <c r="BB48" s="170"/>
      <c r="BC48" s="170"/>
      <c r="BD48" s="280"/>
      <c r="BE48" s="280"/>
      <c r="BF48" s="280"/>
      <c r="BI48" s="214"/>
    </row>
    <row r="49" spans="1:61" s="115" customFormat="1" ht="0.75" hidden="1" customHeight="1">
      <c r="A49" s="289"/>
      <c r="B49" s="865"/>
      <c r="C49" s="862"/>
      <c r="D49" s="288"/>
      <c r="E49" s="284"/>
      <c r="F49" s="276"/>
      <c r="G49" s="276"/>
      <c r="H49" s="276"/>
      <c r="I49" s="276"/>
      <c r="J49" s="276"/>
      <c r="K49" s="276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2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  <c r="BB49" s="170"/>
      <c r="BC49" s="170"/>
      <c r="BD49" s="280"/>
      <c r="BE49" s="280"/>
      <c r="BF49" s="280"/>
      <c r="BI49" s="214"/>
    </row>
    <row r="50" spans="1:61" s="115" customFormat="1" ht="0.75" hidden="1" customHeight="1">
      <c r="A50" s="289"/>
      <c r="B50" s="865"/>
      <c r="C50" s="862"/>
      <c r="D50" s="288"/>
      <c r="E50" s="284"/>
      <c r="F50" s="276"/>
      <c r="G50" s="276"/>
      <c r="H50" s="276"/>
      <c r="I50" s="276"/>
      <c r="J50" s="276"/>
      <c r="K50" s="276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2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  <c r="BB50" s="170"/>
      <c r="BC50" s="170"/>
      <c r="BD50" s="280"/>
      <c r="BE50" s="280"/>
      <c r="BF50" s="280"/>
      <c r="BI50" s="214"/>
    </row>
    <row r="51" spans="1:61" s="115" customFormat="1" ht="0.75" hidden="1" customHeight="1">
      <c r="A51" s="289"/>
      <c r="B51" s="865"/>
      <c r="C51" s="862"/>
      <c r="D51" s="288"/>
      <c r="E51" s="284"/>
      <c r="F51" s="276"/>
      <c r="G51" s="276"/>
      <c r="H51" s="276"/>
      <c r="I51" s="276"/>
      <c r="J51" s="276"/>
      <c r="K51" s="276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2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  <c r="BB51" s="170"/>
      <c r="BC51" s="170"/>
      <c r="BD51" s="280"/>
      <c r="BE51" s="280"/>
      <c r="BF51" s="280"/>
      <c r="BI51" s="214"/>
    </row>
    <row r="52" spans="1:61" s="115" customFormat="1" ht="0.75" hidden="1" customHeight="1">
      <c r="A52" s="289"/>
      <c r="B52" s="865"/>
      <c r="C52" s="862"/>
      <c r="D52" s="288"/>
      <c r="E52" s="284"/>
      <c r="F52" s="276"/>
      <c r="G52" s="276"/>
      <c r="H52" s="276"/>
      <c r="I52" s="276"/>
      <c r="J52" s="276"/>
      <c r="K52" s="276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2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  <c r="BB52" s="170"/>
      <c r="BC52" s="170"/>
      <c r="BD52" s="280"/>
      <c r="BE52" s="280"/>
      <c r="BF52" s="280"/>
      <c r="BI52" s="214"/>
    </row>
    <row r="53" spans="1:61" s="115" customFormat="1" ht="0.75" hidden="1" customHeight="1">
      <c r="A53" s="289"/>
      <c r="B53" s="865"/>
      <c r="C53" s="862"/>
      <c r="D53" s="288"/>
      <c r="E53" s="284"/>
      <c r="F53" s="276"/>
      <c r="G53" s="276"/>
      <c r="H53" s="276"/>
      <c r="I53" s="276"/>
      <c r="J53" s="276"/>
      <c r="K53" s="276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2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  <c r="BB53" s="170"/>
      <c r="BC53" s="170"/>
      <c r="BD53" s="280"/>
      <c r="BE53" s="280"/>
      <c r="BF53" s="280"/>
      <c r="BI53" s="214"/>
    </row>
    <row r="54" spans="1:61" s="115" customFormat="1" ht="0.75" hidden="1" customHeight="1">
      <c r="A54" s="289"/>
      <c r="B54" s="865"/>
      <c r="C54" s="862"/>
      <c r="D54" s="288"/>
      <c r="E54" s="284"/>
      <c r="F54" s="276"/>
      <c r="G54" s="276"/>
      <c r="H54" s="276"/>
      <c r="I54" s="276"/>
      <c r="J54" s="276"/>
      <c r="K54" s="276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2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  <c r="BB54" s="170"/>
      <c r="BC54" s="170"/>
      <c r="BD54" s="280"/>
      <c r="BE54" s="280"/>
      <c r="BF54" s="280"/>
      <c r="BI54" s="214"/>
    </row>
    <row r="55" spans="1:61" s="115" customFormat="1" ht="0.75" hidden="1" customHeight="1">
      <c r="A55" s="289"/>
      <c r="B55" s="865"/>
      <c r="C55" s="862"/>
      <c r="D55" s="288"/>
      <c r="E55" s="284"/>
      <c r="F55" s="276"/>
      <c r="G55" s="276"/>
      <c r="H55" s="276"/>
      <c r="I55" s="276"/>
      <c r="J55" s="276"/>
      <c r="K55" s="276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2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6"/>
      <c r="BB55" s="170"/>
      <c r="BC55" s="170"/>
      <c r="BD55" s="280"/>
      <c r="BE55" s="280"/>
      <c r="BF55" s="280"/>
      <c r="BI55" s="214"/>
    </row>
    <row r="56" spans="1:61" s="115" customFormat="1" ht="0.75" hidden="1" customHeight="1">
      <c r="A56" s="289"/>
      <c r="B56" s="866"/>
      <c r="C56" s="863"/>
      <c r="D56" s="288"/>
      <c r="E56" s="284"/>
      <c r="F56" s="299"/>
      <c r="G56" s="299"/>
      <c r="H56" s="299"/>
      <c r="I56" s="299"/>
      <c r="J56" s="299"/>
      <c r="K56" s="299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43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6"/>
      <c r="BB56" s="170"/>
      <c r="BC56" s="170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15" customFormat="1" ht="0.75" hidden="1" customHeight="1">
      <c r="A113" s="251"/>
      <c r="B113" s="301"/>
      <c r="C113" s="251"/>
      <c r="D113" s="288"/>
      <c r="E113" s="318"/>
      <c r="F113" s="214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388"/>
      <c r="BE113" s="388"/>
      <c r="BF113" s="8"/>
    </row>
    <row r="114" spans="1:58" s="115" customFormat="1" ht="0.75" hidden="1" customHeight="1">
      <c r="A114" s="251"/>
      <c r="B114" s="301"/>
      <c r="C114" s="251"/>
      <c r="D114" s="288"/>
      <c r="E114" s="339"/>
      <c r="F114" s="214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388"/>
      <c r="BE114" s="388"/>
      <c r="BF114" s="8"/>
    </row>
    <row r="115" spans="1:58" s="115" customFormat="1" ht="0.75" hidden="1" customHeight="1">
      <c r="A115" s="251"/>
      <c r="B115" s="301"/>
      <c r="C115" s="251"/>
      <c r="D115" s="288"/>
      <c r="E115" s="170"/>
      <c r="F115" s="396"/>
      <c r="G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388"/>
      <c r="BE115" s="388"/>
      <c r="BF115" s="8"/>
    </row>
    <row r="116" spans="1:58" s="353" customFormat="1" ht="0.75" hidden="1" customHeight="1">
      <c r="A116" s="251"/>
      <c r="B116" s="301"/>
      <c r="C116" s="251"/>
      <c r="D116" s="288"/>
      <c r="E116" s="170"/>
      <c r="F116" s="396"/>
      <c r="G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</row>
    <row r="117" spans="1:58" s="353" customFormat="1" hidden="1">
      <c r="A117" s="251"/>
      <c r="B117" s="301"/>
      <c r="C117" s="251"/>
      <c r="D117" s="288"/>
      <c r="E117" s="170"/>
      <c r="F117" s="396"/>
      <c r="G117" s="170"/>
      <c r="W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</row>
    <row r="118" spans="1:58" s="46" customFormat="1" ht="12" customHeight="1">
      <c r="A118" s="9"/>
      <c r="B118" s="41"/>
      <c r="C118" s="11"/>
      <c r="D118" s="86"/>
      <c r="E118" s="11"/>
      <c r="F118" s="11"/>
      <c r="G118" s="11"/>
      <c r="W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:58" s="46" customFormat="1" ht="17.25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теплоснабжения (производство)</v>
      </c>
      <c r="G119" s="121"/>
      <c r="W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:58" s="46" customFormat="1">
      <c r="A120" s="9"/>
      <c r="B120" s="41"/>
      <c r="C120" s="11"/>
      <c r="D120" s="86"/>
      <c r="E120"/>
      <c r="F120" s="442" t="s">
        <v>515</v>
      </c>
      <c r="G120" s="128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227"/>
      <c r="Y120" s="227"/>
      <c r="Z120" s="227"/>
      <c r="AA120" s="227"/>
      <c r="AB120" s="125"/>
      <c r="AC120" s="125"/>
      <c r="AD120" s="125"/>
      <c r="AE120" s="125"/>
      <c r="AF120" s="125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:58" ht="24" customHeight="1">
      <c r="B121" s="35"/>
      <c r="C121" s="9"/>
      <c r="D121" s="85"/>
      <c r="E121" s="36"/>
      <c r="F121" s="833" t="s">
        <v>104</v>
      </c>
      <c r="G121" s="833" t="s">
        <v>150</v>
      </c>
      <c r="H121" s="859" t="s">
        <v>399</v>
      </c>
      <c r="I121" s="859" t="s">
        <v>400</v>
      </c>
      <c r="J121" s="833" t="s">
        <v>776</v>
      </c>
      <c r="K121" s="833" t="s">
        <v>1131</v>
      </c>
      <c r="L121" s="842" t="s">
        <v>689</v>
      </c>
      <c r="M121" s="927" t="s">
        <v>1132</v>
      </c>
      <c r="N121" s="932"/>
      <c r="O121" s="932"/>
      <c r="P121" s="932"/>
      <c r="Q121" s="932"/>
      <c r="R121" s="932"/>
      <c r="S121" s="932"/>
      <c r="T121" s="932"/>
      <c r="U121" s="932"/>
      <c r="V121" s="933"/>
      <c r="W121" s="927" t="s">
        <v>1133</v>
      </c>
      <c r="X121" s="932"/>
      <c r="Y121" s="933"/>
      <c r="Z121" s="868" t="s">
        <v>1088</v>
      </c>
      <c r="AA121" s="868" t="s">
        <v>1089</v>
      </c>
      <c r="AB121" s="833" t="s">
        <v>690</v>
      </c>
      <c r="AC121" s="833" t="s">
        <v>691</v>
      </c>
      <c r="AD121" s="833"/>
      <c r="AE121" s="833"/>
      <c r="AF121" s="833" t="s">
        <v>692</v>
      </c>
    </row>
    <row r="122" spans="1:58" s="26" customFormat="1" ht="15" customHeight="1">
      <c r="A122" s="2"/>
      <c r="B122" s="43"/>
      <c r="C122" s="42"/>
      <c r="D122" s="85"/>
      <c r="E122" s="36"/>
      <c r="F122" s="833"/>
      <c r="G122" s="833"/>
      <c r="H122" s="859"/>
      <c r="I122" s="859"/>
      <c r="J122" s="833"/>
      <c r="K122" s="833"/>
      <c r="L122" s="881"/>
      <c r="M122" s="833" t="s">
        <v>160</v>
      </c>
      <c r="N122" s="934" t="s">
        <v>168</v>
      </c>
      <c r="O122" s="935"/>
      <c r="P122" s="936"/>
      <c r="Q122" s="934" t="s">
        <v>162</v>
      </c>
      <c r="R122" s="935"/>
      <c r="S122" s="936"/>
      <c r="T122" s="934" t="s">
        <v>169</v>
      </c>
      <c r="U122" s="935"/>
      <c r="V122" s="936"/>
      <c r="W122" s="833" t="s">
        <v>160</v>
      </c>
      <c r="X122" s="925" t="s">
        <v>1077</v>
      </c>
      <c r="Y122" s="926" t="s">
        <v>1078</v>
      </c>
      <c r="Z122" s="939"/>
      <c r="AA122" s="939"/>
      <c r="AB122" s="833"/>
      <c r="AC122" s="833" t="s">
        <v>160</v>
      </c>
      <c r="AD122" s="833" t="s">
        <v>693</v>
      </c>
      <c r="AE122" s="833" t="s">
        <v>694</v>
      </c>
      <c r="AF122" s="833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 s="65"/>
      <c r="BE122" s="65"/>
      <c r="BF122" s="28"/>
    </row>
    <row r="123" spans="1:58" s="26" customFormat="1" ht="45" customHeight="1">
      <c r="A123" s="2"/>
      <c r="B123" s="43"/>
      <c r="C123" s="42"/>
      <c r="D123" s="85"/>
      <c r="E123" s="36"/>
      <c r="F123" s="833"/>
      <c r="G123" s="833"/>
      <c r="H123" s="859"/>
      <c r="I123" s="859"/>
      <c r="J123" s="833"/>
      <c r="K123" s="833"/>
      <c r="L123" s="843"/>
      <c r="M123" s="833"/>
      <c r="N123" s="421" t="s">
        <v>160</v>
      </c>
      <c r="O123" s="421" t="s">
        <v>1077</v>
      </c>
      <c r="P123" s="421" t="s">
        <v>1078</v>
      </c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833"/>
      <c r="X123" s="925"/>
      <c r="Y123" s="926"/>
      <c r="Z123" s="869"/>
      <c r="AA123" s="869"/>
      <c r="AB123" s="833"/>
      <c r="AC123" s="833"/>
      <c r="AD123" s="833"/>
      <c r="AE123" s="833"/>
      <c r="AF123" s="83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 s="65"/>
      <c r="BE123" s="65"/>
      <c r="BF123" s="28"/>
    </row>
    <row r="124" spans="1:58" s="302" customFormat="1" ht="12" customHeigh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66" t="s">
        <v>198</v>
      </c>
      <c r="M124" s="356" t="s">
        <v>199</v>
      </c>
      <c r="N124" s="356" t="s">
        <v>200</v>
      </c>
      <c r="O124" s="356" t="s">
        <v>848</v>
      </c>
      <c r="P124" s="356" t="s">
        <v>877</v>
      </c>
      <c r="Q124" s="356" t="s">
        <v>703</v>
      </c>
      <c r="R124" s="356" t="s">
        <v>1103</v>
      </c>
      <c r="S124" s="356" t="s">
        <v>1104</v>
      </c>
      <c r="T124" s="356" t="s">
        <v>695</v>
      </c>
      <c r="U124" s="356" t="s">
        <v>1105</v>
      </c>
      <c r="V124" s="356" t="s">
        <v>1106</v>
      </c>
      <c r="W124" s="356" t="s">
        <v>696</v>
      </c>
      <c r="X124" s="356" t="s">
        <v>1107</v>
      </c>
      <c r="Y124" s="356" t="s">
        <v>1108</v>
      </c>
      <c r="Z124" s="356" t="s">
        <v>705</v>
      </c>
      <c r="AA124" s="356" t="s">
        <v>918</v>
      </c>
      <c r="AB124" s="356" t="s">
        <v>164</v>
      </c>
      <c r="AC124" s="356" t="s">
        <v>165</v>
      </c>
      <c r="AD124" s="356" t="s">
        <v>171</v>
      </c>
      <c r="AE124" s="356" t="s">
        <v>172</v>
      </c>
      <c r="AF124" s="356" t="s">
        <v>166</v>
      </c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12"/>
      <c r="BB124" s="312"/>
      <c r="BC124" s="312"/>
      <c r="BD124" s="367"/>
      <c r="BE124" s="367"/>
      <c r="BF124" s="304"/>
    </row>
    <row r="125" spans="1:58" s="172" customFormat="1" ht="5.25" hidden="1" customHeight="1">
      <c r="A125" s="115"/>
      <c r="B125" s="304"/>
      <c r="C125" s="302"/>
      <c r="D125" s="305"/>
      <c r="E125" s="312"/>
      <c r="F125" s="357"/>
      <c r="G125" s="342"/>
      <c r="H125" s="342"/>
      <c r="I125" s="342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2"/>
      <c r="Z125" s="342"/>
      <c r="AA125" s="342"/>
      <c r="AB125" s="342"/>
      <c r="AC125" s="342"/>
      <c r="AD125" s="342"/>
      <c r="AE125" s="342"/>
      <c r="AF125" s="342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368"/>
      <c r="BE125" s="368"/>
      <c r="BF125" s="369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</v>
      </c>
      <c r="G126" s="938" t="s">
        <v>2296</v>
      </c>
      <c r="H126" s="361"/>
      <c r="I126" s="338"/>
      <c r="J126" s="276"/>
      <c r="K126" s="295">
        <f t="shared" ref="K126:AF126" si="9">SUMIF($BA131:$BA132,$BA126,K131:K132)</f>
        <v>0</v>
      </c>
      <c r="L126" s="295">
        <f t="shared" si="9"/>
        <v>0</v>
      </c>
      <c r="M126" s="295">
        <f t="shared" si="9"/>
        <v>0</v>
      </c>
      <c r="N126" s="295">
        <f t="shared" si="9"/>
        <v>0</v>
      </c>
      <c r="O126" s="295">
        <f t="shared" si="9"/>
        <v>0</v>
      </c>
      <c r="P126" s="295">
        <f t="shared" si="9"/>
        <v>0</v>
      </c>
      <c r="Q126" s="295">
        <f t="shared" si="9"/>
        <v>0</v>
      </c>
      <c r="R126" s="295">
        <f t="shared" si="9"/>
        <v>0</v>
      </c>
      <c r="S126" s="295">
        <f t="shared" si="9"/>
        <v>0</v>
      </c>
      <c r="T126" s="295">
        <f t="shared" si="9"/>
        <v>0</v>
      </c>
      <c r="U126" s="295">
        <f t="shared" si="9"/>
        <v>0</v>
      </c>
      <c r="V126" s="295">
        <f t="shared" si="9"/>
        <v>0</v>
      </c>
      <c r="W126" s="295">
        <f t="shared" si="9"/>
        <v>0</v>
      </c>
      <c r="X126" s="295">
        <f t="shared" si="9"/>
        <v>0</v>
      </c>
      <c r="Y126" s="295">
        <f t="shared" si="9"/>
        <v>0</v>
      </c>
      <c r="Z126" s="295">
        <f t="shared" si="9"/>
        <v>0</v>
      </c>
      <c r="AA126" s="295">
        <f t="shared" si="9"/>
        <v>0</v>
      </c>
      <c r="AB126" s="370">
        <f t="shared" si="9"/>
        <v>0</v>
      </c>
      <c r="AC126" s="295">
        <f t="shared" si="9"/>
        <v>0</v>
      </c>
      <c r="AD126" s="295">
        <f t="shared" si="9"/>
        <v>0</v>
      </c>
      <c r="AE126" s="295">
        <f t="shared" si="9"/>
        <v>0</v>
      </c>
      <c r="AF126" s="255">
        <f t="shared" si="9"/>
        <v>0</v>
      </c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0.75" customHeight="1">
      <c r="B127" s="170"/>
      <c r="D127" s="347"/>
      <c r="E127" s="362"/>
      <c r="F127" s="320" t="str">
        <f>IF(TEMPLATE_SPHERE_CODE="COLDVSNA","0.1.T","")</f>
        <v/>
      </c>
      <c r="G127" s="937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371"/>
      <c r="Y127" s="371"/>
      <c r="Z127" s="371"/>
      <c r="AA127" s="371"/>
      <c r="AB127" s="371"/>
      <c r="AC127" s="277"/>
      <c r="AD127" s="277"/>
      <c r="AE127" s="277"/>
      <c r="AF127" s="272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874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372"/>
      <c r="Y128" s="372"/>
      <c r="Z128" s="372"/>
      <c r="AA128" s="372"/>
      <c r="AB128" s="372"/>
      <c r="AC128" s="293"/>
      <c r="AD128" s="293"/>
      <c r="AE128" s="293"/>
      <c r="AF128" s="364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58" s="115" customFormat="1" ht="0.75" customHeight="1">
      <c r="B129" s="170"/>
      <c r="D129" s="347"/>
      <c r="E129" s="362"/>
      <c r="F129" s="323"/>
      <c r="G129" s="937"/>
      <c r="H129" s="363"/>
      <c r="I129" s="272"/>
      <c r="J129" s="276"/>
      <c r="K129" s="276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371"/>
      <c r="Y129" s="371"/>
      <c r="Z129" s="371"/>
      <c r="AA129" s="371"/>
      <c r="AB129" s="371"/>
      <c r="AC129" s="277"/>
      <c r="AD129" s="277"/>
      <c r="AE129" s="277"/>
      <c r="AF129" s="272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58" s="115" customFormat="1" ht="0.75" customHeight="1">
      <c r="B130" s="170"/>
      <c r="D130" s="347"/>
      <c r="E130" s="318"/>
      <c r="F130" s="324"/>
      <c r="G130" s="342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42"/>
      <c r="AE130" s="342"/>
      <c r="AF130" s="342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58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58" s="115" customFormat="1" ht="0.75" customHeight="1">
      <c r="A132" s="251"/>
      <c r="B132" s="170"/>
      <c r="C132" s="251"/>
      <c r="D132" s="288"/>
      <c r="E132" s="318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280"/>
      <c r="BB132" s="171"/>
      <c r="BC132" s="171"/>
      <c r="BD132" s="171"/>
      <c r="BE132" s="171"/>
      <c r="BF132" s="171"/>
    </row>
    <row r="133" spans="1:58" s="115" customFormat="1" ht="12" customHeight="1">
      <c r="A133" s="170"/>
      <c r="B133" s="170"/>
      <c r="C133" s="170"/>
      <c r="D133" s="349"/>
      <c r="E133" s="17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1"/>
      <c r="AC133" s="351"/>
      <c r="AD133" s="350"/>
      <c r="AE133" s="350"/>
      <c r="AF133" s="35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280"/>
      <c r="BB133" s="171"/>
      <c r="BC133" s="171"/>
      <c r="BD133" s="171"/>
      <c r="BE133" s="171"/>
      <c r="BF133" s="171"/>
    </row>
    <row r="134" spans="1:58" s="46" customFormat="1">
      <c r="A134" s="2"/>
      <c r="B134" s="24"/>
      <c r="C134" s="2"/>
      <c r="D134" s="84"/>
      <c r="E134" s="25"/>
      <c r="F134" s="2"/>
      <c r="G134" s="2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:58" s="46" customFormat="1">
      <c r="A135" s="2"/>
      <c r="B135" s="24"/>
      <c r="C135" s="2"/>
      <c r="D135" s="84"/>
      <c r="E135" s="25"/>
      <c r="F135" s="2"/>
      <c r="G135" s="2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:58" s="46" customFormat="1">
      <c r="A136" s="2"/>
      <c r="B136" s="24"/>
      <c r="C136" s="2"/>
      <c r="D136" s="84"/>
      <c r="E136" s="25"/>
      <c r="F136" s="2"/>
      <c r="G136" s="2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:58" s="46" customFormat="1">
      <c r="A137" s="2"/>
      <c r="B137" s="24"/>
      <c r="C137" s="2"/>
      <c r="D137" s="84"/>
      <c r="E137" s="25"/>
      <c r="F137" s="2"/>
      <c r="G137" s="2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:58" s="46" customFormat="1">
      <c r="A138" s="2"/>
      <c r="B138" s="24"/>
      <c r="C138" s="2"/>
      <c r="D138" s="84"/>
      <c r="E138" s="25"/>
      <c r="F138" s="2"/>
      <c r="G138" s="2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:58">
      <c r="D139" s="84"/>
    </row>
    <row r="140" spans="1:58">
      <c r="D140" s="84"/>
    </row>
    <row r="141" spans="1:58">
      <c r="D141" s="84"/>
    </row>
    <row r="142" spans="1:58">
      <c r="D142" s="84"/>
    </row>
  </sheetData>
  <sheetProtection password="BBC5" sheet="1" objects="1" scenarios="1" formatColumns="0" formatRows="0"/>
  <mergeCells count="36">
    <mergeCell ref="B1:B28"/>
    <mergeCell ref="C16:C28"/>
    <mergeCell ref="B29:B56"/>
    <mergeCell ref="C3:C15"/>
    <mergeCell ref="C44:C56"/>
    <mergeCell ref="C31:C43"/>
    <mergeCell ref="G128:G129"/>
    <mergeCell ref="AE122:AE123"/>
    <mergeCell ref="G126:G127"/>
    <mergeCell ref="AC122:AC123"/>
    <mergeCell ref="L121:L123"/>
    <mergeCell ref="AB121:AB123"/>
    <mergeCell ref="W121:Y121"/>
    <mergeCell ref="Z121:Z123"/>
    <mergeCell ref="AA121:AA123"/>
    <mergeCell ref="X122:X123"/>
    <mergeCell ref="G1:G2"/>
    <mergeCell ref="F29:F30"/>
    <mergeCell ref="G29:G30"/>
    <mergeCell ref="K121:K123"/>
    <mergeCell ref="I121:I123"/>
    <mergeCell ref="H121:H123"/>
    <mergeCell ref="G121:G123"/>
    <mergeCell ref="J121:J123"/>
    <mergeCell ref="F1:F2"/>
    <mergeCell ref="F121:F123"/>
    <mergeCell ref="AF121:AF123"/>
    <mergeCell ref="M122:M123"/>
    <mergeCell ref="AD122:AD123"/>
    <mergeCell ref="AC121:AE121"/>
    <mergeCell ref="W122:W123"/>
    <mergeCell ref="Y122:Y123"/>
    <mergeCell ref="N122:P122"/>
    <mergeCell ref="Q122:S122"/>
    <mergeCell ref="T122:V122"/>
    <mergeCell ref="M121:V121"/>
  </mergeCells>
  <phoneticPr fontId="3" type="noConversion"/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VOTV_BAL_TR">
    <tabColor indexed="31"/>
    <pageSetUpPr fitToPage="1"/>
  </sheetPr>
  <dimension ref="A1:BI135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7.7109375" style="2" customWidth="1"/>
    <col min="14" max="15" width="15.7109375" style="2" customWidth="1"/>
    <col min="16" max="16" width="13.7109375" style="2" customWidth="1"/>
    <col min="17" max="27" width="15.7109375" style="2" customWidth="1"/>
    <col min="28" max="28" width="17.7109375" style="2" customWidth="1"/>
    <col min="29" max="47" width="2.7109375" style="46" customWidth="1"/>
    <col min="48" max="48" width="2.7109375" style="46" hidden="1" customWidth="1"/>
    <col min="49" max="52" width="2.7109375" style="46" customWidth="1"/>
    <col min="53" max="53" width="17.7109375" style="2" hidden="1" customWidth="1"/>
    <col min="54" max="16384" width="9.140625" style="2"/>
  </cols>
  <sheetData>
    <row r="1" spans="1:61" s="115" customFormat="1" ht="24" hidden="1" customHeight="1">
      <c r="A1" s="289"/>
      <c r="B1" s="864"/>
      <c r="C1" s="290" t="str">
        <f>F3</f>
        <v>0.0</v>
      </c>
      <c r="D1" s="398" t="s">
        <v>112</v>
      </c>
      <c r="E1" s="291"/>
      <c r="F1" s="855">
        <f>B1</f>
        <v>0</v>
      </c>
      <c r="G1" s="860"/>
      <c r="H1" s="276"/>
      <c r="I1" s="276"/>
      <c r="J1" s="276"/>
      <c r="K1" s="276"/>
      <c r="L1" s="276"/>
      <c r="M1" s="276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2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279" t="s">
        <v>766</v>
      </c>
      <c r="BB1" s="353"/>
      <c r="BC1" s="353"/>
      <c r="BD1" s="280"/>
      <c r="BE1" s="280"/>
      <c r="BF1" s="280"/>
      <c r="BI1" s="214"/>
    </row>
    <row r="2" spans="1:61" s="115" customFormat="1" ht="0.75" hidden="1" customHeight="1">
      <c r="A2" s="289"/>
      <c r="B2" s="865"/>
      <c r="C2" s="290"/>
      <c r="D2" s="399"/>
      <c r="E2" s="291"/>
      <c r="F2" s="856"/>
      <c r="G2" s="858"/>
      <c r="H2" s="276"/>
      <c r="I2" s="276"/>
      <c r="J2" s="276"/>
      <c r="K2" s="276"/>
      <c r="L2" s="276"/>
      <c r="M2" s="276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2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282"/>
      <c r="BB2" s="353"/>
      <c r="BC2" s="353"/>
      <c r="BD2" s="280"/>
      <c r="BE2" s="280"/>
      <c r="BF2" s="280"/>
      <c r="BI2" s="214"/>
    </row>
    <row r="3" spans="1:61" s="115" customFormat="1" ht="12" hidden="1" customHeight="1">
      <c r="A3" s="289"/>
      <c r="B3" s="865"/>
      <c r="C3" s="861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2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  <c r="AW3" s="353"/>
      <c r="AX3" s="353"/>
      <c r="AY3" s="353"/>
      <c r="AZ3" s="353"/>
      <c r="BA3" s="279" t="s">
        <v>21</v>
      </c>
      <c r="BB3" s="353"/>
      <c r="BC3" s="353"/>
      <c r="BD3" s="280"/>
      <c r="BE3" s="280"/>
      <c r="BF3" s="280"/>
      <c r="BI3" s="214"/>
    </row>
    <row r="4" spans="1:61" s="115" customFormat="1" ht="12" hidden="1" customHeight="1">
      <c r="A4" s="289"/>
      <c r="B4" s="865"/>
      <c r="C4" s="862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6"/>
      <c r="M4" s="276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2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282" t="str">
        <f>C1 &amp; "-I"</f>
        <v>0.0-I</v>
      </c>
      <c r="BB4" s="353"/>
      <c r="BC4" s="353"/>
      <c r="BD4" s="280"/>
      <c r="BE4" s="280"/>
      <c r="BF4" s="280"/>
      <c r="BI4" s="214"/>
    </row>
    <row r="5" spans="1:61" s="115" customFormat="1" ht="12" hidden="1" customHeight="1">
      <c r="A5" s="289"/>
      <c r="B5" s="865"/>
      <c r="C5" s="862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6"/>
      <c r="M5" s="276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2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282" t="str">
        <f>C1 &amp; "-I"</f>
        <v>0.0-I</v>
      </c>
      <c r="BB5" s="353"/>
      <c r="BC5" s="353"/>
      <c r="BD5" s="280"/>
      <c r="BE5" s="280"/>
      <c r="BF5" s="280"/>
      <c r="BI5" s="214"/>
    </row>
    <row r="6" spans="1:61" s="115" customFormat="1" ht="12" hidden="1" customHeight="1">
      <c r="A6" s="289"/>
      <c r="B6" s="865"/>
      <c r="C6" s="862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6"/>
      <c r="M6" s="276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2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282" t="str">
        <f>C1 &amp; "-I"</f>
        <v>0.0-I</v>
      </c>
      <c r="BB6" s="353"/>
      <c r="BC6" s="353"/>
      <c r="BD6" s="280"/>
      <c r="BE6" s="280"/>
      <c r="BF6" s="280"/>
      <c r="BI6" s="214"/>
    </row>
    <row r="7" spans="1:61" s="115" customFormat="1" ht="12" hidden="1" customHeight="1">
      <c r="A7" s="289"/>
      <c r="B7" s="865"/>
      <c r="C7" s="862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6"/>
      <c r="M7" s="276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2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282" t="str">
        <f>C1 &amp; "-I"</f>
        <v>0.0-I</v>
      </c>
      <c r="BB7" s="353"/>
      <c r="BC7" s="353"/>
      <c r="BD7" s="280"/>
      <c r="BE7" s="280"/>
      <c r="BF7" s="280"/>
      <c r="BI7" s="214"/>
    </row>
    <row r="8" spans="1:61" s="115" customFormat="1" ht="12" hidden="1" customHeight="1">
      <c r="A8" s="289"/>
      <c r="B8" s="865"/>
      <c r="C8" s="862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6"/>
      <c r="M8" s="276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2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282" t="str">
        <f>C1 &amp; "-I"</f>
        <v>0.0-I</v>
      </c>
      <c r="BB8" s="353"/>
      <c r="BC8" s="353"/>
      <c r="BD8" s="280"/>
      <c r="BE8" s="280"/>
      <c r="BF8" s="280"/>
      <c r="BI8" s="214"/>
    </row>
    <row r="9" spans="1:61" s="115" customFormat="1" ht="12" hidden="1" customHeight="1">
      <c r="A9" s="289"/>
      <c r="B9" s="865"/>
      <c r="C9" s="862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6"/>
      <c r="M9" s="276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2"/>
      <c r="AC9" s="353"/>
      <c r="AD9" s="353"/>
      <c r="AE9" s="353"/>
      <c r="AF9" s="353"/>
      <c r="AG9" s="353"/>
      <c r="AH9" s="353"/>
      <c r="AI9" s="353"/>
      <c r="AJ9" s="353"/>
      <c r="AK9" s="353"/>
      <c r="AL9" s="353"/>
      <c r="AM9" s="353"/>
      <c r="AN9" s="353"/>
      <c r="AO9" s="353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282" t="str">
        <f>C1 &amp; "-I"</f>
        <v>0.0-I</v>
      </c>
      <c r="BB9" s="353"/>
      <c r="BC9" s="353"/>
      <c r="BD9" s="280"/>
      <c r="BE9" s="280"/>
      <c r="BF9" s="280"/>
      <c r="BI9" s="214"/>
    </row>
    <row r="10" spans="1:61" s="115" customFormat="1" ht="12" hidden="1" customHeight="1">
      <c r="A10" s="289"/>
      <c r="B10" s="865"/>
      <c r="C10" s="862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6"/>
      <c r="M10" s="276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2"/>
      <c r="AC10" s="353"/>
      <c r="AD10" s="353"/>
      <c r="AE10" s="353"/>
      <c r="AF10" s="353"/>
      <c r="AG10" s="353"/>
      <c r="AH10" s="353"/>
      <c r="AI10" s="353"/>
      <c r="AJ10" s="353"/>
      <c r="AK10" s="353"/>
      <c r="AL10" s="353"/>
      <c r="AM10" s="353"/>
      <c r="AN10" s="353"/>
      <c r="AO10" s="353"/>
      <c r="AP10" s="353"/>
      <c r="AQ10" s="353"/>
      <c r="AR10" s="353"/>
      <c r="AS10" s="353"/>
      <c r="AT10" s="353"/>
      <c r="AU10" s="353"/>
      <c r="AV10" s="353"/>
      <c r="AW10" s="353"/>
      <c r="AX10" s="353"/>
      <c r="AY10" s="353"/>
      <c r="AZ10" s="353"/>
      <c r="BA10" s="282" t="str">
        <f>C1 &amp; "-II"</f>
        <v>0.0-II</v>
      </c>
      <c r="BB10" s="353"/>
      <c r="BC10" s="353"/>
      <c r="BD10" s="280"/>
      <c r="BE10" s="280"/>
      <c r="BF10" s="280"/>
      <c r="BI10" s="214"/>
    </row>
    <row r="11" spans="1:61" s="115" customFormat="1" ht="12" hidden="1" customHeight="1">
      <c r="A11" s="289"/>
      <c r="B11" s="865"/>
      <c r="C11" s="862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6"/>
      <c r="M11" s="276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2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282" t="str">
        <f>C1 &amp; "-II"</f>
        <v>0.0-II</v>
      </c>
      <c r="BB11" s="353"/>
      <c r="BC11" s="353"/>
      <c r="BD11" s="280"/>
      <c r="BE11" s="280"/>
      <c r="BF11" s="280"/>
      <c r="BI11" s="214"/>
    </row>
    <row r="12" spans="1:61" s="115" customFormat="1" ht="12" hidden="1" customHeight="1">
      <c r="A12" s="289"/>
      <c r="B12" s="865"/>
      <c r="C12" s="862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6"/>
      <c r="M12" s="276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2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282" t="str">
        <f>C1 &amp; "-II"</f>
        <v>0.0-II</v>
      </c>
      <c r="BB12" s="353"/>
      <c r="BC12" s="353"/>
      <c r="BD12" s="280"/>
      <c r="BE12" s="280"/>
      <c r="BF12" s="280"/>
      <c r="BI12" s="214"/>
    </row>
    <row r="13" spans="1:61" s="115" customFormat="1" ht="12" hidden="1" customHeight="1">
      <c r="A13" s="289"/>
      <c r="B13" s="865"/>
      <c r="C13" s="862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6"/>
      <c r="M13" s="276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2"/>
      <c r="AC13" s="353"/>
      <c r="AD13" s="353"/>
      <c r="AE13" s="353"/>
      <c r="AF13" s="353"/>
      <c r="AG13" s="353"/>
      <c r="AH13" s="353"/>
      <c r="AI13" s="353"/>
      <c r="AJ13" s="353"/>
      <c r="AK13" s="353"/>
      <c r="AL13" s="353"/>
      <c r="AM13" s="353"/>
      <c r="AN13" s="353"/>
      <c r="AO13" s="353"/>
      <c r="AP13" s="353"/>
      <c r="AQ13" s="353"/>
      <c r="AR13" s="353"/>
      <c r="AS13" s="353"/>
      <c r="AT13" s="353"/>
      <c r="AU13" s="353"/>
      <c r="AV13" s="353"/>
      <c r="AW13" s="353"/>
      <c r="AX13" s="353"/>
      <c r="AY13" s="353"/>
      <c r="AZ13" s="353"/>
      <c r="BA13" s="282" t="str">
        <f>C1 &amp; "-II"</f>
        <v>0.0-II</v>
      </c>
      <c r="BB13" s="353"/>
      <c r="BC13" s="353"/>
      <c r="BD13" s="280"/>
      <c r="BE13" s="280"/>
      <c r="BF13" s="280"/>
      <c r="BI13" s="214"/>
    </row>
    <row r="14" spans="1:61" s="115" customFormat="1" ht="12" hidden="1" customHeight="1">
      <c r="A14" s="289"/>
      <c r="B14" s="865"/>
      <c r="C14" s="862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6"/>
      <c r="M14" s="276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2"/>
      <c r="AC14" s="353"/>
      <c r="AD14" s="353"/>
      <c r="AE14" s="353"/>
      <c r="AF14" s="353"/>
      <c r="AG14" s="353"/>
      <c r="AH14" s="353"/>
      <c r="AI14" s="353"/>
      <c r="AJ14" s="353"/>
      <c r="AK14" s="353"/>
      <c r="AL14" s="353"/>
      <c r="AM14" s="353"/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282" t="str">
        <f>C1 &amp; "-II"</f>
        <v>0.0-II</v>
      </c>
      <c r="BB14" s="353"/>
      <c r="BC14" s="353"/>
      <c r="BD14" s="280"/>
      <c r="BE14" s="280"/>
      <c r="BF14" s="280"/>
      <c r="BI14" s="214"/>
    </row>
    <row r="15" spans="1:61" s="115" customFormat="1" ht="12" hidden="1" customHeight="1">
      <c r="A15" s="289"/>
      <c r="B15" s="865"/>
      <c r="C15" s="867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6"/>
      <c r="M15" s="276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2"/>
      <c r="AC15" s="353"/>
      <c r="AD15" s="353"/>
      <c r="AE15" s="353"/>
      <c r="AF15" s="353"/>
      <c r="AG15" s="353"/>
      <c r="AH15" s="353"/>
      <c r="AI15" s="353"/>
      <c r="AJ15" s="353"/>
      <c r="AK15" s="353"/>
      <c r="AL15" s="353"/>
      <c r="AM15" s="353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282" t="str">
        <f>C1 &amp; "-II"</f>
        <v>0.0-II</v>
      </c>
      <c r="BB15" s="353"/>
      <c r="BC15" s="353"/>
      <c r="BD15" s="280"/>
      <c r="BE15" s="280"/>
      <c r="BF15" s="280"/>
      <c r="BI15" s="214"/>
    </row>
    <row r="16" spans="1:61" s="115" customFormat="1" ht="0.75" hidden="1" customHeight="1">
      <c r="A16" s="289"/>
      <c r="B16" s="865"/>
      <c r="C16" s="861"/>
      <c r="D16" s="288"/>
      <c r="E16" s="284"/>
      <c r="F16" s="276"/>
      <c r="G16" s="276"/>
      <c r="H16" s="276"/>
      <c r="I16" s="276"/>
      <c r="J16" s="276"/>
      <c r="K16" s="276"/>
      <c r="L16" s="276"/>
      <c r="M16" s="276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2"/>
      <c r="AC16" s="353"/>
      <c r="AD16" s="353"/>
      <c r="AE16" s="353"/>
      <c r="AF16" s="353"/>
      <c r="AG16" s="353"/>
      <c r="AH16" s="353"/>
      <c r="AI16" s="353"/>
      <c r="AJ16" s="353"/>
      <c r="AK16" s="353"/>
      <c r="AL16" s="353"/>
      <c r="AM16" s="353"/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282"/>
      <c r="BB16" s="353"/>
      <c r="BC16" s="353"/>
      <c r="BD16" s="280"/>
      <c r="BE16" s="280"/>
      <c r="BF16" s="280"/>
      <c r="BI16" s="214"/>
    </row>
    <row r="17" spans="1:61" s="115" customFormat="1" ht="0.75" hidden="1" customHeight="1">
      <c r="A17" s="289"/>
      <c r="B17" s="865"/>
      <c r="C17" s="862"/>
      <c r="D17" s="288"/>
      <c r="E17" s="284"/>
      <c r="F17" s="276"/>
      <c r="G17" s="276"/>
      <c r="H17" s="276"/>
      <c r="I17" s="276"/>
      <c r="J17" s="276"/>
      <c r="K17" s="276"/>
      <c r="L17" s="276"/>
      <c r="M17" s="276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2"/>
      <c r="AC17" s="353"/>
      <c r="AD17" s="353"/>
      <c r="AE17" s="353"/>
      <c r="AF17" s="353"/>
      <c r="AG17" s="353"/>
      <c r="AH17" s="353"/>
      <c r="AI17" s="353"/>
      <c r="AJ17" s="353"/>
      <c r="AK17" s="353"/>
      <c r="AL17" s="353"/>
      <c r="AM17" s="353"/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282"/>
      <c r="BB17" s="353"/>
      <c r="BC17" s="353"/>
      <c r="BD17" s="280"/>
      <c r="BE17" s="280"/>
      <c r="BF17" s="280"/>
      <c r="BI17" s="214"/>
    </row>
    <row r="18" spans="1:61" s="115" customFormat="1" ht="0.75" hidden="1" customHeight="1">
      <c r="A18" s="289"/>
      <c r="B18" s="865"/>
      <c r="C18" s="862"/>
      <c r="D18" s="288"/>
      <c r="E18" s="284"/>
      <c r="F18" s="276"/>
      <c r="G18" s="276"/>
      <c r="H18" s="276"/>
      <c r="I18" s="276"/>
      <c r="J18" s="276"/>
      <c r="K18" s="276"/>
      <c r="L18" s="276"/>
      <c r="M18" s="276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2"/>
      <c r="AC18" s="353"/>
      <c r="AD18" s="353"/>
      <c r="AE18" s="353"/>
      <c r="AF18" s="353"/>
      <c r="AG18" s="353"/>
      <c r="AH18" s="353"/>
      <c r="AI18" s="353"/>
      <c r="AJ18" s="353"/>
      <c r="AK18" s="353"/>
      <c r="AL18" s="353"/>
      <c r="AM18" s="353"/>
      <c r="AN18" s="353"/>
      <c r="AO18" s="353"/>
      <c r="AP18" s="353"/>
      <c r="AQ18" s="353"/>
      <c r="AR18" s="353"/>
      <c r="AS18" s="353"/>
      <c r="AT18" s="353"/>
      <c r="AU18" s="353"/>
      <c r="AV18" s="353"/>
      <c r="AW18" s="353"/>
      <c r="AX18" s="353"/>
      <c r="AY18" s="353"/>
      <c r="AZ18" s="353"/>
      <c r="BA18" s="282"/>
      <c r="BB18" s="353"/>
      <c r="BC18" s="353"/>
      <c r="BD18" s="280"/>
      <c r="BE18" s="280"/>
      <c r="BF18" s="280"/>
      <c r="BI18" s="214"/>
    </row>
    <row r="19" spans="1:61" s="115" customFormat="1" ht="0.75" hidden="1" customHeight="1">
      <c r="A19" s="289"/>
      <c r="B19" s="865"/>
      <c r="C19" s="862"/>
      <c r="D19" s="288"/>
      <c r="E19" s="284"/>
      <c r="F19" s="276"/>
      <c r="G19" s="276"/>
      <c r="H19" s="276"/>
      <c r="I19" s="276"/>
      <c r="J19" s="276"/>
      <c r="K19" s="276"/>
      <c r="L19" s="276"/>
      <c r="M19" s="276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2"/>
      <c r="AC19" s="353"/>
      <c r="AD19" s="353"/>
      <c r="AE19" s="353"/>
      <c r="AF19" s="353"/>
      <c r="AG19" s="353"/>
      <c r="AH19" s="353"/>
      <c r="AI19" s="353"/>
      <c r="AJ19" s="353"/>
      <c r="AK19" s="353"/>
      <c r="AL19" s="353"/>
      <c r="AM19" s="353"/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282"/>
      <c r="BB19" s="353"/>
      <c r="BC19" s="353"/>
      <c r="BD19" s="280"/>
      <c r="BE19" s="280"/>
      <c r="BF19" s="280"/>
      <c r="BI19" s="214"/>
    </row>
    <row r="20" spans="1:61" s="115" customFormat="1" ht="0.75" hidden="1" customHeight="1">
      <c r="A20" s="289"/>
      <c r="B20" s="865"/>
      <c r="C20" s="862"/>
      <c r="D20" s="288"/>
      <c r="E20" s="284"/>
      <c r="F20" s="276"/>
      <c r="G20" s="276"/>
      <c r="H20" s="276"/>
      <c r="I20" s="276"/>
      <c r="J20" s="276"/>
      <c r="K20" s="276"/>
      <c r="L20" s="276"/>
      <c r="M20" s="276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2"/>
      <c r="AC20" s="353"/>
      <c r="AD20" s="353"/>
      <c r="AE20" s="353"/>
      <c r="AF20" s="353"/>
      <c r="AG20" s="353"/>
      <c r="AH20" s="353"/>
      <c r="AI20" s="353"/>
      <c r="AJ20" s="353"/>
      <c r="AK20" s="353"/>
      <c r="AL20" s="353"/>
      <c r="AM20" s="353"/>
      <c r="AN20" s="353"/>
      <c r="AO20" s="353"/>
      <c r="AP20" s="353"/>
      <c r="AQ20" s="353"/>
      <c r="AR20" s="353"/>
      <c r="AS20" s="353"/>
      <c r="AT20" s="353"/>
      <c r="AU20" s="353"/>
      <c r="AV20" s="353"/>
      <c r="AW20" s="353"/>
      <c r="AX20" s="353"/>
      <c r="AY20" s="353"/>
      <c r="AZ20" s="353"/>
      <c r="BA20" s="282"/>
      <c r="BB20" s="353"/>
      <c r="BC20" s="353"/>
      <c r="BD20" s="280"/>
      <c r="BE20" s="280"/>
      <c r="BF20" s="280"/>
      <c r="BI20" s="214"/>
    </row>
    <row r="21" spans="1:61" s="115" customFormat="1" ht="0.75" hidden="1" customHeight="1">
      <c r="A21" s="289"/>
      <c r="B21" s="865"/>
      <c r="C21" s="862"/>
      <c r="D21" s="288"/>
      <c r="E21" s="284"/>
      <c r="F21" s="276"/>
      <c r="G21" s="276"/>
      <c r="H21" s="276"/>
      <c r="I21" s="276"/>
      <c r="J21" s="276"/>
      <c r="K21" s="276"/>
      <c r="L21" s="276"/>
      <c r="M21" s="276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2"/>
      <c r="AC21" s="353"/>
      <c r="AD21" s="353"/>
      <c r="AE21" s="353"/>
      <c r="AF21" s="353"/>
      <c r="AG21" s="353"/>
      <c r="AH21" s="353"/>
      <c r="AI21" s="353"/>
      <c r="AJ21" s="353"/>
      <c r="AK21" s="353"/>
      <c r="AL21" s="353"/>
      <c r="AM21" s="353"/>
      <c r="AN21" s="353"/>
      <c r="AO21" s="353"/>
      <c r="AP21" s="353"/>
      <c r="AQ21" s="353"/>
      <c r="AR21" s="353"/>
      <c r="AS21" s="353"/>
      <c r="AT21" s="353"/>
      <c r="AU21" s="353"/>
      <c r="AV21" s="353"/>
      <c r="AW21" s="353"/>
      <c r="AX21" s="353"/>
      <c r="AY21" s="353"/>
      <c r="AZ21" s="353"/>
      <c r="BA21" s="282"/>
      <c r="BB21" s="353"/>
      <c r="BC21" s="353"/>
      <c r="BD21" s="280"/>
      <c r="BE21" s="280"/>
      <c r="BF21" s="280"/>
      <c r="BI21" s="214"/>
    </row>
    <row r="22" spans="1:61" s="115" customFormat="1" ht="0.75" hidden="1" customHeight="1">
      <c r="A22" s="289"/>
      <c r="B22" s="865"/>
      <c r="C22" s="862"/>
      <c r="D22" s="288"/>
      <c r="E22" s="284"/>
      <c r="F22" s="276"/>
      <c r="G22" s="276"/>
      <c r="H22" s="276"/>
      <c r="I22" s="276"/>
      <c r="J22" s="276"/>
      <c r="K22" s="276"/>
      <c r="L22" s="276"/>
      <c r="M22" s="276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2"/>
      <c r="AC22" s="353"/>
      <c r="AD22" s="353"/>
      <c r="AE22" s="353"/>
      <c r="AF22" s="353"/>
      <c r="AG22" s="353"/>
      <c r="AH22" s="353"/>
      <c r="AI22" s="353"/>
      <c r="AJ22" s="353"/>
      <c r="AK22" s="353"/>
      <c r="AL22" s="353"/>
      <c r="AM22" s="353"/>
      <c r="AN22" s="353"/>
      <c r="AO22" s="353"/>
      <c r="AP22" s="353"/>
      <c r="AQ22" s="353"/>
      <c r="AR22" s="353"/>
      <c r="AS22" s="353"/>
      <c r="AT22" s="353"/>
      <c r="AU22" s="353"/>
      <c r="AV22" s="353"/>
      <c r="AW22" s="353"/>
      <c r="AX22" s="353"/>
      <c r="AY22" s="353"/>
      <c r="AZ22" s="353"/>
      <c r="BA22" s="282"/>
      <c r="BB22" s="353"/>
      <c r="BC22" s="353"/>
      <c r="BD22" s="280"/>
      <c r="BE22" s="280"/>
      <c r="BF22" s="280"/>
      <c r="BI22" s="214"/>
    </row>
    <row r="23" spans="1:61" s="115" customFormat="1" ht="0.75" hidden="1" customHeight="1">
      <c r="A23" s="289"/>
      <c r="B23" s="865"/>
      <c r="C23" s="862"/>
      <c r="D23" s="288"/>
      <c r="E23" s="284"/>
      <c r="F23" s="276"/>
      <c r="G23" s="276"/>
      <c r="H23" s="276"/>
      <c r="I23" s="276"/>
      <c r="J23" s="276"/>
      <c r="K23" s="276"/>
      <c r="L23" s="276"/>
      <c r="M23" s="276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2"/>
      <c r="AC23" s="353"/>
      <c r="AD23" s="353"/>
      <c r="AE23" s="353"/>
      <c r="AF23" s="353"/>
      <c r="AG23" s="353"/>
      <c r="AH23" s="353"/>
      <c r="AI23" s="353"/>
      <c r="AJ23" s="353"/>
      <c r="AK23" s="353"/>
      <c r="AL23" s="353"/>
      <c r="AM23" s="353"/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282"/>
      <c r="BB23" s="353"/>
      <c r="BC23" s="353"/>
      <c r="BD23" s="280"/>
      <c r="BE23" s="280"/>
      <c r="BF23" s="280"/>
      <c r="BI23" s="214"/>
    </row>
    <row r="24" spans="1:61" s="115" customFormat="1" ht="0.75" hidden="1" customHeight="1">
      <c r="A24" s="289"/>
      <c r="B24" s="865"/>
      <c r="C24" s="862"/>
      <c r="D24" s="288"/>
      <c r="E24" s="284"/>
      <c r="F24" s="276"/>
      <c r="G24" s="276"/>
      <c r="H24" s="276"/>
      <c r="I24" s="276"/>
      <c r="J24" s="276"/>
      <c r="K24" s="276"/>
      <c r="L24" s="276"/>
      <c r="M24" s="276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2"/>
      <c r="AC24" s="353"/>
      <c r="AD24" s="353"/>
      <c r="AE24" s="353"/>
      <c r="AF24" s="353"/>
      <c r="AG24" s="353"/>
      <c r="AH24" s="353"/>
      <c r="AI24" s="353"/>
      <c r="AJ24" s="353"/>
      <c r="AK24" s="353"/>
      <c r="AL24" s="353"/>
      <c r="AM24" s="353"/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282"/>
      <c r="BB24" s="353"/>
      <c r="BC24" s="353"/>
      <c r="BD24" s="280"/>
      <c r="BE24" s="280"/>
      <c r="BF24" s="280"/>
      <c r="BI24" s="214"/>
    </row>
    <row r="25" spans="1:61" s="115" customFormat="1" ht="0.75" hidden="1" customHeight="1">
      <c r="A25" s="289"/>
      <c r="B25" s="865"/>
      <c r="C25" s="862"/>
      <c r="D25" s="288"/>
      <c r="E25" s="284"/>
      <c r="F25" s="276"/>
      <c r="G25" s="276"/>
      <c r="H25" s="276"/>
      <c r="I25" s="276"/>
      <c r="J25" s="276"/>
      <c r="K25" s="276"/>
      <c r="L25" s="276"/>
      <c r="M25" s="276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2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282"/>
      <c r="BB25" s="353"/>
      <c r="BC25" s="353"/>
      <c r="BD25" s="280"/>
      <c r="BE25" s="280"/>
      <c r="BF25" s="280"/>
      <c r="BI25" s="214"/>
    </row>
    <row r="26" spans="1:61" s="115" customFormat="1" ht="0.75" hidden="1" customHeight="1">
      <c r="A26" s="289"/>
      <c r="B26" s="865"/>
      <c r="C26" s="862"/>
      <c r="D26" s="288"/>
      <c r="E26" s="284"/>
      <c r="F26" s="276"/>
      <c r="G26" s="276"/>
      <c r="H26" s="276"/>
      <c r="I26" s="276"/>
      <c r="J26" s="276"/>
      <c r="K26" s="276"/>
      <c r="L26" s="276"/>
      <c r="M26" s="276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2"/>
      <c r="AC26" s="353"/>
      <c r="AD26" s="353"/>
      <c r="AE26" s="353"/>
      <c r="AF26" s="353"/>
      <c r="AG26" s="353"/>
      <c r="AH26" s="353"/>
      <c r="AI26" s="353"/>
      <c r="AJ26" s="353"/>
      <c r="AK26" s="353"/>
      <c r="AL26" s="353"/>
      <c r="AM26" s="353"/>
      <c r="AN26" s="353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282"/>
      <c r="BB26" s="353"/>
      <c r="BC26" s="353"/>
      <c r="BD26" s="280"/>
      <c r="BE26" s="280"/>
      <c r="BF26" s="280"/>
      <c r="BI26" s="214"/>
    </row>
    <row r="27" spans="1:61" s="115" customFormat="1" ht="0.75" hidden="1" customHeight="1">
      <c r="A27" s="289"/>
      <c r="B27" s="865"/>
      <c r="C27" s="862"/>
      <c r="D27" s="288"/>
      <c r="E27" s="284"/>
      <c r="F27" s="276"/>
      <c r="G27" s="276"/>
      <c r="H27" s="276"/>
      <c r="I27" s="276"/>
      <c r="J27" s="276"/>
      <c r="K27" s="276"/>
      <c r="L27" s="276"/>
      <c r="M27" s="276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2"/>
      <c r="AC27" s="353"/>
      <c r="AD27" s="353"/>
      <c r="AE27" s="353"/>
      <c r="AF27" s="353"/>
      <c r="AG27" s="353"/>
      <c r="AH27" s="353"/>
      <c r="AI27" s="353"/>
      <c r="AJ27" s="353"/>
      <c r="AK27" s="353"/>
      <c r="AL27" s="353"/>
      <c r="AM27" s="353"/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282"/>
      <c r="BB27" s="353"/>
      <c r="BC27" s="353"/>
      <c r="BD27" s="280"/>
      <c r="BE27" s="280"/>
      <c r="BF27" s="280"/>
      <c r="BI27" s="214"/>
    </row>
    <row r="28" spans="1:61" s="115" customFormat="1" ht="0.75" hidden="1" customHeight="1">
      <c r="A28" s="289"/>
      <c r="B28" s="940"/>
      <c r="C28" s="941"/>
      <c r="D28" s="400"/>
      <c r="E28" s="284"/>
      <c r="F28" s="276"/>
      <c r="G28" s="276"/>
      <c r="H28" s="276"/>
      <c r="I28" s="276"/>
      <c r="J28" s="276"/>
      <c r="K28" s="276"/>
      <c r="L28" s="276"/>
      <c r="M28" s="276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2"/>
      <c r="AC28" s="353"/>
      <c r="AD28" s="353"/>
      <c r="AE28" s="353"/>
      <c r="AF28" s="353"/>
      <c r="AG28" s="353"/>
      <c r="AH28" s="353"/>
      <c r="AI28" s="353"/>
      <c r="AJ28" s="353"/>
      <c r="AK28" s="353"/>
      <c r="AL28" s="353"/>
      <c r="AM28" s="353"/>
      <c r="AN28" s="353"/>
      <c r="AO28" s="353"/>
      <c r="AP28" s="353"/>
      <c r="AQ28" s="353"/>
      <c r="AR28" s="353"/>
      <c r="AS28" s="353"/>
      <c r="AT28" s="353"/>
      <c r="AU28" s="353"/>
      <c r="AV28" s="353"/>
      <c r="AW28" s="353"/>
      <c r="AX28" s="353"/>
      <c r="AY28" s="353"/>
      <c r="AZ28" s="353"/>
      <c r="BA28" s="282"/>
      <c r="BB28" s="353"/>
      <c r="BC28" s="353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864"/>
      <c r="C29" s="290" t="str">
        <f>F31</f>
        <v>0.0</v>
      </c>
      <c r="D29" s="398" t="s">
        <v>112</v>
      </c>
      <c r="E29" s="291"/>
      <c r="F29" s="855">
        <f>B29</f>
        <v>0</v>
      </c>
      <c r="G29" s="860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T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ref="U29:AA29" si="1">U31</f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42">
        <f>AB31</f>
        <v>0</v>
      </c>
      <c r="AC29" s="353"/>
      <c r="AD29" s="353"/>
      <c r="AE29" s="353"/>
      <c r="AF29" s="353"/>
      <c r="AG29" s="353"/>
      <c r="AH29" s="353"/>
      <c r="AI29" s="353"/>
      <c r="AJ29" s="353"/>
      <c r="AK29" s="353"/>
      <c r="AL29" s="353"/>
      <c r="AM29" s="353"/>
      <c r="AN29" s="353"/>
      <c r="AO29" s="353"/>
      <c r="AP29" s="353"/>
      <c r="AQ29" s="353"/>
      <c r="AR29" s="353"/>
      <c r="AS29" s="353"/>
      <c r="AT29" s="353"/>
      <c r="AU29" s="353"/>
      <c r="AV29" s="353"/>
      <c r="AW29" s="353"/>
      <c r="AX29" s="353"/>
      <c r="AY29" s="353"/>
      <c r="AZ29" s="353"/>
      <c r="BA29" s="279" t="s">
        <v>766</v>
      </c>
      <c r="BB29" s="353"/>
      <c r="BC29" s="353"/>
      <c r="BD29" s="390"/>
      <c r="BE29" s="390"/>
      <c r="BF29" s="280"/>
    </row>
    <row r="30" spans="1:61" s="115" customFormat="1" ht="0.75" hidden="1" customHeight="1">
      <c r="A30" s="289"/>
      <c r="B30" s="865"/>
      <c r="C30" s="290"/>
      <c r="D30" s="399"/>
      <c r="E30" s="291"/>
      <c r="F30" s="856"/>
      <c r="G30" s="858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338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282"/>
      <c r="BB30" s="353"/>
      <c r="BC30" s="353"/>
      <c r="BD30" s="390"/>
      <c r="BE30" s="390"/>
      <c r="BF30" s="280"/>
    </row>
    <row r="31" spans="1:61" s="115" customFormat="1" ht="12.75" hidden="1" customHeight="1">
      <c r="A31" s="289"/>
      <c r="B31" s="865"/>
      <c r="C31" s="861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объектов'!$R$15:$R$37,$F31,'Список объектов'!$W$15:$W$37)</f>
        <v>0</v>
      </c>
      <c r="I31" s="294">
        <f>SUMIF('Список объектов'!$R$15:$R$37,$F31,'Список объектов'!$X$15:$X$37)</f>
        <v>0</v>
      </c>
      <c r="J31" s="394" t="str">
        <f>J29</f>
        <v>TBD</v>
      </c>
      <c r="K31" s="295">
        <f>N31+O31</f>
        <v>0</v>
      </c>
      <c r="L31" s="294"/>
      <c r="M31" s="294"/>
      <c r="N31" s="294"/>
      <c r="O31" s="295">
        <f t="shared" ref="O31:T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ref="U31:AA31" si="3">SUM(U32:U43)</f>
        <v>0</v>
      </c>
      <c r="V31" s="295">
        <f t="shared" si="3"/>
        <v>0</v>
      </c>
      <c r="W31" s="295">
        <f>SUM(W32:W43)</f>
        <v>0</v>
      </c>
      <c r="X31" s="295">
        <f t="shared" si="3"/>
        <v>0</v>
      </c>
      <c r="Y31" s="295">
        <f t="shared" si="3"/>
        <v>0</v>
      </c>
      <c r="Z31" s="295">
        <f>SUM(Z32:Z43)</f>
        <v>0</v>
      </c>
      <c r="AA31" s="295">
        <f t="shared" si="3"/>
        <v>0</v>
      </c>
      <c r="AB31" s="255">
        <f>SUM(AB32:AB43)</f>
        <v>0</v>
      </c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279" t="s">
        <v>21</v>
      </c>
      <c r="BB31" s="353"/>
      <c r="BC31" s="353"/>
      <c r="BD31" s="390"/>
      <c r="BE31" s="390"/>
      <c r="BF31" s="280"/>
    </row>
    <row r="32" spans="1:61" s="115" customFormat="1" ht="12.75" hidden="1" customHeight="1">
      <c r="A32" s="289"/>
      <c r="B32" s="865"/>
      <c r="C32" s="862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95">
        <f>SUM(P32,Q32,T32,W32,Z32)</f>
        <v>0</v>
      </c>
      <c r="P32" s="294"/>
      <c r="Q32" s="295">
        <f>SUM(R32,S32)</f>
        <v>0</v>
      </c>
      <c r="R32" s="294"/>
      <c r="S32" s="294"/>
      <c r="T32" s="295">
        <f>SUM(U32,V32)</f>
        <v>0</v>
      </c>
      <c r="U32" s="294"/>
      <c r="V32" s="294"/>
      <c r="W32" s="295">
        <f>SUM(X32,Y32)</f>
        <v>0</v>
      </c>
      <c r="X32" s="294"/>
      <c r="Y32" s="294"/>
      <c r="Z32" s="295">
        <f>SUM(AA32,AB32)</f>
        <v>0</v>
      </c>
      <c r="AA32" s="294"/>
      <c r="AB32" s="271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282" t="str">
        <f>C29 &amp; "-I"</f>
        <v>0.0-I</v>
      </c>
      <c r="BB32" s="353"/>
      <c r="BC32" s="353"/>
      <c r="BD32" s="390"/>
      <c r="BE32" s="390"/>
      <c r="BF32" s="280"/>
    </row>
    <row r="33" spans="1:61" s="115" customFormat="1" ht="12.75" hidden="1" customHeight="1">
      <c r="A33" s="289"/>
      <c r="B33" s="865"/>
      <c r="C33" s="862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95">
        <f t="shared" ref="O33:O43" si="4">SUM(P33,Q33,T33,W33,Z33)</f>
        <v>0</v>
      </c>
      <c r="P33" s="294"/>
      <c r="Q33" s="295">
        <f t="shared" ref="Q33:Q43" si="5">SUM(R33,S33)</f>
        <v>0</v>
      </c>
      <c r="R33" s="294"/>
      <c r="S33" s="294"/>
      <c r="T33" s="295">
        <f t="shared" ref="T33:T43" si="6">SUM(U33,V33)</f>
        <v>0</v>
      </c>
      <c r="U33" s="294"/>
      <c r="V33" s="294"/>
      <c r="W33" s="295">
        <f t="shared" ref="W33:W43" si="7">SUM(X33,Y33)</f>
        <v>0</v>
      </c>
      <c r="X33" s="294"/>
      <c r="Y33" s="294"/>
      <c r="Z33" s="295">
        <f t="shared" ref="Z33:Z43" si="8">SUM(AA33,AB33)</f>
        <v>0</v>
      </c>
      <c r="AA33" s="294"/>
      <c r="AB33" s="271"/>
      <c r="AC33" s="353"/>
      <c r="AD33" s="353"/>
      <c r="AE33" s="353"/>
      <c r="AF33" s="353"/>
      <c r="AG33" s="353"/>
      <c r="AH33" s="353"/>
      <c r="AI33" s="353"/>
      <c r="AJ33" s="353"/>
      <c r="AK33" s="353"/>
      <c r="AL33" s="353"/>
      <c r="AM33" s="353"/>
      <c r="AN33" s="353"/>
      <c r="AO33" s="353"/>
      <c r="AP33" s="353"/>
      <c r="AQ33" s="353"/>
      <c r="AR33" s="353"/>
      <c r="AS33" s="353"/>
      <c r="AT33" s="353"/>
      <c r="AU33" s="353"/>
      <c r="AV33" s="353"/>
      <c r="AW33" s="353"/>
      <c r="AX33" s="353"/>
      <c r="AY33" s="353"/>
      <c r="AZ33" s="353"/>
      <c r="BA33" s="282" t="str">
        <f>C29 &amp; "-I"</f>
        <v>0.0-I</v>
      </c>
      <c r="BB33" s="353"/>
      <c r="BC33" s="353"/>
      <c r="BD33" s="390"/>
      <c r="BE33" s="390"/>
      <c r="BF33" s="280"/>
    </row>
    <row r="34" spans="1:61" s="115" customFormat="1" ht="12.75" hidden="1" customHeight="1">
      <c r="A34" s="289"/>
      <c r="B34" s="865"/>
      <c r="C34" s="862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95">
        <f t="shared" si="4"/>
        <v>0</v>
      </c>
      <c r="P34" s="294"/>
      <c r="Q34" s="295">
        <f t="shared" si="5"/>
        <v>0</v>
      </c>
      <c r="R34" s="294"/>
      <c r="S34" s="294"/>
      <c r="T34" s="295">
        <f t="shared" si="6"/>
        <v>0</v>
      </c>
      <c r="U34" s="294"/>
      <c r="V34" s="294"/>
      <c r="W34" s="295">
        <f t="shared" si="7"/>
        <v>0</v>
      </c>
      <c r="X34" s="294"/>
      <c r="Y34" s="294"/>
      <c r="Z34" s="295">
        <f t="shared" si="8"/>
        <v>0</v>
      </c>
      <c r="AA34" s="294"/>
      <c r="AB34" s="271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353"/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282" t="str">
        <f>C29 &amp; "-I"</f>
        <v>0.0-I</v>
      </c>
      <c r="BB34" s="353"/>
      <c r="BC34" s="353"/>
      <c r="BD34" s="390"/>
      <c r="BE34" s="390"/>
      <c r="BF34" s="280"/>
    </row>
    <row r="35" spans="1:61" s="115" customFormat="1" ht="12.75" hidden="1" customHeight="1">
      <c r="A35" s="289"/>
      <c r="B35" s="865"/>
      <c r="C35" s="862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95">
        <f t="shared" si="4"/>
        <v>0</v>
      </c>
      <c r="P35" s="294"/>
      <c r="Q35" s="295">
        <f t="shared" si="5"/>
        <v>0</v>
      </c>
      <c r="R35" s="294"/>
      <c r="S35" s="294"/>
      <c r="T35" s="295">
        <f t="shared" si="6"/>
        <v>0</v>
      </c>
      <c r="U35" s="294"/>
      <c r="V35" s="294"/>
      <c r="W35" s="295">
        <f t="shared" si="7"/>
        <v>0</v>
      </c>
      <c r="X35" s="294"/>
      <c r="Y35" s="294"/>
      <c r="Z35" s="295">
        <f t="shared" si="8"/>
        <v>0</v>
      </c>
      <c r="AA35" s="294"/>
      <c r="AB35" s="271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353"/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282" t="str">
        <f>C29 &amp; "-I"</f>
        <v>0.0-I</v>
      </c>
      <c r="BB35" s="353"/>
      <c r="BC35" s="353"/>
      <c r="BD35" s="390"/>
      <c r="BE35" s="390"/>
      <c r="BF35" s="280"/>
    </row>
    <row r="36" spans="1:61" s="115" customFormat="1" ht="12.75" hidden="1" customHeight="1">
      <c r="A36" s="289"/>
      <c r="B36" s="865"/>
      <c r="C36" s="862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95">
        <f t="shared" si="4"/>
        <v>0</v>
      </c>
      <c r="P36" s="294"/>
      <c r="Q36" s="295">
        <f t="shared" si="5"/>
        <v>0</v>
      </c>
      <c r="R36" s="294"/>
      <c r="S36" s="294"/>
      <c r="T36" s="295">
        <f t="shared" si="6"/>
        <v>0</v>
      </c>
      <c r="U36" s="294"/>
      <c r="V36" s="294"/>
      <c r="W36" s="295">
        <f t="shared" si="7"/>
        <v>0</v>
      </c>
      <c r="X36" s="294"/>
      <c r="Y36" s="294"/>
      <c r="Z36" s="295">
        <f t="shared" si="8"/>
        <v>0</v>
      </c>
      <c r="AA36" s="294"/>
      <c r="AB36" s="271"/>
      <c r="AC36" s="353"/>
      <c r="AD36" s="35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282" t="str">
        <f>C29 &amp; "-I"</f>
        <v>0.0-I</v>
      </c>
      <c r="BB36" s="353"/>
      <c r="BC36" s="353"/>
      <c r="BD36" s="390"/>
      <c r="BE36" s="390"/>
      <c r="BF36" s="280"/>
    </row>
    <row r="37" spans="1:61" s="115" customFormat="1" ht="12.75" hidden="1" customHeight="1">
      <c r="A37" s="289"/>
      <c r="B37" s="865"/>
      <c r="C37" s="862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95">
        <f t="shared" si="4"/>
        <v>0</v>
      </c>
      <c r="P37" s="294"/>
      <c r="Q37" s="295">
        <f t="shared" si="5"/>
        <v>0</v>
      </c>
      <c r="R37" s="294"/>
      <c r="S37" s="294"/>
      <c r="T37" s="295">
        <f t="shared" si="6"/>
        <v>0</v>
      </c>
      <c r="U37" s="294"/>
      <c r="V37" s="294"/>
      <c r="W37" s="295">
        <f t="shared" si="7"/>
        <v>0</v>
      </c>
      <c r="X37" s="294"/>
      <c r="Y37" s="294"/>
      <c r="Z37" s="295">
        <f t="shared" si="8"/>
        <v>0</v>
      </c>
      <c r="AA37" s="294"/>
      <c r="AB37" s="271"/>
      <c r="AC37" s="353"/>
      <c r="AD37" s="35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282" t="str">
        <f>C29 &amp; "-I"</f>
        <v>0.0-I</v>
      </c>
      <c r="BB37" s="353"/>
      <c r="BC37" s="353"/>
      <c r="BD37" s="390"/>
      <c r="BE37" s="390"/>
      <c r="BF37" s="280"/>
    </row>
    <row r="38" spans="1:61" s="115" customFormat="1" ht="12.75" hidden="1" customHeight="1">
      <c r="A38" s="289"/>
      <c r="B38" s="865"/>
      <c r="C38" s="862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95">
        <f t="shared" si="4"/>
        <v>0</v>
      </c>
      <c r="P38" s="294"/>
      <c r="Q38" s="295">
        <f t="shared" si="5"/>
        <v>0</v>
      </c>
      <c r="R38" s="294"/>
      <c r="S38" s="294"/>
      <c r="T38" s="295">
        <f t="shared" si="6"/>
        <v>0</v>
      </c>
      <c r="U38" s="294"/>
      <c r="V38" s="294"/>
      <c r="W38" s="295">
        <f t="shared" si="7"/>
        <v>0</v>
      </c>
      <c r="X38" s="294"/>
      <c r="Y38" s="294"/>
      <c r="Z38" s="295">
        <f t="shared" si="8"/>
        <v>0</v>
      </c>
      <c r="AA38" s="294"/>
      <c r="AB38" s="271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282" t="str">
        <f>C29 &amp; "-II"</f>
        <v>0.0-II</v>
      </c>
      <c r="BB38" s="353"/>
      <c r="BC38" s="353"/>
      <c r="BD38" s="390"/>
      <c r="BE38" s="390"/>
      <c r="BF38" s="280"/>
    </row>
    <row r="39" spans="1:61" s="115" customFormat="1" ht="12.75" hidden="1" customHeight="1">
      <c r="A39" s="289"/>
      <c r="B39" s="865"/>
      <c r="C39" s="862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95">
        <f t="shared" si="4"/>
        <v>0</v>
      </c>
      <c r="P39" s="294"/>
      <c r="Q39" s="295">
        <f t="shared" si="5"/>
        <v>0</v>
      </c>
      <c r="R39" s="294"/>
      <c r="S39" s="294"/>
      <c r="T39" s="295">
        <f t="shared" si="6"/>
        <v>0</v>
      </c>
      <c r="U39" s="294"/>
      <c r="V39" s="294"/>
      <c r="W39" s="295">
        <f t="shared" si="7"/>
        <v>0</v>
      </c>
      <c r="X39" s="294"/>
      <c r="Y39" s="294"/>
      <c r="Z39" s="295">
        <f t="shared" si="8"/>
        <v>0</v>
      </c>
      <c r="AA39" s="294"/>
      <c r="AB39" s="271"/>
      <c r="AC39" s="353"/>
      <c r="AD39" s="35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AX39" s="353"/>
      <c r="AY39" s="353"/>
      <c r="AZ39" s="353"/>
      <c r="BA39" s="282" t="str">
        <f>C29 &amp; "-II"</f>
        <v>0.0-II</v>
      </c>
      <c r="BB39" s="353"/>
      <c r="BC39" s="353"/>
      <c r="BD39" s="390"/>
      <c r="BE39" s="390"/>
      <c r="BF39" s="280"/>
    </row>
    <row r="40" spans="1:61" s="115" customFormat="1" ht="12.75" hidden="1" customHeight="1">
      <c r="A40" s="289"/>
      <c r="B40" s="865"/>
      <c r="C40" s="862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95">
        <f t="shared" si="4"/>
        <v>0</v>
      </c>
      <c r="P40" s="294"/>
      <c r="Q40" s="295">
        <f t="shared" si="5"/>
        <v>0</v>
      </c>
      <c r="R40" s="294"/>
      <c r="S40" s="294"/>
      <c r="T40" s="295">
        <f t="shared" si="6"/>
        <v>0</v>
      </c>
      <c r="U40" s="294"/>
      <c r="V40" s="294"/>
      <c r="W40" s="295">
        <f t="shared" si="7"/>
        <v>0</v>
      </c>
      <c r="X40" s="294"/>
      <c r="Y40" s="294"/>
      <c r="Z40" s="295">
        <f t="shared" si="8"/>
        <v>0</v>
      </c>
      <c r="AA40" s="294"/>
      <c r="AB40" s="271"/>
      <c r="AC40" s="353"/>
      <c r="AD40" s="353"/>
      <c r="AE40" s="353"/>
      <c r="AF40" s="353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  <c r="AQ40" s="353"/>
      <c r="AR40" s="353"/>
      <c r="AS40" s="353"/>
      <c r="AT40" s="353"/>
      <c r="AU40" s="353"/>
      <c r="AV40" s="353"/>
      <c r="AW40" s="353"/>
      <c r="AX40" s="353"/>
      <c r="AY40" s="353"/>
      <c r="AZ40" s="353"/>
      <c r="BA40" s="282" t="str">
        <f>C29 &amp; "-II"</f>
        <v>0.0-II</v>
      </c>
      <c r="BB40" s="353"/>
      <c r="BC40" s="353"/>
      <c r="BD40" s="390"/>
      <c r="BE40" s="390"/>
      <c r="BF40" s="280"/>
    </row>
    <row r="41" spans="1:61" s="115" customFormat="1" ht="12.75" hidden="1" customHeight="1">
      <c r="A41" s="289"/>
      <c r="B41" s="865"/>
      <c r="C41" s="862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95">
        <f t="shared" si="4"/>
        <v>0</v>
      </c>
      <c r="P41" s="294"/>
      <c r="Q41" s="295">
        <f t="shared" si="5"/>
        <v>0</v>
      </c>
      <c r="R41" s="294"/>
      <c r="S41" s="294"/>
      <c r="T41" s="295">
        <f t="shared" si="6"/>
        <v>0</v>
      </c>
      <c r="U41" s="294"/>
      <c r="V41" s="294"/>
      <c r="W41" s="295">
        <f t="shared" si="7"/>
        <v>0</v>
      </c>
      <c r="X41" s="294"/>
      <c r="Y41" s="294"/>
      <c r="Z41" s="295">
        <f t="shared" si="8"/>
        <v>0</v>
      </c>
      <c r="AA41" s="294"/>
      <c r="AB41" s="271"/>
      <c r="AC41" s="353"/>
      <c r="AD41" s="35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AX41" s="353"/>
      <c r="AY41" s="353"/>
      <c r="AZ41" s="353"/>
      <c r="BA41" s="282" t="str">
        <f>C29 &amp; "-II"</f>
        <v>0.0-II</v>
      </c>
      <c r="BB41" s="353"/>
      <c r="BC41" s="353"/>
      <c r="BD41" s="390"/>
      <c r="BE41" s="390"/>
      <c r="BF41" s="280"/>
    </row>
    <row r="42" spans="1:61" s="115" customFormat="1" ht="12.75" hidden="1" customHeight="1">
      <c r="A42" s="289"/>
      <c r="B42" s="865"/>
      <c r="C42" s="862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95">
        <f t="shared" si="4"/>
        <v>0</v>
      </c>
      <c r="P42" s="294"/>
      <c r="Q42" s="295">
        <f t="shared" si="5"/>
        <v>0</v>
      </c>
      <c r="R42" s="294"/>
      <c r="S42" s="294"/>
      <c r="T42" s="295">
        <f t="shared" si="6"/>
        <v>0</v>
      </c>
      <c r="U42" s="294"/>
      <c r="V42" s="294"/>
      <c r="W42" s="295">
        <f t="shared" si="7"/>
        <v>0</v>
      </c>
      <c r="X42" s="294"/>
      <c r="Y42" s="294"/>
      <c r="Z42" s="295">
        <f t="shared" si="8"/>
        <v>0</v>
      </c>
      <c r="AA42" s="294"/>
      <c r="AB42" s="271"/>
      <c r="AC42" s="353"/>
      <c r="AD42" s="353"/>
      <c r="AE42" s="353"/>
      <c r="AF42" s="353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AX42" s="353"/>
      <c r="AY42" s="353"/>
      <c r="AZ42" s="353"/>
      <c r="BA42" s="282" t="str">
        <f>C29 &amp; "-II"</f>
        <v>0.0-II</v>
      </c>
      <c r="BB42" s="353"/>
      <c r="BC42" s="353"/>
      <c r="BD42" s="390"/>
      <c r="BE42" s="390"/>
      <c r="BF42" s="280"/>
    </row>
    <row r="43" spans="1:61" s="115" customFormat="1" ht="12.75" hidden="1" customHeight="1">
      <c r="A43" s="289"/>
      <c r="B43" s="865"/>
      <c r="C43" s="867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95">
        <f t="shared" si="4"/>
        <v>0</v>
      </c>
      <c r="P43" s="294"/>
      <c r="Q43" s="295">
        <f t="shared" si="5"/>
        <v>0</v>
      </c>
      <c r="R43" s="294"/>
      <c r="S43" s="294"/>
      <c r="T43" s="295">
        <f t="shared" si="6"/>
        <v>0</v>
      </c>
      <c r="U43" s="294"/>
      <c r="V43" s="294"/>
      <c r="W43" s="295">
        <f t="shared" si="7"/>
        <v>0</v>
      </c>
      <c r="X43" s="294"/>
      <c r="Y43" s="294"/>
      <c r="Z43" s="295">
        <f t="shared" si="8"/>
        <v>0</v>
      </c>
      <c r="AA43" s="294"/>
      <c r="AB43" s="271"/>
      <c r="AC43" s="353"/>
      <c r="AD43" s="353"/>
      <c r="AE43" s="353"/>
      <c r="AF43" s="353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AX43" s="353"/>
      <c r="AY43" s="353"/>
      <c r="AZ43" s="353"/>
      <c r="BA43" s="282" t="str">
        <f>C29 &amp; "-II"</f>
        <v>0.0-II</v>
      </c>
      <c r="BB43" s="353"/>
      <c r="BC43" s="353"/>
      <c r="BD43" s="280"/>
      <c r="BE43" s="280"/>
      <c r="BF43" s="280"/>
      <c r="BI43" s="214"/>
    </row>
    <row r="44" spans="1:61" s="115" customFormat="1" ht="0.75" hidden="1" customHeight="1">
      <c r="A44" s="289"/>
      <c r="B44" s="865"/>
      <c r="C44" s="861"/>
      <c r="D44" s="288"/>
      <c r="E44" s="284"/>
      <c r="F44" s="276"/>
      <c r="G44" s="276"/>
      <c r="H44" s="276"/>
      <c r="I44" s="276"/>
      <c r="J44" s="276"/>
      <c r="K44" s="276"/>
      <c r="L44" s="276"/>
      <c r="M44" s="276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2"/>
      <c r="AC44" s="353"/>
      <c r="AD44" s="353"/>
      <c r="AE44" s="353"/>
      <c r="AF44" s="353"/>
      <c r="AG44" s="353"/>
      <c r="AH44" s="353"/>
      <c r="AI44" s="353"/>
      <c r="AJ44" s="353"/>
      <c r="AK44" s="353"/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AX44" s="353"/>
      <c r="AY44" s="353"/>
      <c r="AZ44" s="353"/>
      <c r="BA44" s="282"/>
      <c r="BB44" s="353"/>
      <c r="BC44" s="353"/>
      <c r="BD44" s="280"/>
      <c r="BE44" s="280"/>
      <c r="BF44" s="280"/>
      <c r="BI44" s="214"/>
    </row>
    <row r="45" spans="1:61" s="115" customFormat="1" ht="0.75" hidden="1" customHeight="1">
      <c r="A45" s="289"/>
      <c r="B45" s="865"/>
      <c r="C45" s="862"/>
      <c r="D45" s="288"/>
      <c r="E45" s="284"/>
      <c r="F45" s="276"/>
      <c r="G45" s="276"/>
      <c r="H45" s="276"/>
      <c r="I45" s="276"/>
      <c r="J45" s="276"/>
      <c r="K45" s="276"/>
      <c r="L45" s="276"/>
      <c r="M45" s="276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2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353"/>
      <c r="AQ45" s="353"/>
      <c r="AR45" s="353"/>
      <c r="AS45" s="353"/>
      <c r="AT45" s="353"/>
      <c r="AU45" s="353"/>
      <c r="AV45" s="353"/>
      <c r="AW45" s="353"/>
      <c r="AX45" s="353"/>
      <c r="AY45" s="353"/>
      <c r="AZ45" s="353"/>
      <c r="BA45" s="282"/>
      <c r="BB45" s="353"/>
      <c r="BC45" s="353"/>
      <c r="BD45" s="280"/>
      <c r="BE45" s="280"/>
      <c r="BF45" s="280"/>
      <c r="BI45" s="214"/>
    </row>
    <row r="46" spans="1:61" s="115" customFormat="1" ht="0.75" hidden="1" customHeight="1">
      <c r="A46" s="289"/>
      <c r="B46" s="865"/>
      <c r="C46" s="862"/>
      <c r="D46" s="288"/>
      <c r="E46" s="284"/>
      <c r="F46" s="276"/>
      <c r="G46" s="276"/>
      <c r="H46" s="276"/>
      <c r="I46" s="276"/>
      <c r="J46" s="276"/>
      <c r="K46" s="276"/>
      <c r="L46" s="276"/>
      <c r="M46" s="276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2"/>
      <c r="AC46" s="353"/>
      <c r="AD46" s="35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353"/>
      <c r="AP46" s="353"/>
      <c r="AQ46" s="353"/>
      <c r="AR46" s="353"/>
      <c r="AS46" s="353"/>
      <c r="AT46" s="353"/>
      <c r="AU46" s="353"/>
      <c r="AV46" s="353"/>
      <c r="AW46" s="353"/>
      <c r="AX46" s="353"/>
      <c r="AY46" s="353"/>
      <c r="AZ46" s="353"/>
      <c r="BA46" s="282"/>
      <c r="BB46" s="353"/>
      <c r="BC46" s="353"/>
      <c r="BD46" s="280"/>
      <c r="BE46" s="280"/>
      <c r="BF46" s="280"/>
      <c r="BI46" s="214"/>
    </row>
    <row r="47" spans="1:61" s="115" customFormat="1" ht="0.75" hidden="1" customHeight="1">
      <c r="A47" s="289"/>
      <c r="B47" s="865"/>
      <c r="C47" s="862"/>
      <c r="D47" s="288"/>
      <c r="E47" s="284"/>
      <c r="F47" s="276"/>
      <c r="G47" s="276"/>
      <c r="H47" s="276"/>
      <c r="I47" s="276"/>
      <c r="J47" s="276"/>
      <c r="K47" s="276"/>
      <c r="L47" s="276"/>
      <c r="M47" s="276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2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282"/>
      <c r="BB47" s="353"/>
      <c r="BC47" s="353"/>
      <c r="BD47" s="280"/>
      <c r="BE47" s="280"/>
      <c r="BF47" s="280"/>
      <c r="BI47" s="214"/>
    </row>
    <row r="48" spans="1:61" s="115" customFormat="1" ht="0.75" hidden="1" customHeight="1">
      <c r="A48" s="289"/>
      <c r="B48" s="865"/>
      <c r="C48" s="862"/>
      <c r="D48" s="288"/>
      <c r="E48" s="284"/>
      <c r="F48" s="276"/>
      <c r="G48" s="276"/>
      <c r="H48" s="276"/>
      <c r="I48" s="276"/>
      <c r="J48" s="276"/>
      <c r="K48" s="276"/>
      <c r="L48" s="276"/>
      <c r="M48" s="276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2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AX48" s="353"/>
      <c r="AY48" s="353"/>
      <c r="AZ48" s="353"/>
      <c r="BA48" s="282"/>
      <c r="BB48" s="353"/>
      <c r="BC48" s="353"/>
      <c r="BD48" s="280"/>
      <c r="BE48" s="280"/>
      <c r="BF48" s="280"/>
      <c r="BI48" s="214"/>
    </row>
    <row r="49" spans="1:61" s="115" customFormat="1" ht="0.75" hidden="1" customHeight="1">
      <c r="A49" s="289"/>
      <c r="B49" s="865"/>
      <c r="C49" s="862"/>
      <c r="D49" s="288"/>
      <c r="E49" s="284"/>
      <c r="F49" s="276"/>
      <c r="G49" s="276"/>
      <c r="H49" s="276"/>
      <c r="I49" s="276"/>
      <c r="J49" s="276"/>
      <c r="K49" s="276"/>
      <c r="L49" s="276"/>
      <c r="M49" s="276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2"/>
      <c r="AC49" s="353"/>
      <c r="AD49" s="35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AX49" s="353"/>
      <c r="AY49" s="353"/>
      <c r="AZ49" s="353"/>
      <c r="BA49" s="282"/>
      <c r="BB49" s="353"/>
      <c r="BC49" s="353"/>
      <c r="BD49" s="280"/>
      <c r="BE49" s="280"/>
      <c r="BF49" s="280"/>
      <c r="BI49" s="214"/>
    </row>
    <row r="50" spans="1:61" s="115" customFormat="1" ht="0.75" hidden="1" customHeight="1">
      <c r="A50" s="289"/>
      <c r="B50" s="865"/>
      <c r="C50" s="862"/>
      <c r="D50" s="288"/>
      <c r="E50" s="284"/>
      <c r="F50" s="276"/>
      <c r="G50" s="276"/>
      <c r="H50" s="276"/>
      <c r="I50" s="276"/>
      <c r="J50" s="276"/>
      <c r="K50" s="276"/>
      <c r="L50" s="276"/>
      <c r="M50" s="276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2"/>
      <c r="AC50" s="353"/>
      <c r="AD50" s="353"/>
      <c r="AE50" s="353"/>
      <c r="AF50" s="353"/>
      <c r="AG50" s="353"/>
      <c r="AH50" s="353"/>
      <c r="AI50" s="353"/>
      <c r="AJ50" s="353"/>
      <c r="AK50" s="353"/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AX50" s="353"/>
      <c r="AY50" s="353"/>
      <c r="AZ50" s="353"/>
      <c r="BA50" s="282"/>
      <c r="BB50" s="353"/>
      <c r="BC50" s="353"/>
      <c r="BD50" s="280"/>
      <c r="BE50" s="280"/>
      <c r="BF50" s="280"/>
      <c r="BI50" s="214"/>
    </row>
    <row r="51" spans="1:61" s="115" customFormat="1" ht="0.75" hidden="1" customHeight="1">
      <c r="A51" s="289"/>
      <c r="B51" s="865"/>
      <c r="C51" s="862"/>
      <c r="D51" s="288"/>
      <c r="E51" s="284"/>
      <c r="F51" s="276"/>
      <c r="G51" s="276"/>
      <c r="H51" s="276"/>
      <c r="I51" s="276"/>
      <c r="J51" s="276"/>
      <c r="K51" s="276"/>
      <c r="L51" s="276"/>
      <c r="M51" s="276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2"/>
      <c r="AC51" s="353"/>
      <c r="AD51" s="35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AX51" s="353"/>
      <c r="AY51" s="353"/>
      <c r="AZ51" s="353"/>
      <c r="BA51" s="282"/>
      <c r="BB51" s="353"/>
      <c r="BC51" s="353"/>
      <c r="BD51" s="280"/>
      <c r="BE51" s="280"/>
      <c r="BF51" s="280"/>
      <c r="BI51" s="214"/>
    </row>
    <row r="52" spans="1:61" s="115" customFormat="1" ht="0.75" hidden="1" customHeight="1">
      <c r="A52" s="289"/>
      <c r="B52" s="865"/>
      <c r="C52" s="862"/>
      <c r="D52" s="288"/>
      <c r="E52" s="284"/>
      <c r="F52" s="276"/>
      <c r="G52" s="276"/>
      <c r="H52" s="276"/>
      <c r="I52" s="276"/>
      <c r="J52" s="276"/>
      <c r="K52" s="276"/>
      <c r="L52" s="276"/>
      <c r="M52" s="276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2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282"/>
      <c r="BB52" s="353"/>
      <c r="BC52" s="353"/>
      <c r="BD52" s="280"/>
      <c r="BE52" s="280"/>
      <c r="BF52" s="280"/>
      <c r="BI52" s="214"/>
    </row>
    <row r="53" spans="1:61" s="115" customFormat="1" ht="0.75" hidden="1" customHeight="1">
      <c r="A53" s="289"/>
      <c r="B53" s="865"/>
      <c r="C53" s="862"/>
      <c r="D53" s="288"/>
      <c r="E53" s="284"/>
      <c r="F53" s="276"/>
      <c r="G53" s="276"/>
      <c r="H53" s="276"/>
      <c r="I53" s="276"/>
      <c r="J53" s="276"/>
      <c r="K53" s="276"/>
      <c r="L53" s="276"/>
      <c r="M53" s="276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2"/>
      <c r="AC53" s="353"/>
      <c r="AD53" s="353"/>
      <c r="AE53" s="353"/>
      <c r="AF53" s="353"/>
      <c r="AG53" s="353"/>
      <c r="AH53" s="353"/>
      <c r="AI53" s="353"/>
      <c r="AJ53" s="353"/>
      <c r="AK53" s="353"/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AX53" s="353"/>
      <c r="AY53" s="353"/>
      <c r="AZ53" s="353"/>
      <c r="BA53" s="282"/>
      <c r="BB53" s="353"/>
      <c r="BC53" s="353"/>
      <c r="BD53" s="280"/>
      <c r="BE53" s="280"/>
      <c r="BF53" s="280"/>
      <c r="BI53" s="214"/>
    </row>
    <row r="54" spans="1:61" s="115" customFormat="1" ht="0.75" hidden="1" customHeight="1">
      <c r="A54" s="289"/>
      <c r="B54" s="865"/>
      <c r="C54" s="862"/>
      <c r="D54" s="288"/>
      <c r="E54" s="284"/>
      <c r="F54" s="276"/>
      <c r="G54" s="276"/>
      <c r="H54" s="276"/>
      <c r="I54" s="276"/>
      <c r="J54" s="276"/>
      <c r="K54" s="276"/>
      <c r="L54" s="276"/>
      <c r="M54" s="276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2"/>
      <c r="AC54" s="353"/>
      <c r="AD54" s="35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AX54" s="353"/>
      <c r="AY54" s="353"/>
      <c r="AZ54" s="353"/>
      <c r="BA54" s="282"/>
      <c r="BB54" s="353"/>
      <c r="BC54" s="353"/>
      <c r="BD54" s="280"/>
      <c r="BE54" s="280"/>
      <c r="BF54" s="280"/>
      <c r="BI54" s="214"/>
    </row>
    <row r="55" spans="1:61" s="115" customFormat="1" ht="0.75" hidden="1" customHeight="1">
      <c r="A55" s="289"/>
      <c r="B55" s="865"/>
      <c r="C55" s="862"/>
      <c r="D55" s="288"/>
      <c r="E55" s="284"/>
      <c r="F55" s="276"/>
      <c r="G55" s="276"/>
      <c r="H55" s="276"/>
      <c r="I55" s="276"/>
      <c r="J55" s="276"/>
      <c r="K55" s="276"/>
      <c r="L55" s="276"/>
      <c r="M55" s="276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2"/>
      <c r="AC55" s="353"/>
      <c r="AD55" s="353"/>
      <c r="AE55" s="353"/>
      <c r="AF55" s="353"/>
      <c r="AG55" s="353"/>
      <c r="AH55" s="353"/>
      <c r="AI55" s="353"/>
      <c r="AJ55" s="353"/>
      <c r="AK55" s="353"/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  <c r="AX55" s="353"/>
      <c r="AY55" s="353"/>
      <c r="AZ55" s="353"/>
      <c r="BA55" s="286"/>
      <c r="BB55" s="353"/>
      <c r="BC55" s="353"/>
      <c r="BD55" s="280"/>
      <c r="BE55" s="280"/>
      <c r="BF55" s="280"/>
      <c r="BI55" s="214"/>
    </row>
    <row r="56" spans="1:61" s="115" customFormat="1" ht="0.75" hidden="1" customHeight="1">
      <c r="A56" s="289"/>
      <c r="B56" s="866"/>
      <c r="C56" s="863"/>
      <c r="D56" s="288"/>
      <c r="E56" s="284"/>
      <c r="F56" s="299"/>
      <c r="G56" s="299"/>
      <c r="H56" s="299"/>
      <c r="I56" s="299"/>
      <c r="J56" s="299"/>
      <c r="K56" s="299"/>
      <c r="L56" s="299"/>
      <c r="M56" s="299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43"/>
      <c r="AC56" s="353"/>
      <c r="AD56" s="353"/>
      <c r="AE56" s="353"/>
      <c r="AF56" s="353"/>
      <c r="AG56" s="353"/>
      <c r="AH56" s="353"/>
      <c r="AI56" s="353"/>
      <c r="AJ56" s="353"/>
      <c r="AK56" s="353"/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  <c r="AX56" s="353"/>
      <c r="AY56" s="353"/>
      <c r="AZ56" s="353"/>
      <c r="BA56" s="286"/>
      <c r="BB56" s="353"/>
      <c r="BC56" s="353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70" customFormat="1" ht="0.75" hidden="1" customHeight="1">
      <c r="D113" s="349"/>
    </row>
    <row r="114" spans="1:58" s="170" customFormat="1" ht="0.75" hidden="1" customHeight="1">
      <c r="D114" s="349"/>
    </row>
    <row r="115" spans="1:58" s="170" customFormat="1" ht="0.75" hidden="1" customHeight="1">
      <c r="D115" s="349"/>
    </row>
    <row r="116" spans="1:58" s="170" customFormat="1" ht="0.75" hidden="1" customHeight="1">
      <c r="D116" s="349"/>
    </row>
    <row r="117" spans="1:58" s="170" customFormat="1" ht="11.25" hidden="1" customHeight="1">
      <c r="D117" s="349"/>
    </row>
    <row r="118" spans="1:58" customFormat="1" ht="12" customHeight="1">
      <c r="D118" s="85"/>
      <c r="F118" s="36"/>
      <c r="G118" s="36"/>
    </row>
    <row r="119" spans="1:58" s="46" customFormat="1" ht="18" customHeight="1">
      <c r="A119" s="9"/>
      <c r="B119" s="58"/>
      <c r="C119" s="57"/>
      <c r="D119" s="88"/>
      <c r="E119" s="38"/>
      <c r="F119" s="120" t="str">
        <f>"Баланс " &amp; TEMPLATE_SPHERE &amp; " (транспортировка)"</f>
        <v>Баланс теплоснабжения (транспортировка)</v>
      </c>
      <c r="G119" s="121"/>
      <c r="BA119"/>
    </row>
    <row r="120" spans="1:58" s="46" customFormat="1" ht="15" customHeight="1">
      <c r="A120" s="9"/>
      <c r="B120" s="24"/>
      <c r="C120" s="2"/>
      <c r="D120" s="87"/>
      <c r="F120" s="442" t="s">
        <v>515</v>
      </c>
      <c r="G120" s="129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BA120"/>
    </row>
    <row r="121" spans="1:58" s="46" customFormat="1" ht="24" customHeight="1">
      <c r="A121" s="2"/>
      <c r="B121" s="24"/>
      <c r="C121" s="2"/>
      <c r="D121" s="85"/>
      <c r="E121" s="125"/>
      <c r="F121" s="833" t="s">
        <v>104</v>
      </c>
      <c r="G121" s="833" t="s">
        <v>150</v>
      </c>
      <c r="H121" s="833" t="s">
        <v>399</v>
      </c>
      <c r="I121" s="833" t="s">
        <v>400</v>
      </c>
      <c r="J121" s="833" t="s">
        <v>776</v>
      </c>
      <c r="K121" s="833" t="s">
        <v>1084</v>
      </c>
      <c r="L121" s="933" t="s">
        <v>1086</v>
      </c>
      <c r="M121" s="833" t="s">
        <v>1085</v>
      </c>
      <c r="N121" s="833" t="s">
        <v>190</v>
      </c>
      <c r="O121" s="901" t="s">
        <v>1087</v>
      </c>
      <c r="P121" s="901"/>
      <c r="Q121" s="901"/>
      <c r="R121" s="901"/>
      <c r="S121" s="901"/>
      <c r="T121" s="901"/>
      <c r="U121" s="901"/>
      <c r="V121" s="901"/>
      <c r="W121" s="901"/>
      <c r="X121" s="901"/>
      <c r="Y121" s="901"/>
      <c r="Z121" s="901"/>
      <c r="AA121" s="901"/>
      <c r="AB121" s="901"/>
      <c r="BA121"/>
    </row>
    <row r="122" spans="1:58" ht="15" customHeight="1">
      <c r="A122" s="2"/>
      <c r="D122" s="85"/>
      <c r="E122" s="125"/>
      <c r="F122" s="833"/>
      <c r="G122" s="833"/>
      <c r="H122" s="833"/>
      <c r="I122" s="833"/>
      <c r="J122" s="833"/>
      <c r="K122" s="833"/>
      <c r="L122" s="933"/>
      <c r="M122" s="833"/>
      <c r="N122" s="833"/>
      <c r="O122" s="901" t="s">
        <v>160</v>
      </c>
      <c r="P122" s="901" t="s">
        <v>697</v>
      </c>
      <c r="Q122" s="901" t="s">
        <v>698</v>
      </c>
      <c r="R122" s="901"/>
      <c r="S122" s="901"/>
      <c r="T122" s="901" t="s">
        <v>699</v>
      </c>
      <c r="U122" s="901"/>
      <c r="V122" s="901"/>
      <c r="W122" s="901" t="s">
        <v>700</v>
      </c>
      <c r="X122" s="901"/>
      <c r="Y122" s="901"/>
      <c r="Z122" s="901" t="s">
        <v>701</v>
      </c>
      <c r="AA122" s="901"/>
      <c r="AB122" s="901"/>
      <c r="BA122"/>
    </row>
    <row r="123" spans="1:58" ht="45" customHeight="1">
      <c r="A123" s="2"/>
      <c r="D123" s="85"/>
      <c r="E123" s="125"/>
      <c r="F123" s="833"/>
      <c r="G123" s="833"/>
      <c r="H123" s="833"/>
      <c r="I123" s="833"/>
      <c r="J123" s="833"/>
      <c r="K123" s="833"/>
      <c r="L123" s="933"/>
      <c r="M123" s="833"/>
      <c r="N123" s="833"/>
      <c r="O123" s="901"/>
      <c r="P123" s="901"/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421" t="s">
        <v>160</v>
      </c>
      <c r="X123" s="421" t="s">
        <v>1077</v>
      </c>
      <c r="Y123" s="421" t="s">
        <v>1078</v>
      </c>
      <c r="Z123" s="421" t="s">
        <v>160</v>
      </c>
      <c r="AA123" s="421" t="s">
        <v>1077</v>
      </c>
      <c r="AB123" s="421" t="s">
        <v>1078</v>
      </c>
      <c r="BA123"/>
    </row>
    <row r="124" spans="1:58" s="251" customFormat="1" ht="12" customHeight="1">
      <c r="B124" s="301"/>
      <c r="D124" s="288"/>
      <c r="E124" s="354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>
        <v>2</v>
      </c>
      <c r="O124" s="356">
        <v>3</v>
      </c>
      <c r="P124" s="356" t="s">
        <v>171</v>
      </c>
      <c r="Q124" s="356" t="s">
        <v>172</v>
      </c>
      <c r="R124" s="356" t="s">
        <v>514</v>
      </c>
      <c r="S124" s="356" t="s">
        <v>996</v>
      </c>
      <c r="T124" s="356" t="s">
        <v>173</v>
      </c>
      <c r="U124" s="356" t="s">
        <v>1109</v>
      </c>
      <c r="V124" s="356" t="s">
        <v>1110</v>
      </c>
      <c r="W124" s="356" t="s">
        <v>174</v>
      </c>
      <c r="X124" s="356" t="s">
        <v>1111</v>
      </c>
      <c r="Y124" s="356" t="s">
        <v>1112</v>
      </c>
      <c r="Z124" s="356" t="s">
        <v>175</v>
      </c>
      <c r="AA124" s="356" t="s">
        <v>405</v>
      </c>
      <c r="AB124" s="356" t="s">
        <v>406</v>
      </c>
      <c r="AC124" s="354"/>
      <c r="AD124" s="354"/>
      <c r="AE124" s="354"/>
      <c r="AF124" s="354"/>
      <c r="AG124" s="354"/>
      <c r="AH124" s="354"/>
      <c r="AI124" s="354"/>
      <c r="AJ124" s="354"/>
      <c r="AK124" s="354"/>
      <c r="AL124" s="354"/>
      <c r="AM124" s="354"/>
      <c r="AN124" s="354"/>
      <c r="AO124" s="354"/>
      <c r="AP124" s="354"/>
      <c r="AQ124" s="354"/>
      <c r="AR124" s="354"/>
      <c r="AS124" s="354"/>
      <c r="AT124" s="354"/>
      <c r="AU124" s="354"/>
      <c r="AV124" s="354"/>
      <c r="AW124" s="354"/>
      <c r="AX124" s="354"/>
      <c r="AY124" s="354"/>
      <c r="AZ124" s="354"/>
      <c r="BA124" s="312"/>
    </row>
    <row r="125" spans="1:58" s="115" customFormat="1" ht="5.25" hidden="1" customHeight="1">
      <c r="B125" s="8"/>
      <c r="D125" s="288"/>
      <c r="E125" s="354"/>
      <c r="F125" s="357"/>
      <c r="G125" s="342"/>
      <c r="H125" s="342"/>
      <c r="I125" s="342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9"/>
      <c r="AC125" s="353"/>
      <c r="AD125" s="353"/>
      <c r="AE125" s="353"/>
      <c r="AF125" s="353"/>
      <c r="AG125" s="353"/>
      <c r="AH125" s="353"/>
      <c r="AI125" s="353"/>
      <c r="AJ125" s="353"/>
      <c r="AK125" s="353"/>
      <c r="AL125" s="353"/>
      <c r="AM125" s="353"/>
      <c r="AN125" s="353"/>
      <c r="AO125" s="353"/>
      <c r="AP125" s="353"/>
      <c r="AQ125" s="353"/>
      <c r="AR125" s="353"/>
      <c r="AS125" s="353"/>
      <c r="AT125" s="353"/>
      <c r="AU125" s="353"/>
      <c r="AV125" s="353"/>
      <c r="AW125" s="353"/>
      <c r="AX125" s="353"/>
      <c r="AY125" s="353"/>
      <c r="AZ125" s="353"/>
      <c r="BA125" s="170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</v>
      </c>
      <c r="G126" s="876" t="s">
        <v>2296</v>
      </c>
      <c r="H126" s="361"/>
      <c r="I126" s="338"/>
      <c r="J126" s="276"/>
      <c r="K126" s="295">
        <f t="shared" ref="K126:AB126" si="9">SUMIF($BA131:$BA132,$BA126,K131:K132)</f>
        <v>0</v>
      </c>
      <c r="L126" s="295">
        <f t="shared" si="9"/>
        <v>0</v>
      </c>
      <c r="M126" s="295">
        <f t="shared" si="9"/>
        <v>0</v>
      </c>
      <c r="N126" s="295">
        <f t="shared" si="9"/>
        <v>0</v>
      </c>
      <c r="O126" s="295">
        <f t="shared" si="9"/>
        <v>0</v>
      </c>
      <c r="P126" s="295">
        <f t="shared" si="9"/>
        <v>0</v>
      </c>
      <c r="Q126" s="255">
        <f t="shared" si="9"/>
        <v>0</v>
      </c>
      <c r="R126" s="255">
        <f t="shared" si="9"/>
        <v>0</v>
      </c>
      <c r="S126" s="255">
        <f t="shared" si="9"/>
        <v>0</v>
      </c>
      <c r="T126" s="255">
        <f t="shared" si="9"/>
        <v>0</v>
      </c>
      <c r="U126" s="255">
        <f t="shared" si="9"/>
        <v>0</v>
      </c>
      <c r="V126" s="255">
        <f t="shared" si="9"/>
        <v>0</v>
      </c>
      <c r="W126" s="255">
        <f t="shared" si="9"/>
        <v>0</v>
      </c>
      <c r="X126" s="255">
        <f t="shared" si="9"/>
        <v>0</v>
      </c>
      <c r="Y126" s="255">
        <f t="shared" si="9"/>
        <v>0</v>
      </c>
      <c r="Z126" s="255">
        <f t="shared" si="9"/>
        <v>0</v>
      </c>
      <c r="AA126" s="255">
        <f t="shared" si="9"/>
        <v>0</v>
      </c>
      <c r="AB126" s="255">
        <f t="shared" si="9"/>
        <v>0</v>
      </c>
      <c r="AC126" s="353"/>
      <c r="AD126" s="353"/>
      <c r="AE126" s="353"/>
      <c r="AF126" s="353"/>
      <c r="AG126" s="353"/>
      <c r="AH126" s="353"/>
      <c r="AI126" s="353"/>
      <c r="AJ126" s="353"/>
      <c r="AK126" s="353"/>
      <c r="AL126" s="353"/>
      <c r="AM126" s="353"/>
      <c r="AN126" s="353"/>
      <c r="AO126" s="353"/>
      <c r="AP126" s="353"/>
      <c r="AQ126" s="353"/>
      <c r="AR126" s="353"/>
      <c r="AS126" s="353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0.75" customHeight="1">
      <c r="B127" s="170"/>
      <c r="D127" s="347"/>
      <c r="E127" s="362"/>
      <c r="F127" s="320" t="str">
        <f>IF(TEMPLATE_SPHERE_CODE="COLDVSNA","0.1.T","")</f>
        <v/>
      </c>
      <c r="G127" s="877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2"/>
      <c r="AC127" s="353"/>
      <c r="AD127" s="353"/>
      <c r="AE127" s="353"/>
      <c r="AF127" s="353"/>
      <c r="AG127" s="353"/>
      <c r="AH127" s="353"/>
      <c r="AI127" s="353"/>
      <c r="AJ127" s="353"/>
      <c r="AK127" s="353"/>
      <c r="AL127" s="353"/>
      <c r="AM127" s="353"/>
      <c r="AN127" s="353"/>
      <c r="AO127" s="353"/>
      <c r="AP127" s="353"/>
      <c r="AQ127" s="353"/>
      <c r="AR127" s="353"/>
      <c r="AS127" s="353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874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364"/>
      <c r="AC128" s="353"/>
      <c r="AD128" s="353"/>
      <c r="AE128" s="353"/>
      <c r="AF128" s="353"/>
      <c r="AG128" s="353"/>
      <c r="AH128" s="353"/>
      <c r="AI128" s="353"/>
      <c r="AJ128" s="353"/>
      <c r="AK128" s="353"/>
      <c r="AL128" s="353"/>
      <c r="AM128" s="353"/>
      <c r="AN128" s="353"/>
      <c r="AO128" s="353"/>
      <c r="AP128" s="353"/>
      <c r="AQ128" s="353"/>
      <c r="AR128" s="353"/>
      <c r="AS128" s="353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58" s="115" customFormat="1" ht="0.75" customHeight="1">
      <c r="B129" s="170"/>
      <c r="D129" s="347"/>
      <c r="E129" s="362"/>
      <c r="F129" s="323"/>
      <c r="G129" s="875"/>
      <c r="H129" s="363"/>
      <c r="I129" s="272"/>
      <c r="J129" s="276"/>
      <c r="K129" s="276"/>
      <c r="L129" s="276"/>
      <c r="M129" s="276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  <c r="AA129" s="277"/>
      <c r="AB129" s="272"/>
      <c r="AC129" s="353"/>
      <c r="AD129" s="353"/>
      <c r="AE129" s="353"/>
      <c r="AF129" s="353"/>
      <c r="AG129" s="353"/>
      <c r="AH129" s="353"/>
      <c r="AI129" s="353"/>
      <c r="AJ129" s="353"/>
      <c r="AK129" s="353"/>
      <c r="AL129" s="353"/>
      <c r="AM129" s="353"/>
      <c r="AN129" s="353"/>
      <c r="AO129" s="353"/>
      <c r="AP129" s="353"/>
      <c r="AQ129" s="353"/>
      <c r="AR129" s="353"/>
      <c r="AS129" s="353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58" s="115" customFormat="1" ht="0.75" customHeight="1">
      <c r="B130" s="170"/>
      <c r="D130" s="347"/>
      <c r="E130" s="318"/>
      <c r="F130" s="324"/>
      <c r="G130" s="316"/>
      <c r="H130" s="342"/>
      <c r="I130" s="342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  <c r="AA130" s="358"/>
      <c r="AB130" s="359"/>
      <c r="AC130" s="353"/>
      <c r="AD130" s="353"/>
      <c r="AE130" s="353"/>
      <c r="AF130" s="353"/>
      <c r="AG130" s="353"/>
      <c r="AH130" s="353"/>
      <c r="AI130" s="353"/>
      <c r="AJ130" s="353"/>
      <c r="AK130" s="353"/>
      <c r="AL130" s="353"/>
      <c r="AM130" s="353"/>
      <c r="AN130" s="353"/>
      <c r="AO130" s="353"/>
      <c r="AP130" s="353"/>
      <c r="AQ130" s="353"/>
      <c r="AR130" s="353"/>
      <c r="AS130" s="353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58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09"/>
      <c r="M131" s="309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54"/>
      <c r="AD131" s="354"/>
      <c r="AE131" s="354"/>
      <c r="AF131" s="354"/>
      <c r="AG131" s="354"/>
      <c r="AH131" s="354"/>
      <c r="AI131" s="354"/>
      <c r="AJ131" s="354"/>
      <c r="AK131" s="354"/>
      <c r="AL131" s="354"/>
      <c r="AM131" s="354"/>
      <c r="AN131" s="354"/>
      <c r="AO131" s="354"/>
      <c r="AP131" s="354"/>
      <c r="AQ131" s="354"/>
      <c r="AR131" s="354"/>
      <c r="AS131" s="354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58" s="115" customFormat="1" ht="0.75" customHeight="1">
      <c r="A132" s="251"/>
      <c r="B132" s="170"/>
      <c r="C132" s="251"/>
      <c r="D132" s="288"/>
      <c r="E132" s="318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353"/>
      <c r="AD132" s="353"/>
      <c r="AE132" s="353"/>
      <c r="AF132" s="353"/>
      <c r="AG132" s="353"/>
      <c r="AH132" s="353"/>
      <c r="AI132" s="353"/>
      <c r="AJ132" s="353"/>
      <c r="AK132" s="353"/>
      <c r="AL132" s="353"/>
      <c r="AM132" s="353"/>
      <c r="AN132" s="353"/>
      <c r="AO132" s="353"/>
      <c r="AP132" s="353"/>
      <c r="AQ132" s="353"/>
      <c r="AR132" s="353"/>
      <c r="AS132" s="353"/>
      <c r="AT132" s="171"/>
      <c r="AU132" s="171"/>
      <c r="AV132" s="171"/>
      <c r="AW132" s="171"/>
      <c r="AX132" s="171"/>
      <c r="AY132" s="171"/>
      <c r="AZ132" s="171"/>
      <c r="BA132" s="280"/>
      <c r="BB132" s="171"/>
      <c r="BC132" s="171"/>
      <c r="BD132" s="171"/>
      <c r="BE132" s="171"/>
      <c r="BF132" s="171"/>
    </row>
    <row r="133" spans="1:58" s="115" customFormat="1" ht="12" customHeight="1">
      <c r="A133" s="353"/>
      <c r="B133" s="170"/>
      <c r="C133" s="170"/>
      <c r="D133" s="349"/>
      <c r="E133" s="353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1"/>
      <c r="AC133" s="353"/>
      <c r="AD133" s="353"/>
      <c r="AE133" s="353"/>
      <c r="AF133" s="353"/>
      <c r="AG133" s="353"/>
      <c r="AH133" s="353"/>
      <c r="AI133" s="353"/>
      <c r="AJ133" s="353"/>
      <c r="AK133" s="353"/>
      <c r="AL133" s="353"/>
      <c r="AM133" s="353"/>
      <c r="AN133" s="353"/>
      <c r="AO133" s="353"/>
      <c r="AP133" s="353"/>
      <c r="AQ133" s="353"/>
      <c r="AR133" s="353"/>
      <c r="AS133" s="353"/>
      <c r="AT133" s="171"/>
      <c r="AU133" s="171"/>
      <c r="AV133" s="171"/>
      <c r="AW133" s="171"/>
      <c r="AX133" s="171"/>
      <c r="AY133" s="171"/>
      <c r="AZ133" s="171"/>
      <c r="BA133" s="280"/>
      <c r="BB133" s="171"/>
      <c r="BC133" s="171"/>
      <c r="BD133" s="171"/>
      <c r="BE133" s="171"/>
      <c r="BF133" s="171"/>
    </row>
    <row r="134" spans="1:58" s="46" customFormat="1" ht="12" customHeight="1">
      <c r="B134"/>
      <c r="C134"/>
      <c r="D134" s="85"/>
    </row>
    <row r="135" spans="1:58" s="46" customFormat="1">
      <c r="B135"/>
      <c r="C135"/>
      <c r="D135" s="85"/>
    </row>
  </sheetData>
  <sheetProtection password="BBC5" sheet="1" objects="1" scenarios="1" formatColumns="0" formatRows="0"/>
  <mergeCells count="28">
    <mergeCell ref="B29:B56"/>
    <mergeCell ref="F29:F30"/>
    <mergeCell ref="C31:C43"/>
    <mergeCell ref="B1:B28"/>
    <mergeCell ref="F1:F2"/>
    <mergeCell ref="G1:G2"/>
    <mergeCell ref="C3:C15"/>
    <mergeCell ref="C16:C28"/>
    <mergeCell ref="G128:G129"/>
    <mergeCell ref="G126:G127"/>
    <mergeCell ref="G29:G30"/>
    <mergeCell ref="C44:C56"/>
    <mergeCell ref="L121:L123"/>
    <mergeCell ref="F121:F123"/>
    <mergeCell ref="G121:G123"/>
    <mergeCell ref="Z122:AB122"/>
    <mergeCell ref="N121:N123"/>
    <mergeCell ref="O122:O123"/>
    <mergeCell ref="P122:P123"/>
    <mergeCell ref="H121:H123"/>
    <mergeCell ref="I121:I123"/>
    <mergeCell ref="J121:J123"/>
    <mergeCell ref="K121:K123"/>
    <mergeCell ref="T122:V122"/>
    <mergeCell ref="W122:Y122"/>
    <mergeCell ref="O121:AB121"/>
    <mergeCell ref="M121:M123"/>
    <mergeCell ref="Q122:S122"/>
  </mergeCells>
  <phoneticPr fontId="3" type="noConversion"/>
  <dataValidations count="1">
    <dataValidation allowBlank="1" showInputMessage="1" showErrorMessage="1" sqref="Q122 T122:V122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VOTV_CALC">
    <tabColor rgb="FF00B050"/>
    <outlinePr summaryBelow="0"/>
  </sheetPr>
  <dimension ref="A1:AV292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5" t="s">
        <v>2313</v>
      </c>
      <c r="AN13" s="91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5"/>
      <c r="AN14" s="916"/>
      <c r="AO14" s="165"/>
      <c r="AP14" s="917"/>
      <c r="AQ14" s="901"/>
      <c r="AR14" s="901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8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8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8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33" t="s">
        <v>104</v>
      </c>
      <c r="AN19" s="846" t="s">
        <v>196</v>
      </c>
      <c r="AO19" s="846" t="s">
        <v>683</v>
      </c>
      <c r="AP19" s="920" t="s">
        <v>2296</v>
      </c>
      <c r="AQ19" s="921"/>
      <c r="AR19" s="921"/>
      <c r="AS19" s="174">
        <v>0</v>
      </c>
      <c r="AT19" s="162"/>
      <c r="AU19" s="62"/>
    </row>
    <row r="20" spans="1:48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33"/>
      <c r="AN20" s="846"/>
      <c r="AO20" s="846"/>
      <c r="AP20" s="922"/>
      <c r="AQ20" s="923"/>
      <c r="AR20" s="923"/>
      <c r="AS20" s="175"/>
      <c r="AT20" s="162"/>
      <c r="AU20" s="62"/>
    </row>
    <row r="21" spans="1:48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8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/>
      </c>
      <c r="AO22" s="194"/>
      <c r="AP22" s="182"/>
      <c r="AQ22" s="183"/>
      <c r="AR22" s="183"/>
      <c r="AS22" s="196"/>
      <c r="AT22" s="162"/>
      <c r="AU22" s="62"/>
    </row>
    <row r="23" spans="1:48"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SUMIF($AS$9:$AT$9,AP$9,$AS23:$AT23)</f>
        <v>0</v>
      </c>
      <c r="AQ23" s="249">
        <f t="shared" si="0"/>
        <v>0</v>
      </c>
      <c r="AR23" s="249">
        <f t="shared" si="0"/>
        <v>0</v>
      </c>
      <c r="AS23" s="196"/>
      <c r="AT23" s="196"/>
      <c r="AU23" s="328"/>
      <c r="AV23" s="46"/>
    </row>
    <row r="24" spans="1:48" ht="21"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0</v>
      </c>
      <c r="AQ24" s="249">
        <f t="shared" si="0"/>
        <v>0</v>
      </c>
      <c r="AR24" s="249">
        <f t="shared" si="0"/>
        <v>0</v>
      </c>
      <c r="AS24" s="196"/>
      <c r="AT24" s="196"/>
      <c r="AU24" s="328"/>
      <c r="AV24" s="46"/>
    </row>
    <row r="25" spans="1:48"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0</v>
      </c>
      <c r="AQ25" s="249">
        <f t="shared" si="0"/>
        <v>0</v>
      </c>
      <c r="AR25" s="249">
        <f t="shared" si="0"/>
        <v>0</v>
      </c>
      <c r="AS25" s="196"/>
      <c r="AT25" s="196"/>
      <c r="AU25" s="328"/>
      <c r="AV25" s="46"/>
    </row>
    <row r="26" spans="1:48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0</v>
      </c>
      <c r="AQ26" s="249">
        <f t="shared" si="0"/>
        <v>0</v>
      </c>
      <c r="AR26" s="249">
        <f t="shared" si="0"/>
        <v>0</v>
      </c>
      <c r="AS26" s="196"/>
      <c r="AT26" s="196"/>
      <c r="AU26" s="328"/>
    </row>
    <row r="27" spans="1:48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0</v>
      </c>
      <c r="AQ27" s="249">
        <f t="shared" si="0"/>
        <v>0</v>
      </c>
      <c r="AR27" s="249">
        <f t="shared" si="0"/>
        <v>0</v>
      </c>
      <c r="AS27" s="196"/>
      <c r="AT27" s="196"/>
      <c r="AU27" s="328"/>
    </row>
    <row r="28" spans="1:48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0</v>
      </c>
      <c r="AQ28" s="249">
        <f t="shared" si="0"/>
        <v>0</v>
      </c>
      <c r="AR28" s="249">
        <f t="shared" si="0"/>
        <v>0</v>
      </c>
      <c r="AS28" s="196"/>
      <c r="AT28" s="196"/>
      <c r="AU28" s="328"/>
    </row>
    <row r="29" spans="1:48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0</v>
      </c>
      <c r="AQ29" s="249">
        <f t="shared" si="0"/>
        <v>0</v>
      </c>
      <c r="AR29" s="249">
        <f t="shared" si="0"/>
        <v>0</v>
      </c>
      <c r="AS29" s="196"/>
      <c r="AT29" s="196"/>
      <c r="AU29" s="328"/>
    </row>
    <row r="30" spans="1:48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196"/>
      <c r="AU30" s="328"/>
    </row>
    <row r="31" spans="1:48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1">SUMIF($AS$9:$AT$9,AP$9,$AS31:$AT31)</f>
        <v>0</v>
      </c>
      <c r="AQ31" s="249">
        <f t="shared" si="1"/>
        <v>0</v>
      </c>
      <c r="AR31" s="249">
        <f t="shared" si="1"/>
        <v>0</v>
      </c>
      <c r="AS31" s="196"/>
      <c r="AT31" s="196"/>
      <c r="AU31" s="328"/>
    </row>
    <row r="32" spans="1:48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1"/>
        <v>0</v>
      </c>
      <c r="AQ32" s="249">
        <f t="shared" si="1"/>
        <v>0</v>
      </c>
      <c r="AR32" s="249">
        <f t="shared" si="1"/>
        <v>0</v>
      </c>
      <c r="AS32" s="196"/>
      <c r="AT32" s="196"/>
      <c r="AU32" s="328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1"/>
        <v>0</v>
      </c>
      <c r="AQ33" s="249">
        <f t="shared" si="1"/>
        <v>0</v>
      </c>
      <c r="AR33" s="249">
        <f t="shared" si="1"/>
        <v>0</v>
      </c>
      <c r="AS33" s="196"/>
      <c r="AT33" s="196"/>
      <c r="AU33" s="328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1"/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1"/>
        <v>0</v>
      </c>
      <c r="AQ36" s="249">
        <f t="shared" si="1"/>
        <v>0</v>
      </c>
      <c r="AR36" s="249">
        <f t="shared" si="1"/>
        <v>0</v>
      </c>
      <c r="AS36" s="196"/>
      <c r="AT36" s="196"/>
      <c r="AU36" s="328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196"/>
      <c r="AU37" s="328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2">SUMIF($AS$9:$AT$9,AP$9,$AS38:$AT38)</f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2"/>
        <v>0</v>
      </c>
      <c r="AQ39" s="249">
        <f t="shared" si="2"/>
        <v>0</v>
      </c>
      <c r="AR39" s="249">
        <f t="shared" si="2"/>
        <v>0</v>
      </c>
      <c r="AS39" s="196"/>
      <c r="AT39" s="196"/>
      <c r="AU39" s="328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2"/>
        <v>0</v>
      </c>
      <c r="AQ42" s="249">
        <f t="shared" si="2"/>
        <v>0</v>
      </c>
      <c r="AR42" s="249">
        <f t="shared" si="2"/>
        <v>0</v>
      </c>
      <c r="AS42" s="196"/>
      <c r="AT42" s="196"/>
      <c r="AU42" s="328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2"/>
        <v>0</v>
      </c>
      <c r="AQ45" s="249">
        <f t="shared" si="2"/>
        <v>0</v>
      </c>
      <c r="AR45" s="249">
        <f t="shared" si="2"/>
        <v>0</v>
      </c>
      <c r="AS45" s="196"/>
      <c r="AT45" s="196"/>
      <c r="AU45" s="328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2"/>
        <v>0</v>
      </c>
      <c r="AQ48" s="249">
        <f t="shared" si="2"/>
        <v>0</v>
      </c>
      <c r="AR48" s="249">
        <f t="shared" si="2"/>
        <v>0</v>
      </c>
      <c r="AS48" s="196"/>
      <c r="AT48" s="196"/>
      <c r="AU48" s="328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2"/>
        <v>0</v>
      </c>
      <c r="AQ49" s="249">
        <f t="shared" si="2"/>
        <v>0</v>
      </c>
      <c r="AR49" s="249">
        <f t="shared" si="2"/>
        <v>0</v>
      </c>
      <c r="AS49" s="196"/>
      <c r="AT49" s="196"/>
      <c r="AU49" s="328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196"/>
      <c r="AU50" s="328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196"/>
      <c r="AU51" s="328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0</v>
      </c>
      <c r="AQ52" s="246">
        <f>IF(AQ32=0,0,AQ72/AQ32)</f>
        <v>0</v>
      </c>
      <c r="AR52" s="246">
        <f>IF(AR32=0,0,AR72/AR32)</f>
        <v>0</v>
      </c>
      <c r="AS52" s="196"/>
      <c r="AT52" s="196"/>
      <c r="AU52" s="328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3">IF(AP33=0,0,AP73/AP33)</f>
        <v>0</v>
      </c>
      <c r="AQ53" s="246">
        <f t="shared" si="3"/>
        <v>0</v>
      </c>
      <c r="AR53" s="246">
        <f t="shared" si="3"/>
        <v>0</v>
      </c>
      <c r="AS53" s="196"/>
      <c r="AT53" s="196"/>
      <c r="AU53" s="328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3"/>
        <v>0</v>
      </c>
      <c r="AQ54" s="246">
        <f t="shared" si="3"/>
        <v>0</v>
      </c>
      <c r="AR54" s="246">
        <f t="shared" si="3"/>
        <v>0</v>
      </c>
      <c r="AS54" s="196"/>
      <c r="AT54" s="196"/>
      <c r="AU54" s="328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3"/>
        <v>0</v>
      </c>
      <c r="AQ55" s="246">
        <f t="shared" si="3"/>
        <v>0</v>
      </c>
      <c r="AR55" s="246">
        <f t="shared" si="3"/>
        <v>0</v>
      </c>
      <c r="AS55" s="196"/>
      <c r="AT55" s="196"/>
      <c r="AU55" s="328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3"/>
        <v>0</v>
      </c>
      <c r="AQ56" s="246">
        <f t="shared" si="3"/>
        <v>0</v>
      </c>
      <c r="AR56" s="246">
        <f t="shared" si="3"/>
        <v>0</v>
      </c>
      <c r="AS56" s="196"/>
      <c r="AT56" s="196"/>
      <c r="AU56" s="328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0</v>
      </c>
      <c r="AQ57" s="246">
        <f>IF(AQ31=0,0,AQ71/AQ31)</f>
        <v>0</v>
      </c>
      <c r="AR57" s="246">
        <f>IF(AR31=0,0,AR71/AR31)</f>
        <v>0</v>
      </c>
      <c r="AS57" s="196"/>
      <c r="AT57" s="196"/>
      <c r="AU57" s="328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196"/>
      <c r="AU58" s="328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4" si="4">IF(AP38=0,0,AP77*1000/AP38)</f>
        <v>0</v>
      </c>
      <c r="AQ59" s="246">
        <f t="shared" si="4"/>
        <v>0</v>
      </c>
      <c r="AR59" s="246">
        <f t="shared" si="4"/>
        <v>0</v>
      </c>
      <c r="AS59" s="196"/>
      <c r="AT59" s="196"/>
      <c r="AU59" s="328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4"/>
        <v>0</v>
      </c>
      <c r="AQ60" s="246">
        <f t="shared" si="4"/>
        <v>0</v>
      </c>
      <c r="AR60" s="246">
        <f t="shared" si="4"/>
        <v>0</v>
      </c>
      <c r="AS60" s="196"/>
      <c r="AT60" s="196"/>
      <c r="AU60" s="328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si="4"/>
        <v>0</v>
      </c>
      <c r="AQ61" s="246">
        <f t="shared" si="4"/>
        <v>0</v>
      </c>
      <c r="AR61" s="246">
        <f t="shared" si="4"/>
        <v>0</v>
      </c>
      <c r="AS61" s="196"/>
      <c r="AT61" s="196"/>
      <c r="AU61" s="328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4"/>
        <v>0</v>
      </c>
      <c r="AQ62" s="246">
        <f t="shared" si="4"/>
        <v>0</v>
      </c>
      <c r="AR62" s="246">
        <f t="shared" si="4"/>
        <v>0</v>
      </c>
      <c r="AS62" s="196"/>
      <c r="AT62" s="196"/>
      <c r="AU62" s="328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4"/>
        <v>0</v>
      </c>
      <c r="AQ63" s="246">
        <f t="shared" si="4"/>
        <v>0</v>
      </c>
      <c r="AR63" s="246">
        <f t="shared" si="4"/>
        <v>0</v>
      </c>
      <c r="AS63" s="196"/>
      <c r="AT63" s="196"/>
      <c r="AU63" s="328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4"/>
        <v>0</v>
      </c>
      <c r="AQ64" s="246">
        <f t="shared" si="4"/>
        <v>0</v>
      </c>
      <c r="AR64" s="246">
        <f t="shared" si="4"/>
        <v>0</v>
      </c>
      <c r="AS64" s="196"/>
      <c r="AT64" s="196"/>
      <c r="AU64" s="328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314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196"/>
      <c r="AU65" s="328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314</v>
      </c>
      <c r="AP66" s="246">
        <f t="shared" ref="AP66:AR70" si="5">IF(AP45=0,0,AP84/AP45)</f>
        <v>0</v>
      </c>
      <c r="AQ66" s="246">
        <f t="shared" si="5"/>
        <v>0</v>
      </c>
      <c r="AR66" s="246">
        <f t="shared" si="5"/>
        <v>0</v>
      </c>
      <c r="AS66" s="196"/>
      <c r="AT66" s="196"/>
      <c r="AU66" s="328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314</v>
      </c>
      <c r="AP67" s="246">
        <f t="shared" si="5"/>
        <v>0</v>
      </c>
      <c r="AQ67" s="246">
        <f t="shared" si="5"/>
        <v>0</v>
      </c>
      <c r="AR67" s="246">
        <f t="shared" si="5"/>
        <v>0</v>
      </c>
      <c r="AS67" s="196"/>
      <c r="AT67" s="196"/>
      <c r="AU67" s="328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314</v>
      </c>
      <c r="AP68" s="246">
        <f t="shared" si="5"/>
        <v>0</v>
      </c>
      <c r="AQ68" s="246">
        <f t="shared" si="5"/>
        <v>0</v>
      </c>
      <c r="AR68" s="246">
        <f t="shared" si="5"/>
        <v>0</v>
      </c>
      <c r="AS68" s="196"/>
      <c r="AT68" s="196"/>
      <c r="AU68" s="328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314</v>
      </c>
      <c r="AP69" s="246">
        <f t="shared" si="5"/>
        <v>0</v>
      </c>
      <c r="AQ69" s="246">
        <f t="shared" si="5"/>
        <v>0</v>
      </c>
      <c r="AR69" s="246">
        <f t="shared" si="5"/>
        <v>0</v>
      </c>
      <c r="AS69" s="196"/>
      <c r="AT69" s="196"/>
      <c r="AU69" s="328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314</v>
      </c>
      <c r="AP70" s="246">
        <f t="shared" si="5"/>
        <v>0</v>
      </c>
      <c r="AQ70" s="246">
        <f t="shared" si="5"/>
        <v>0</v>
      </c>
      <c r="AR70" s="246">
        <f t="shared" si="5"/>
        <v>0</v>
      </c>
      <c r="AS70" s="196"/>
      <c r="AT70" s="196"/>
      <c r="AU70" s="328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6">SUMIF($AS$9:$AT$9,AP$9,$AS71:$AT71)</f>
        <v>0</v>
      </c>
      <c r="AQ71" s="249">
        <f t="shared" si="6"/>
        <v>0</v>
      </c>
      <c r="AR71" s="249">
        <f t="shared" si="6"/>
        <v>0</v>
      </c>
      <c r="AS71" s="196"/>
      <c r="AT71" s="196"/>
      <c r="AU71" s="328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6"/>
        <v>0</v>
      </c>
      <c r="AQ72" s="249">
        <f t="shared" si="6"/>
        <v>0</v>
      </c>
      <c r="AR72" s="249">
        <f t="shared" si="6"/>
        <v>0</v>
      </c>
      <c r="AS72" s="196"/>
      <c r="AT72" s="196"/>
      <c r="AU72" s="328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6"/>
        <v>0</v>
      </c>
      <c r="AQ73" s="249">
        <f t="shared" si="6"/>
        <v>0</v>
      </c>
      <c r="AR73" s="249">
        <f t="shared" si="6"/>
        <v>0</v>
      </c>
      <c r="AS73" s="196"/>
      <c r="AT73" s="196"/>
      <c r="AU73" s="328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6"/>
        <v>0</v>
      </c>
      <c r="AQ74" s="249">
        <f t="shared" si="6"/>
        <v>0</v>
      </c>
      <c r="AR74" s="249">
        <f t="shared" si="6"/>
        <v>0</v>
      </c>
      <c r="AS74" s="196"/>
      <c r="AT74" s="196"/>
      <c r="AU74" s="328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6"/>
        <v>0</v>
      </c>
      <c r="AQ75" s="249">
        <f t="shared" si="6"/>
        <v>0</v>
      </c>
      <c r="AR75" s="249">
        <f t="shared" si="6"/>
        <v>0</v>
      </c>
      <c r="AS75" s="196"/>
      <c r="AT75" s="196"/>
      <c r="AU75" s="328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6"/>
        <v>0</v>
      </c>
      <c r="AQ76" s="249">
        <f t="shared" si="6"/>
        <v>0</v>
      </c>
      <c r="AR76" s="249">
        <f t="shared" si="6"/>
        <v>0</v>
      </c>
      <c r="AS76" s="196"/>
      <c r="AT76" s="196"/>
      <c r="AU76" s="328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6"/>
        <v>0</v>
      </c>
      <c r="AQ77" s="249">
        <f t="shared" si="6"/>
        <v>0</v>
      </c>
      <c r="AR77" s="249">
        <f t="shared" si="6"/>
        <v>0</v>
      </c>
      <c r="AS77" s="196"/>
      <c r="AT77" s="196"/>
      <c r="AU77" s="328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6"/>
        <v>0</v>
      </c>
      <c r="AQ78" s="249">
        <f t="shared" si="6"/>
        <v>0</v>
      </c>
      <c r="AR78" s="249">
        <f t="shared" si="6"/>
        <v>0</v>
      </c>
      <c r="AS78" s="196"/>
      <c r="AT78" s="196"/>
      <c r="AU78" s="328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6"/>
        <v>0</v>
      </c>
      <c r="AQ79" s="249">
        <f t="shared" si="6"/>
        <v>0</v>
      </c>
      <c r="AR79" s="249">
        <f t="shared" si="6"/>
        <v>0</v>
      </c>
      <c r="AS79" s="196"/>
      <c r="AT79" s="196"/>
      <c r="AU79" s="328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6"/>
        <v>0</v>
      </c>
      <c r="AQ80" s="249">
        <f t="shared" si="6"/>
        <v>0</v>
      </c>
      <c r="AR80" s="249">
        <f t="shared" si="6"/>
        <v>0</v>
      </c>
      <c r="AS80" s="196"/>
      <c r="AT80" s="196"/>
      <c r="AU80" s="328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6"/>
        <v>0</v>
      </c>
      <c r="AQ81" s="249">
        <f t="shared" si="6"/>
        <v>0</v>
      </c>
      <c r="AR81" s="249">
        <f t="shared" si="6"/>
        <v>0</v>
      </c>
      <c r="AS81" s="196"/>
      <c r="AT81" s="196"/>
      <c r="AU81" s="328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6"/>
        <v>0</v>
      </c>
      <c r="AQ82" s="249">
        <f t="shared" si="6"/>
        <v>0</v>
      </c>
      <c r="AR82" s="249">
        <f t="shared" si="6"/>
        <v>0</v>
      </c>
      <c r="AS82" s="196"/>
      <c r="AT82" s="196"/>
      <c r="AU82" s="328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6"/>
        <v>0</v>
      </c>
      <c r="AQ83" s="249">
        <f t="shared" si="6"/>
        <v>0</v>
      </c>
      <c r="AR83" s="249">
        <f t="shared" si="6"/>
        <v>0</v>
      </c>
      <c r="AS83" s="196"/>
      <c r="AT83" s="196"/>
      <c r="AU83" s="328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6"/>
        <v>0</v>
      </c>
      <c r="AQ84" s="249">
        <f t="shared" si="6"/>
        <v>0</v>
      </c>
      <c r="AR84" s="249">
        <f t="shared" si="6"/>
        <v>0</v>
      </c>
      <c r="AS84" s="196"/>
      <c r="AT84" s="196"/>
      <c r="AU84" s="328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6"/>
        <v>0</v>
      </c>
      <c r="AQ85" s="249">
        <f t="shared" si="6"/>
        <v>0</v>
      </c>
      <c r="AR85" s="249">
        <f t="shared" si="6"/>
        <v>0</v>
      </c>
      <c r="AS85" s="196"/>
      <c r="AT85" s="196"/>
      <c r="AU85" s="328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6"/>
        <v>0</v>
      </c>
      <c r="AQ86" s="249">
        <f t="shared" si="6"/>
        <v>0</v>
      </c>
      <c r="AR86" s="249">
        <f t="shared" si="6"/>
        <v>0</v>
      </c>
      <c r="AS86" s="196"/>
      <c r="AT86" s="196"/>
      <c r="AU86" s="328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6"/>
        <v>0</v>
      </c>
      <c r="AQ87" s="249">
        <f t="shared" si="6"/>
        <v>0</v>
      </c>
      <c r="AR87" s="249">
        <f t="shared" si="6"/>
        <v>0</v>
      </c>
      <c r="AS87" s="196"/>
      <c r="AT87" s="196"/>
      <c r="AU87" s="328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6"/>
        <v>0</v>
      </c>
      <c r="AQ88" s="249">
        <f t="shared" si="6"/>
        <v>0</v>
      </c>
      <c r="AR88" s="249">
        <f t="shared" si="6"/>
        <v>0</v>
      </c>
      <c r="AS88" s="196"/>
      <c r="AT88" s="196"/>
      <c r="AU88" s="328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6"/>
        <v>0</v>
      </c>
      <c r="AQ89" s="249">
        <f t="shared" si="6"/>
        <v>0</v>
      </c>
      <c r="AR89" s="249">
        <f t="shared" si="6"/>
        <v>0</v>
      </c>
      <c r="AS89" s="196"/>
      <c r="AT89" s="196"/>
      <c r="AU89" s="328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6"/>
        <v>0</v>
      </c>
      <c r="AQ90" s="249">
        <f t="shared" si="6"/>
        <v>0</v>
      </c>
      <c r="AR90" s="249">
        <f t="shared" si="6"/>
        <v>0</v>
      </c>
      <c r="AS90" s="196"/>
      <c r="AT90" s="196"/>
      <c r="AU90" s="328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6"/>
        <v>0</v>
      </c>
      <c r="AQ91" s="249">
        <f t="shared" si="6"/>
        <v>0</v>
      </c>
      <c r="AR91" s="249">
        <f t="shared" si="6"/>
        <v>0</v>
      </c>
      <c r="AS91" s="196"/>
      <c r="AT91" s="196"/>
      <c r="AU91" s="328"/>
    </row>
    <row r="92" spans="1:47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196"/>
    </row>
    <row r="93" spans="1:47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196"/>
    </row>
    <row r="94" spans="1:47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196"/>
    </row>
    <row r="95" spans="1:47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196"/>
    </row>
    <row r="96" spans="1:47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SUMIF($AS$9:$AT$9,AP$9,$AS96:$AT96)</f>
        <v>0</v>
      </c>
      <c r="AQ96" s="249">
        <f>SUMIF($AS$9:$AT$9,AQ$9,$AS96:$AT96)</f>
        <v>0</v>
      </c>
      <c r="AR96" s="249">
        <f>SUMIF($AS$9:$AT$9,AR$9,$AS96:$AT96)</f>
        <v>0</v>
      </c>
      <c r="AS96" s="196"/>
      <c r="AT96" s="196"/>
      <c r="AU96" s="328"/>
    </row>
    <row r="97" spans="1:47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196"/>
      <c r="AU97" s="328"/>
    </row>
    <row r="98" spans="1:47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SUMIF($AS$9:$AT$9,AP$9,$AS98:$AT98)</f>
        <v>0</v>
      </c>
      <c r="AQ98" s="249">
        <f>SUMIF($AS$9:$AT$9,AQ$9,$AS98:$AT98)</f>
        <v>0</v>
      </c>
      <c r="AR98" s="249">
        <f>SUMIF($AS$9:$AT$9,AR$9,$AS98:$AT98)</f>
        <v>0</v>
      </c>
      <c r="AS98" s="196"/>
      <c r="AT98" s="196"/>
      <c r="AU98" s="328"/>
    </row>
    <row r="99" spans="1:47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196"/>
    </row>
    <row r="100" spans="1:47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196"/>
    </row>
    <row r="101" spans="1:47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196"/>
    </row>
    <row r="102" spans="1:47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196"/>
    </row>
    <row r="103" spans="1:47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196"/>
    </row>
    <row r="104" spans="1:47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196"/>
    </row>
    <row r="105" spans="1:47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196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7">SUMIF($AS$9:$AT$9,AP$9,$AS106:$AT106)</f>
        <v>0</v>
      </c>
      <c r="AQ106" s="249">
        <f t="shared" si="7"/>
        <v>0</v>
      </c>
      <c r="AR106" s="249">
        <f t="shared" si="7"/>
        <v>0</v>
      </c>
      <c r="AS106" s="196"/>
      <c r="AT106" s="196"/>
      <c r="AU106" s="328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7"/>
        <v>0</v>
      </c>
      <c r="AQ107" s="249">
        <f t="shared" si="7"/>
        <v>0</v>
      </c>
      <c r="AR107" s="249">
        <f t="shared" si="7"/>
        <v>0</v>
      </c>
      <c r="AS107" s="196"/>
      <c r="AT107" s="196"/>
      <c r="AU107" s="328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7"/>
        <v>0</v>
      </c>
      <c r="AQ108" s="249">
        <f t="shared" si="7"/>
        <v>0</v>
      </c>
      <c r="AR108" s="249">
        <f t="shared" si="7"/>
        <v>0</v>
      </c>
      <c r="AS108" s="196"/>
      <c r="AT108" s="196"/>
      <c r="AU108" s="328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7"/>
        <v>0</v>
      </c>
      <c r="AQ109" s="249">
        <f t="shared" si="7"/>
        <v>0</v>
      </c>
      <c r="AR109" s="249">
        <f t="shared" si="7"/>
        <v>0</v>
      </c>
      <c r="AS109" s="143"/>
      <c r="AT109" s="196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0</v>
      </c>
      <c r="AQ110" s="246">
        <f>IF(AQ109=0,0,AQ108/AQ109*1000/AQ$6)</f>
        <v>0</v>
      </c>
      <c r="AR110" s="246">
        <f>IF(AR109=0,0,AR108/AR109*1000/AR$6)</f>
        <v>0</v>
      </c>
      <c r="AS110" s="143"/>
      <c r="AT110" s="196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8">SUMIF($AS$9:$AT$9,AP$9,$AS111:$AT111)</f>
        <v>0</v>
      </c>
      <c r="AQ111" s="249">
        <f t="shared" si="8"/>
        <v>0</v>
      </c>
      <c r="AR111" s="249">
        <f t="shared" si="8"/>
        <v>0</v>
      </c>
      <c r="AS111" s="143"/>
      <c r="AT111" s="196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8"/>
        <v>0</v>
      </c>
      <c r="AQ112" s="249">
        <f t="shared" si="8"/>
        <v>0</v>
      </c>
      <c r="AR112" s="249">
        <f t="shared" si="8"/>
        <v>0</v>
      </c>
      <c r="AS112" s="143"/>
      <c r="AT112" s="196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96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96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96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96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96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96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9">SUMIF($AS$9:$AT$9,AP$9,$AS119:$AT119)</f>
        <v>0</v>
      </c>
      <c r="AQ119" s="249">
        <f t="shared" si="9"/>
        <v>0</v>
      </c>
      <c r="AR119" s="249">
        <f t="shared" si="9"/>
        <v>0</v>
      </c>
      <c r="AS119" s="196"/>
      <c r="AT119" s="196"/>
      <c r="AU119" s="328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9"/>
        <v>0</v>
      </c>
      <c r="AQ120" s="249">
        <f t="shared" si="9"/>
        <v>0</v>
      </c>
      <c r="AR120" s="249">
        <f t="shared" si="9"/>
        <v>0</v>
      </c>
      <c r="AS120" s="196"/>
      <c r="AT120" s="196"/>
      <c r="AU120" s="328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9"/>
        <v>0</v>
      </c>
      <c r="AQ121" s="249">
        <f t="shared" si="9"/>
        <v>0</v>
      </c>
      <c r="AR121" s="249">
        <f t="shared" si="9"/>
        <v>0</v>
      </c>
      <c r="AS121" s="196"/>
      <c r="AT121" s="196"/>
      <c r="AU121" s="328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9"/>
        <v>0</v>
      </c>
      <c r="AQ122" s="249">
        <f t="shared" si="9"/>
        <v>0</v>
      </c>
      <c r="AR122" s="249">
        <f t="shared" si="9"/>
        <v>0</v>
      </c>
      <c r="AS122" s="196"/>
      <c r="AT122" s="196"/>
      <c r="AU122" s="328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9"/>
        <v>0</v>
      </c>
      <c r="AQ123" s="249">
        <f t="shared" si="9"/>
        <v>0</v>
      </c>
      <c r="AR123" s="249">
        <f t="shared" si="9"/>
        <v>0</v>
      </c>
      <c r="AS123" s="196"/>
      <c r="AT123" s="196"/>
      <c r="AU123" s="328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/>
      </c>
      <c r="AN124" s="574" t="str">
        <f>IF(TEMPLATE_SPHERE_CODE="COLDVSNA","Контроль качества воды",IF(TEMPLATE_SPHERE_CODE="VOTV","Контроль сточных вод",""))</f>
        <v/>
      </c>
      <c r="AO124" s="422" t="s">
        <v>195</v>
      </c>
      <c r="AP124" s="249">
        <f t="shared" si="9"/>
        <v>0</v>
      </c>
      <c r="AQ124" s="249">
        <f t="shared" si="9"/>
        <v>0</v>
      </c>
      <c r="AR124" s="249">
        <f t="shared" si="9"/>
        <v>0</v>
      </c>
      <c r="AS124" s="196"/>
      <c r="AT124" s="196"/>
      <c r="AU124" s="328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9"/>
        <v>0</v>
      </c>
      <c r="AQ125" s="249">
        <f t="shared" si="9"/>
        <v>0</v>
      </c>
      <c r="AR125" s="249">
        <f t="shared" si="9"/>
        <v>0</v>
      </c>
      <c r="AS125" s="196"/>
      <c r="AT125" s="196"/>
      <c r="AU125" s="328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/>
      </c>
      <c r="AN126" s="574" t="str">
        <f>IF(TEMPLATE_SPHERE_CODE="COLDVSNA","",IF(TEMPLATE_SPHERE_CODE="VOTV","Услуги по обращению с осадком сточных вод",""))</f>
        <v/>
      </c>
      <c r="AO126" s="163" t="str">
        <f>IF(TEMPLATE_SPHERE_CODE="COLDVSNA","",IF(TEMPLATE_SPHERE_CODE="VOTV","тыс.руб.",""))</f>
        <v/>
      </c>
      <c r="AP126" s="249">
        <f>IF(TEMPLATE_SPHERE_CODE="COLDVSNA","",SUMIF($AS$9:$AT$9,AP$9,$AS126:$AT126))</f>
        <v>0</v>
      </c>
      <c r="AQ126" s="249">
        <f>IF(TEMPLATE_SPHERE_CODE="COLDVSNA","",SUMIF($AS$9:$AT$9,AQ$9,$AS126:$AT126))</f>
        <v>0</v>
      </c>
      <c r="AR126" s="249">
        <f>IF(TEMPLATE_SPHERE_CODE="COLDVSNA","",SUMIF($AS$9:$AT$9,AR$9,$AS126:$AT126))</f>
        <v>0</v>
      </c>
      <c r="AS126" s="196"/>
      <c r="AT126" s="196"/>
      <c r="AU126" s="328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0">SUMIF($AS$9:$AT$9,AP$9,$AS127:$AT127)</f>
        <v>0</v>
      </c>
      <c r="AQ127" s="249">
        <f t="shared" si="10"/>
        <v>0</v>
      </c>
      <c r="AR127" s="249">
        <f t="shared" si="10"/>
        <v>0</v>
      </c>
      <c r="AS127" s="196"/>
      <c r="AT127" s="196"/>
      <c r="AU127" s="328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0"/>
        <v>0</v>
      </c>
      <c r="AQ128" s="249">
        <f t="shared" si="10"/>
        <v>0</v>
      </c>
      <c r="AR128" s="249">
        <f t="shared" si="10"/>
        <v>0</v>
      </c>
      <c r="AS128" s="196"/>
      <c r="AT128" s="196"/>
      <c r="AU128" s="328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0"/>
        <v>0</v>
      </c>
      <c r="AQ129" s="249">
        <f t="shared" si="10"/>
        <v>0</v>
      </c>
      <c r="AR129" s="249">
        <f t="shared" si="10"/>
        <v>0</v>
      </c>
      <c r="AS129" s="196"/>
      <c r="AT129" s="196"/>
      <c r="AU129" s="328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0"/>
        <v>0</v>
      </c>
      <c r="AQ130" s="249">
        <f t="shared" si="10"/>
        <v>0</v>
      </c>
      <c r="AR130" s="249">
        <f t="shared" si="10"/>
        <v>0</v>
      </c>
      <c r="AS130" s="196"/>
      <c r="AT130" s="196"/>
      <c r="AU130" s="328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0"/>
        <v>0</v>
      </c>
      <c r="AQ131" s="249">
        <f t="shared" si="10"/>
        <v>0</v>
      </c>
      <c r="AR131" s="249">
        <f t="shared" si="10"/>
        <v>0</v>
      </c>
      <c r="AS131" s="196"/>
      <c r="AT131" s="196"/>
      <c r="AU131" s="328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0"/>
        <v>0</v>
      </c>
      <c r="AQ132" s="249">
        <f t="shared" si="10"/>
        <v>0</v>
      </c>
      <c r="AR132" s="249">
        <f t="shared" si="10"/>
        <v>0</v>
      </c>
      <c r="AS132" s="196"/>
      <c r="AT132" s="196"/>
      <c r="AU132" s="328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0"/>
        <v>0</v>
      </c>
      <c r="AQ133" s="249">
        <f t="shared" si="10"/>
        <v>0</v>
      </c>
      <c r="AR133" s="249">
        <f t="shared" si="10"/>
        <v>0</v>
      </c>
      <c r="AS133" s="196"/>
      <c r="AT133" s="196"/>
      <c r="AU133" s="328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0"/>
        <v>0</v>
      </c>
      <c r="AQ134" s="249">
        <f t="shared" si="10"/>
        <v>0</v>
      </c>
      <c r="AR134" s="249">
        <f t="shared" si="10"/>
        <v>0</v>
      </c>
      <c r="AS134" s="196"/>
      <c r="AT134" s="196"/>
      <c r="AU134" s="328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0"/>
        <v>0</v>
      </c>
      <c r="AQ135" s="249">
        <f t="shared" si="10"/>
        <v>0</v>
      </c>
      <c r="AR135" s="249">
        <f t="shared" si="10"/>
        <v>0</v>
      </c>
      <c r="AS135" s="196"/>
      <c r="AT135" s="196"/>
      <c r="AU135" s="328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0"/>
        <v>0</v>
      </c>
      <c r="AQ136" s="249">
        <f t="shared" si="10"/>
        <v>0</v>
      </c>
      <c r="AR136" s="249">
        <f t="shared" si="10"/>
        <v>0</v>
      </c>
      <c r="AS136" s="196"/>
      <c r="AT136" s="196"/>
      <c r="AU136" s="328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0"/>
        <v>0</v>
      </c>
      <c r="AQ137" s="249">
        <f t="shared" si="10"/>
        <v>0</v>
      </c>
      <c r="AR137" s="249">
        <f t="shared" si="10"/>
        <v>0</v>
      </c>
      <c r="AS137" s="196"/>
      <c r="AT137" s="196"/>
      <c r="AU137" s="328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0"/>
        <v>0</v>
      </c>
      <c r="AQ138" s="249">
        <f t="shared" si="10"/>
        <v>0</v>
      </c>
      <c r="AR138" s="249">
        <f t="shared" si="10"/>
        <v>0</v>
      </c>
      <c r="AS138" s="196"/>
      <c r="AT138" s="196"/>
      <c r="AU138" s="328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0"/>
        <v>0</v>
      </c>
      <c r="AQ139" s="249">
        <f t="shared" si="10"/>
        <v>0</v>
      </c>
      <c r="AR139" s="249">
        <f t="shared" si="10"/>
        <v>0</v>
      </c>
      <c r="AS139" s="143"/>
      <c r="AT139" s="196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0</v>
      </c>
      <c r="AQ140" s="246">
        <f>IF(AQ139=0,0,AQ138/AQ139*1000/AQ$6)</f>
        <v>0</v>
      </c>
      <c r="AR140" s="246">
        <f>IF(AR139=0,0,AR138/AR139*1000/AR$6)</f>
        <v>0</v>
      </c>
      <c r="AS140" s="143"/>
      <c r="AT140" s="196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1">SUMIF($AS$9:$AT$9,AP$9,$AS141:$AT141)</f>
        <v>0</v>
      </c>
      <c r="AQ141" s="249">
        <f t="shared" si="11"/>
        <v>0</v>
      </c>
      <c r="AR141" s="249">
        <f t="shared" si="11"/>
        <v>0</v>
      </c>
      <c r="AS141" s="143"/>
      <c r="AT141" s="196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1"/>
        <v>0</v>
      </c>
      <c r="AQ142" s="249">
        <f t="shared" si="11"/>
        <v>0</v>
      </c>
      <c r="AR142" s="249">
        <f t="shared" si="11"/>
        <v>0</v>
      </c>
      <c r="AS142" s="143"/>
      <c r="AT142" s="196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96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96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96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96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96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96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12">SUMIF($AS$9:$AT$9,AP$9,$AS149:$AT149)</f>
        <v>0</v>
      </c>
      <c r="AQ149" s="249">
        <f t="shared" si="12"/>
        <v>0</v>
      </c>
      <c r="AR149" s="249">
        <f t="shared" si="12"/>
        <v>0</v>
      </c>
      <c r="AS149" s="196"/>
      <c r="AT149" s="196"/>
      <c r="AU149" s="328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12"/>
        <v>0</v>
      </c>
      <c r="AQ150" s="249">
        <f t="shared" si="12"/>
        <v>0</v>
      </c>
      <c r="AR150" s="249">
        <f t="shared" si="12"/>
        <v>0</v>
      </c>
      <c r="AS150" s="196"/>
      <c r="AT150" s="196"/>
      <c r="AU150" s="328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12"/>
        <v>0</v>
      </c>
      <c r="AQ151" s="249">
        <f t="shared" si="12"/>
        <v>0</v>
      </c>
      <c r="AR151" s="249">
        <f t="shared" si="12"/>
        <v>0</v>
      </c>
      <c r="AS151" s="196"/>
      <c r="AT151" s="196"/>
      <c r="AU151" s="328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12"/>
        <v>0</v>
      </c>
      <c r="AQ152" s="249">
        <f t="shared" si="12"/>
        <v>0</v>
      </c>
      <c r="AR152" s="249">
        <f t="shared" si="12"/>
        <v>0</v>
      </c>
      <c r="AS152" s="196"/>
      <c r="AT152" s="196"/>
      <c r="AU152" s="328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12"/>
        <v>0</v>
      </c>
      <c r="AQ153" s="249">
        <f t="shared" si="12"/>
        <v>0</v>
      </c>
      <c r="AR153" s="249">
        <f t="shared" si="12"/>
        <v>0</v>
      </c>
      <c r="AS153" s="196"/>
      <c r="AT153" s="196"/>
      <c r="AU153" s="328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12"/>
        <v>0</v>
      </c>
      <c r="AQ154" s="249">
        <f t="shared" si="12"/>
        <v>0</v>
      </c>
      <c r="AR154" s="249">
        <f t="shared" si="12"/>
        <v>0</v>
      </c>
      <c r="AS154" s="196"/>
      <c r="AT154" s="196"/>
      <c r="AU154" s="328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12"/>
        <v>0</v>
      </c>
      <c r="AQ155" s="249">
        <f t="shared" si="12"/>
        <v>0</v>
      </c>
      <c r="AR155" s="249">
        <f t="shared" si="12"/>
        <v>0</v>
      </c>
      <c r="AS155" s="196"/>
      <c r="AT155" s="196"/>
      <c r="AU155" s="328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12"/>
        <v>0</v>
      </c>
      <c r="AQ156" s="249">
        <f t="shared" si="12"/>
        <v>0</v>
      </c>
      <c r="AR156" s="249">
        <f t="shared" si="12"/>
        <v>0</v>
      </c>
      <c r="AS156" s="196"/>
      <c r="AT156" s="196"/>
      <c r="AU156" s="328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12"/>
        <v>0</v>
      </c>
      <c r="AQ157" s="249">
        <f t="shared" si="12"/>
        <v>0</v>
      </c>
      <c r="AR157" s="249">
        <f t="shared" si="12"/>
        <v>0</v>
      </c>
      <c r="AS157" s="196"/>
      <c r="AT157" s="196"/>
      <c r="AU157" s="328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12"/>
        <v>0</v>
      </c>
      <c r="AQ158" s="249">
        <f t="shared" si="12"/>
        <v>0</v>
      </c>
      <c r="AR158" s="249">
        <f t="shared" si="12"/>
        <v>0</v>
      </c>
      <c r="AS158" s="196"/>
      <c r="AT158" s="196"/>
      <c r="AU158" s="328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12"/>
        <v>0</v>
      </c>
      <c r="AQ159" s="249">
        <f t="shared" si="12"/>
        <v>0</v>
      </c>
      <c r="AR159" s="249">
        <f t="shared" si="12"/>
        <v>0</v>
      </c>
      <c r="AS159" s="196"/>
      <c r="AT159" s="196"/>
      <c r="AU159" s="328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12"/>
        <v>0</v>
      </c>
      <c r="AQ160" s="249">
        <f t="shared" si="12"/>
        <v>0</v>
      </c>
      <c r="AR160" s="249">
        <f t="shared" si="12"/>
        <v>0</v>
      </c>
      <c r="AS160" s="196"/>
      <c r="AT160" s="196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0</v>
      </c>
      <c r="AQ161" s="246">
        <f>IF(AQ160=0,0,AQ159/AQ160*1000/AQ$6)</f>
        <v>0</v>
      </c>
      <c r="AR161" s="246">
        <f>IF(AR160=0,0,AR159/AR160*1000/AR$6)</f>
        <v>0</v>
      </c>
      <c r="AS161" s="143"/>
      <c r="AT161" s="196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13">SUMIF($AS$9:$AT$9,AP$9,$AS162:$AT162)</f>
        <v>0</v>
      </c>
      <c r="AQ162" s="249">
        <f t="shared" si="13"/>
        <v>0</v>
      </c>
      <c r="AR162" s="249">
        <f t="shared" si="13"/>
        <v>0</v>
      </c>
      <c r="AS162" s="196"/>
      <c r="AT162" s="196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13"/>
        <v>0</v>
      </c>
      <c r="AQ163" s="249">
        <f t="shared" si="13"/>
        <v>0</v>
      </c>
      <c r="AR163" s="249">
        <f t="shared" si="13"/>
        <v>0</v>
      </c>
      <c r="AS163" s="196"/>
      <c r="AT163" s="196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96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96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96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96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96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96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14">SUMIF($AS$9:$AT$9,AP$9,$AS170:$AT170)</f>
        <v>0</v>
      </c>
      <c r="AQ170" s="249">
        <f t="shared" si="14"/>
        <v>0</v>
      </c>
      <c r="AR170" s="249">
        <f t="shared" si="14"/>
        <v>0</v>
      </c>
      <c r="AS170" s="196"/>
      <c r="AT170" s="196"/>
      <c r="AU170" s="328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14"/>
        <v>0</v>
      </c>
      <c r="AQ171" s="249">
        <f t="shared" si="14"/>
        <v>0</v>
      </c>
      <c r="AR171" s="249">
        <f t="shared" si="14"/>
        <v>0</v>
      </c>
      <c r="AS171" s="196"/>
      <c r="AT171" s="196"/>
      <c r="AU171" s="328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14"/>
        <v>0</v>
      </c>
      <c r="AQ172" s="249">
        <f t="shared" si="14"/>
        <v>0</v>
      </c>
      <c r="AR172" s="249">
        <f t="shared" si="14"/>
        <v>0</v>
      </c>
      <c r="AS172" s="196"/>
      <c r="AT172" s="196"/>
      <c r="AU172" s="328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14"/>
        <v>0</v>
      </c>
      <c r="AQ173" s="249">
        <f t="shared" si="14"/>
        <v>0</v>
      </c>
      <c r="AR173" s="249">
        <f t="shared" si="14"/>
        <v>0</v>
      </c>
      <c r="AS173" s="196"/>
      <c r="AT173" s="196"/>
      <c r="AU173" s="328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14"/>
        <v>0</v>
      </c>
      <c r="AQ174" s="249">
        <f t="shared" si="14"/>
        <v>0</v>
      </c>
      <c r="AR174" s="249">
        <f t="shared" si="14"/>
        <v>0</v>
      </c>
      <c r="AS174" s="196"/>
      <c r="AT174" s="196"/>
      <c r="AU174" s="328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14"/>
        <v>0</v>
      </c>
      <c r="AQ175" s="249">
        <f t="shared" si="14"/>
        <v>0</v>
      </c>
      <c r="AR175" s="249">
        <f t="shared" si="14"/>
        <v>0</v>
      </c>
      <c r="AS175" s="196"/>
      <c r="AT175" s="196"/>
      <c r="AU175" s="328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14"/>
        <v>0</v>
      </c>
      <c r="AQ176" s="249">
        <f t="shared" si="14"/>
        <v>0</v>
      </c>
      <c r="AR176" s="249">
        <f t="shared" si="14"/>
        <v>0</v>
      </c>
      <c r="AS176" s="196"/>
      <c r="AT176" s="196"/>
      <c r="AU176" s="328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14"/>
        <v>0</v>
      </c>
      <c r="AQ177" s="249">
        <f t="shared" si="14"/>
        <v>0</v>
      </c>
      <c r="AR177" s="249">
        <f t="shared" si="14"/>
        <v>0</v>
      </c>
      <c r="AS177" s="196"/>
      <c r="AT177" s="196"/>
      <c r="AU177" s="328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14"/>
        <v>0</v>
      </c>
      <c r="AQ178" s="249">
        <f t="shared" si="14"/>
        <v>0</v>
      </c>
      <c r="AR178" s="249">
        <f t="shared" si="14"/>
        <v>0</v>
      </c>
      <c r="AS178" s="196"/>
      <c r="AT178" s="196"/>
      <c r="AU178" s="328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14"/>
        <v>0</v>
      </c>
      <c r="AQ179" s="249">
        <f t="shared" si="14"/>
        <v>0</v>
      </c>
      <c r="AR179" s="249">
        <f t="shared" si="14"/>
        <v>0</v>
      </c>
      <c r="AS179" s="196"/>
      <c r="AT179" s="196"/>
      <c r="AU179" s="328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14"/>
        <v>0</v>
      </c>
      <c r="AQ180" s="249">
        <f t="shared" si="14"/>
        <v>0</v>
      </c>
      <c r="AR180" s="249">
        <f t="shared" si="14"/>
        <v>0</v>
      </c>
      <c r="AS180" s="196"/>
      <c r="AT180" s="196"/>
      <c r="AU180" s="328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14"/>
        <v>0</v>
      </c>
      <c r="AQ181" s="249">
        <f t="shared" si="14"/>
        <v>0</v>
      </c>
      <c r="AR181" s="249">
        <f t="shared" si="14"/>
        <v>0</v>
      </c>
      <c r="AS181" s="196"/>
      <c r="AT181" s="196"/>
      <c r="AU181" s="328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14"/>
        <v>0</v>
      </c>
      <c r="AQ182" s="249">
        <f t="shared" si="14"/>
        <v>0</v>
      </c>
      <c r="AR182" s="249">
        <f t="shared" si="14"/>
        <v>0</v>
      </c>
      <c r="AS182" s="196"/>
      <c r="AT182" s="196"/>
      <c r="AU182" s="328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14"/>
        <v>0</v>
      </c>
      <c r="AQ183" s="249">
        <f t="shared" si="14"/>
        <v>0</v>
      </c>
      <c r="AR183" s="249">
        <f t="shared" si="14"/>
        <v>0</v>
      </c>
      <c r="AS183" s="196"/>
      <c r="AT183" s="196"/>
      <c r="AU183" s="328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14"/>
        <v>0</v>
      </c>
      <c r="AQ184" s="249">
        <f t="shared" si="14"/>
        <v>0</v>
      </c>
      <c r="AR184" s="249">
        <f t="shared" si="14"/>
        <v>0</v>
      </c>
      <c r="AS184" s="196"/>
      <c r="AT184" s="196"/>
      <c r="AU184" s="328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14"/>
        <v>0</v>
      </c>
      <c r="AQ185" s="249">
        <f t="shared" si="14"/>
        <v>0</v>
      </c>
      <c r="AR185" s="249">
        <f t="shared" si="14"/>
        <v>0</v>
      </c>
      <c r="AS185" s="196"/>
      <c r="AT185" s="196"/>
      <c r="AU185" s="328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14"/>
        <v>0</v>
      </c>
      <c r="AQ186" s="249">
        <f t="shared" si="14"/>
        <v>0</v>
      </c>
      <c r="AR186" s="249">
        <f t="shared" si="14"/>
        <v>0</v>
      </c>
      <c r="AS186" s="196"/>
      <c r="AT186" s="196"/>
      <c r="AU186" s="328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14"/>
        <v>0</v>
      </c>
      <c r="AQ187" s="249">
        <f t="shared" si="14"/>
        <v>0</v>
      </c>
      <c r="AR187" s="249">
        <f t="shared" si="14"/>
        <v>0</v>
      </c>
      <c r="AS187" s="196"/>
      <c r="AT187" s="196"/>
      <c r="AU187" s="328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14"/>
        <v>0</v>
      </c>
      <c r="AQ188" s="249">
        <f t="shared" si="14"/>
        <v>0</v>
      </c>
      <c r="AR188" s="249">
        <f t="shared" si="14"/>
        <v>0</v>
      </c>
      <c r="AS188" s="196"/>
      <c r="AT188" s="196"/>
      <c r="AU188" s="328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14"/>
        <v>0</v>
      </c>
      <c r="AQ189" s="249">
        <f t="shared" si="14"/>
        <v>0</v>
      </c>
      <c r="AR189" s="249">
        <f t="shared" si="14"/>
        <v>0</v>
      </c>
      <c r="AS189" s="196"/>
      <c r="AT189" s="196"/>
      <c r="AU189" s="328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14"/>
        <v>0</v>
      </c>
      <c r="AQ190" s="249">
        <f t="shared" si="14"/>
        <v>0</v>
      </c>
      <c r="AR190" s="249">
        <f t="shared" si="14"/>
        <v>0</v>
      </c>
      <c r="AS190" s="196"/>
      <c r="AT190" s="196"/>
      <c r="AU190" s="328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14"/>
        <v>0</v>
      </c>
      <c r="AQ191" s="249">
        <f t="shared" si="14"/>
        <v>0</v>
      </c>
      <c r="AR191" s="249">
        <f t="shared" si="14"/>
        <v>0</v>
      </c>
      <c r="AS191" s="196"/>
      <c r="AT191" s="196"/>
      <c r="AU191" s="328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14"/>
        <v>0</v>
      </c>
      <c r="AQ192" s="249">
        <f t="shared" si="14"/>
        <v>0</v>
      </c>
      <c r="AR192" s="249">
        <f t="shared" si="14"/>
        <v>0</v>
      </c>
      <c r="AS192" s="196"/>
      <c r="AT192" s="196"/>
      <c r="AU192" s="328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14"/>
        <v>0</v>
      </c>
      <c r="AQ193" s="249">
        <f t="shared" si="14"/>
        <v>0</v>
      </c>
      <c r="AR193" s="249">
        <f t="shared" si="14"/>
        <v>0</v>
      </c>
      <c r="AS193" s="196"/>
      <c r="AT193" s="196"/>
      <c r="AU193" s="328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14"/>
        <v>0</v>
      </c>
      <c r="AQ194" s="249">
        <f t="shared" si="14"/>
        <v>0</v>
      </c>
      <c r="AR194" s="249">
        <f t="shared" si="14"/>
        <v>0</v>
      </c>
      <c r="AS194" s="196"/>
      <c r="AT194" s="196"/>
      <c r="AU194" s="328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14"/>
        <v>0</v>
      </c>
      <c r="AQ195" s="249">
        <f t="shared" si="14"/>
        <v>0</v>
      </c>
      <c r="AR195" s="249">
        <f t="shared" si="14"/>
        <v>0</v>
      </c>
      <c r="AS195" s="196"/>
      <c r="AT195" s="196"/>
      <c r="AU195" s="328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14"/>
        <v>0</v>
      </c>
      <c r="AQ196" s="249">
        <f t="shared" si="14"/>
        <v>0</v>
      </c>
      <c r="AR196" s="249">
        <f t="shared" si="14"/>
        <v>0</v>
      </c>
      <c r="AS196" s="196"/>
      <c r="AT196" s="196"/>
      <c r="AU196" s="328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14"/>
        <v>0</v>
      </c>
      <c r="AQ197" s="249">
        <f t="shared" si="14"/>
        <v>0</v>
      </c>
      <c r="AR197" s="249">
        <f t="shared" si="14"/>
        <v>0</v>
      </c>
      <c r="AS197" s="196"/>
      <c r="AT197" s="196"/>
      <c r="AU197" s="328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14"/>
        <v>0</v>
      </c>
      <c r="AQ198" s="249">
        <f t="shared" si="14"/>
        <v>0</v>
      </c>
      <c r="AR198" s="249">
        <f t="shared" si="14"/>
        <v>0</v>
      </c>
      <c r="AS198" s="196"/>
      <c r="AT198" s="196"/>
      <c r="AU198" s="328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14"/>
        <v>0</v>
      </c>
      <c r="AQ199" s="249">
        <f t="shared" si="14"/>
        <v>0</v>
      </c>
      <c r="AR199" s="249">
        <f t="shared" si="14"/>
        <v>0</v>
      </c>
      <c r="AS199" s="196"/>
      <c r="AT199" s="196"/>
      <c r="AU199" s="328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14"/>
        <v>0</v>
      </c>
      <c r="AQ200" s="249">
        <f t="shared" si="14"/>
        <v>0</v>
      </c>
      <c r="AR200" s="249">
        <f t="shared" si="14"/>
        <v>0</v>
      </c>
      <c r="AS200" s="196"/>
      <c r="AT200" s="196"/>
      <c r="AU200" s="328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14"/>
        <v>0</v>
      </c>
      <c r="AQ201" s="249">
        <f t="shared" si="14"/>
        <v>0</v>
      </c>
      <c r="AR201" s="249">
        <f t="shared" si="14"/>
        <v>0</v>
      </c>
      <c r="AS201" s="196"/>
      <c r="AT201" s="196"/>
      <c r="AU201" s="328"/>
    </row>
    <row r="202" spans="1:47" ht="0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196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SUMIF($AS$9:$AT$9,AP$9,$AS203:$AT203)</f>
        <v>0</v>
      </c>
      <c r="AQ203" s="249">
        <f>SUMIF($AS$9:$AT$9,AQ$9,$AS203:$AT203)</f>
        <v>0</v>
      </c>
      <c r="AR203" s="249">
        <f>SUMIF($AS$9:$AT$9,AR$9,$AS203:$AT203)</f>
        <v>0</v>
      </c>
      <c r="AS203" s="196"/>
      <c r="AT203" s="196"/>
      <c r="AU203" s="328"/>
    </row>
    <row r="204" spans="1:47" ht="0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196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SUMIF($AS$9:$AT$9,AP$9,$AS205:$AT205)</f>
        <v>0</v>
      </c>
      <c r="AQ205" s="249">
        <f>SUMIF($AS$9:$AT$9,AQ$9,$AS205:$AT205)</f>
        <v>0</v>
      </c>
      <c r="AR205" s="249">
        <f>SUMIF($AS$9:$AT$9,AR$9,$AS205:$AT205)</f>
        <v>0</v>
      </c>
      <c r="AS205" s="196"/>
      <c r="AT205" s="196"/>
      <c r="AU205" s="328"/>
    </row>
    <row r="206" spans="1:47" ht="0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196"/>
      <c r="AU206" s="115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15">SUMIF($AS$9:$AT$9,AP$9,$AS207:$AT207)</f>
        <v>0</v>
      </c>
      <c r="AQ207" s="249">
        <f t="shared" si="15"/>
        <v>0</v>
      </c>
      <c r="AR207" s="249">
        <f t="shared" si="15"/>
        <v>0</v>
      </c>
      <c r="AS207" s="196"/>
      <c r="AT207" s="196"/>
      <c r="AU207" s="328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15"/>
        <v>0</v>
      </c>
      <c r="AQ208" s="249">
        <f t="shared" si="15"/>
        <v>0</v>
      </c>
      <c r="AR208" s="249">
        <f t="shared" si="15"/>
        <v>0</v>
      </c>
      <c r="AS208" s="196"/>
      <c r="AT208" s="196"/>
      <c r="AU208" s="328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196"/>
      <c r="AU209" s="115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16">SUMIF($AS$9:$AT$9,AP$9,$AS210:$AT210)</f>
        <v>0</v>
      </c>
      <c r="AQ210" s="249">
        <f t="shared" si="16"/>
        <v>0</v>
      </c>
      <c r="AR210" s="249">
        <f t="shared" si="16"/>
        <v>0</v>
      </c>
      <c r="AS210" s="196"/>
      <c r="AT210" s="196"/>
      <c r="AU210" s="328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16"/>
        <v>0</v>
      </c>
      <c r="AQ211" s="249">
        <f t="shared" si="16"/>
        <v>0</v>
      </c>
      <c r="AR211" s="249">
        <f t="shared" si="16"/>
        <v>0</v>
      </c>
      <c r="AS211" s="196"/>
      <c r="AT211" s="196"/>
      <c r="AU211" s="328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16"/>
        <v>0</v>
      </c>
      <c r="AQ212" s="249">
        <f t="shared" si="16"/>
        <v>0</v>
      </c>
      <c r="AR212" s="249">
        <f t="shared" si="16"/>
        <v>0</v>
      </c>
      <c r="AS212" s="196"/>
      <c r="AT212" s="196"/>
      <c r="AU212" s="328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16"/>
        <v>0</v>
      </c>
      <c r="AQ213" s="249">
        <f t="shared" si="16"/>
        <v>0</v>
      </c>
      <c r="AR213" s="249">
        <f t="shared" si="16"/>
        <v>0</v>
      </c>
      <c r="AS213" s="196"/>
      <c r="AT213" s="196"/>
      <c r="AU213" s="328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0"/>
      <c r="AM214" s="537"/>
      <c r="AN214" s="551"/>
      <c r="AO214" s="167"/>
      <c r="AP214" s="263"/>
      <c r="AQ214" s="263"/>
      <c r="AR214" s="263"/>
      <c r="AS214" s="196"/>
      <c r="AT214" s="196"/>
      <c r="AU214" s="115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0"/>
      <c r="AM215" s="537"/>
      <c r="AN215" s="551"/>
      <c r="AO215" s="167"/>
      <c r="AP215" s="263"/>
      <c r="AQ215" s="263"/>
      <c r="AR215" s="263"/>
      <c r="AS215" s="196"/>
      <c r="AT215" s="196"/>
      <c r="AU215" s="115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0"/>
      <c r="AM216" s="537"/>
      <c r="AN216" s="551"/>
      <c r="AO216" s="167"/>
      <c r="AP216" s="263"/>
      <c r="AQ216" s="263"/>
      <c r="AR216" s="263"/>
      <c r="AS216" s="196"/>
      <c r="AT216" s="196"/>
      <c r="AU216" s="115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0"/>
      <c r="AM217" s="537"/>
      <c r="AN217" s="551"/>
      <c r="AO217" s="167"/>
      <c r="AP217" s="263"/>
      <c r="AQ217" s="263"/>
      <c r="AR217" s="263"/>
      <c r="AS217" s="196"/>
      <c r="AT217" s="196"/>
      <c r="AU217" s="115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0"/>
      <c r="AM218" s="537"/>
      <c r="AN218" s="551"/>
      <c r="AO218" s="167"/>
      <c r="AP218" s="263"/>
      <c r="AQ218" s="263"/>
      <c r="AR218" s="263"/>
      <c r="AS218" s="196"/>
      <c r="AT218" s="196"/>
      <c r="AU218" s="115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0"/>
      <c r="AM219" s="537"/>
      <c r="AN219" s="551"/>
      <c r="AO219" s="167"/>
      <c r="AP219" s="263"/>
      <c r="AQ219" s="263"/>
      <c r="AR219" s="263"/>
      <c r="AS219" s="196"/>
      <c r="AT219" s="196"/>
      <c r="AU219" s="115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0"/>
      <c r="AM220" s="537"/>
      <c r="AN220" s="551"/>
      <c r="AO220" s="167"/>
      <c r="AP220" s="263"/>
      <c r="AQ220" s="263"/>
      <c r="AR220" s="263"/>
      <c r="AS220" s="196"/>
      <c r="AT220" s="196"/>
      <c r="AU220" s="115"/>
    </row>
    <row r="221" spans="1:47" ht="0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0"/>
      <c r="AM221" s="537"/>
      <c r="AN221" s="551"/>
      <c r="AO221" s="167"/>
      <c r="AP221" s="263"/>
      <c r="AQ221" s="263"/>
      <c r="AR221" s="263"/>
      <c r="AS221" s="196"/>
      <c r="AT221" s="196"/>
      <c r="AU221" s="115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</row>
    <row r="223" spans="1:47" ht="0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37"/>
      <c r="AN223" s="551"/>
      <c r="AO223" s="167"/>
      <c r="AP223" s="263"/>
      <c r="AQ223" s="263"/>
      <c r="AR223" s="263"/>
      <c r="AS223" s="196"/>
      <c r="AT223" s="196"/>
      <c r="AU223" s="115"/>
    </row>
    <row r="224" spans="1:47" ht="0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37"/>
      <c r="AN224" s="551"/>
      <c r="AO224" s="167"/>
      <c r="AP224" s="263"/>
      <c r="AQ224" s="263"/>
      <c r="AR224" s="263"/>
      <c r="AS224" s="196"/>
      <c r="AT224" s="196"/>
      <c r="AU224" s="115"/>
    </row>
    <row r="225" spans="1:48" ht="0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37"/>
      <c r="AN225" s="551"/>
      <c r="AO225" s="167"/>
      <c r="AP225" s="263"/>
      <c r="AQ225" s="263"/>
      <c r="AR225" s="263"/>
      <c r="AS225" s="196"/>
      <c r="AT225" s="196"/>
      <c r="AU225" s="115"/>
    </row>
    <row r="226" spans="1:48" ht="0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37"/>
      <c r="AN226" s="551"/>
      <c r="AO226" s="167"/>
      <c r="AP226" s="263"/>
      <c r="AQ226" s="263"/>
      <c r="AR226" s="263"/>
      <c r="AS226" s="196"/>
      <c r="AT226" s="196"/>
      <c r="AU226" s="115"/>
    </row>
    <row r="227" spans="1:48" ht="0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37"/>
      <c r="AN227" s="551"/>
      <c r="AO227" s="167"/>
      <c r="AP227" s="263"/>
      <c r="AQ227" s="263"/>
      <c r="AR227" s="263"/>
      <c r="AS227" s="196"/>
      <c r="AT227" s="196"/>
      <c r="AU227" s="115"/>
    </row>
    <row r="228" spans="1:48" ht="0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37"/>
      <c r="AN228" s="551"/>
      <c r="AO228" s="167"/>
      <c r="AP228" s="263"/>
      <c r="AQ228" s="263"/>
      <c r="AR228" s="263"/>
      <c r="AS228" s="196"/>
      <c r="AT228" s="196"/>
      <c r="AU228" s="115"/>
    </row>
    <row r="229" spans="1:48" ht="0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37"/>
      <c r="AN229" s="551"/>
      <c r="AO229" s="167"/>
      <c r="AP229" s="263"/>
      <c r="AQ229" s="263"/>
      <c r="AR229" s="263"/>
      <c r="AS229" s="196"/>
      <c r="AT229" s="196"/>
      <c r="AU229" s="115"/>
    </row>
    <row r="230" spans="1:48" ht="0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37"/>
      <c r="AN230" s="551"/>
      <c r="AO230" s="167"/>
      <c r="AP230" s="263"/>
      <c r="AQ230" s="263"/>
      <c r="AR230" s="263"/>
      <c r="AS230" s="196"/>
      <c r="AT230" s="196"/>
      <c r="AU230" s="115"/>
    </row>
    <row r="231" spans="1:48" ht="0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37"/>
      <c r="AN231" s="551"/>
      <c r="AO231" s="167"/>
      <c r="AP231" s="263"/>
      <c r="AQ231" s="263"/>
      <c r="AR231" s="263"/>
      <c r="AS231" s="196"/>
      <c r="AT231" s="196"/>
      <c r="AU231" s="115"/>
    </row>
    <row r="232" spans="1:48" ht="0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37"/>
      <c r="AN232" s="551"/>
      <c r="AO232" s="167"/>
      <c r="AP232" s="263"/>
      <c r="AQ232" s="263"/>
      <c r="AR232" s="263"/>
      <c r="AS232" s="196"/>
      <c r="AT232" s="196"/>
      <c r="AU232" s="115"/>
    </row>
    <row r="233" spans="1:48" ht="0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37"/>
      <c r="AN233" s="551"/>
      <c r="AO233" s="167"/>
      <c r="AP233" s="263"/>
      <c r="AQ233" s="263"/>
      <c r="AR233" s="263"/>
      <c r="AS233" s="196"/>
      <c r="AT233" s="196"/>
      <c r="AU233" s="115"/>
    </row>
    <row r="234" spans="1:48" ht="0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37"/>
      <c r="AN234" s="551"/>
      <c r="AO234" s="167"/>
      <c r="AP234" s="263"/>
      <c r="AQ234" s="263"/>
      <c r="AR234" s="263"/>
      <c r="AS234" s="196"/>
      <c r="AT234" s="196"/>
      <c r="AU234" s="115"/>
    </row>
    <row r="235" spans="1:48" ht="0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37"/>
      <c r="AN235" s="551"/>
      <c r="AO235" s="167"/>
      <c r="AP235" s="263"/>
      <c r="AQ235" s="263"/>
      <c r="AR235" s="263"/>
      <c r="AS235" s="196"/>
      <c r="AT235" s="196"/>
      <c r="AU235" s="115"/>
    </row>
    <row r="236" spans="1:48" ht="0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37"/>
      <c r="AN236" s="551"/>
      <c r="AO236" s="167"/>
      <c r="AP236" s="263"/>
      <c r="AQ236" s="263"/>
      <c r="AR236" s="263"/>
      <c r="AS236" s="196"/>
      <c r="AT236" s="196"/>
      <c r="AU236" s="115"/>
    </row>
    <row r="237" spans="1:48" ht="0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37"/>
      <c r="AN237" s="551"/>
      <c r="AO237" s="167"/>
      <c r="AP237" s="263"/>
      <c r="AQ237" s="263"/>
      <c r="AR237" s="263"/>
      <c r="AS237" s="196"/>
      <c r="AT237" s="196"/>
      <c r="AU237" s="115"/>
    </row>
    <row r="238" spans="1:48" ht="0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37"/>
      <c r="AN238" s="551"/>
      <c r="AO238" s="167"/>
      <c r="AP238" s="263"/>
      <c r="AQ238" s="263"/>
      <c r="AR238" s="263"/>
      <c r="AS238" s="196"/>
      <c r="AT238" s="196"/>
      <c r="AU238" s="115"/>
    </row>
    <row r="239" spans="1:48" ht="0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37"/>
      <c r="AN239" s="551"/>
      <c r="AO239" s="167"/>
      <c r="AP239" s="263"/>
      <c r="AQ239" s="263"/>
      <c r="AR239" s="263"/>
      <c r="AS239" s="196"/>
      <c r="AT239" s="196"/>
      <c r="AU239" s="115"/>
    </row>
    <row r="240" spans="1:48" ht="42" customHeight="1"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17">SUMIF($AS$9:$AT$9,AP$9,$AS240:$AT240)</f>
        <v>0</v>
      </c>
      <c r="AQ240" s="249">
        <f t="shared" si="17"/>
        <v>0</v>
      </c>
      <c r="AR240" s="249">
        <f t="shared" si="17"/>
        <v>0</v>
      </c>
      <c r="AS240" s="196"/>
      <c r="AT240" s="196"/>
      <c r="AU240" s="328"/>
      <c r="AV240" s="46"/>
    </row>
    <row r="241" spans="1:48" ht="42" customHeight="1"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17"/>
        <v>0</v>
      </c>
      <c r="AQ241" s="249">
        <f t="shared" si="17"/>
        <v>0</v>
      </c>
      <c r="AR241" s="249">
        <f t="shared" si="17"/>
        <v>0</v>
      </c>
      <c r="AS241" s="196"/>
      <c r="AT241" s="196"/>
      <c r="AU241" s="328"/>
      <c r="AV241" s="46"/>
    </row>
    <row r="242" spans="1:48">
      <c r="AK242" s="2"/>
      <c r="AL242" s="20"/>
      <c r="AM242" s="545" t="s">
        <v>1059</v>
      </c>
      <c r="AN242" s="583" t="s">
        <v>312</v>
      </c>
      <c r="AO242" s="164"/>
      <c r="AP242" s="249">
        <f>IF(AP240=0,0,AP241/AP240)</f>
        <v>0</v>
      </c>
      <c r="AQ242" s="249">
        <f>IF(AQ240=0,0,AQ241/AQ240)</f>
        <v>0</v>
      </c>
      <c r="AR242" s="249">
        <f>IF(AR240=0,0,AR241/AR240)</f>
        <v>0</v>
      </c>
      <c r="AS242" s="196"/>
      <c r="AT242" s="162"/>
      <c r="AU242" s="353"/>
      <c r="AV242" s="46"/>
    </row>
    <row r="243" spans="1:48" ht="42" customHeight="1"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SUMIF($AS$9:$AT$9,AP$9,$AS243:$AT243)</f>
        <v>0</v>
      </c>
      <c r="AQ243" s="249">
        <f>SUMIF($AS$9:$AT$9,AQ$9,$AS243:$AT243)</f>
        <v>0</v>
      </c>
      <c r="AR243" s="249">
        <f>SUMIF($AS$9:$AT$9,AR$9,$AS243:$AT243)</f>
        <v>0</v>
      </c>
      <c r="AS243" s="196"/>
      <c r="AT243" s="196"/>
      <c r="AU243" s="328"/>
      <c r="AV243" s="46"/>
    </row>
    <row r="244" spans="1:48" s="46" customFormat="1" ht="0.75" hidden="1" customHeight="1"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196"/>
      <c r="AU244" s="2"/>
      <c r="AV244" s="2"/>
    </row>
    <row r="245" spans="1:48" s="46" customFormat="1" ht="0.75" hidden="1" customHeight="1"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/>
      </c>
      <c r="AO245" s="164" t="s">
        <v>1027</v>
      </c>
      <c r="AP245" s="249">
        <f>SUMIF($AS$9:$AT$9,AP$9,$AS245:$AT245)</f>
        <v>0</v>
      </c>
      <c r="AQ245" s="249">
        <f>SUMIF($AS$9:$AT$9,AQ$9,$AS245:$AT245)</f>
        <v>0</v>
      </c>
      <c r="AR245" s="249">
        <f>SUMIF($AS$9:$AT$9,AR$9,$AS245:$AT245)</f>
        <v>0</v>
      </c>
      <c r="AS245" s="196"/>
      <c r="AT245" s="196"/>
      <c r="AU245" s="2"/>
      <c r="AV245" s="2"/>
    </row>
    <row r="246" spans="1:48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196"/>
    </row>
    <row r="247" spans="1:48" s="46" customFormat="1"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IF(AP203=0,0,AP218/AP203*100)</f>
        <v>0</v>
      </c>
      <c r="AQ247" s="416">
        <f>IF(AQ203=0,0,AQ218/AQ203*100)</f>
        <v>0</v>
      </c>
      <c r="AR247" s="416">
        <f>IF(AR203=0,0,AR218/AR203*100)</f>
        <v>0</v>
      </c>
      <c r="AS247" s="196"/>
      <c r="AT247" s="196"/>
      <c r="AU247" s="2"/>
      <c r="AV247" s="2"/>
    </row>
    <row r="248" spans="1:48" ht="18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30"/>
      <c r="AN248" s="662" t="s">
        <v>2474</v>
      </c>
      <c r="AO248" s="661" t="s">
        <v>1307</v>
      </c>
      <c r="AP248" s="263"/>
      <c r="AQ248" s="263"/>
      <c r="AR248" s="263"/>
      <c r="AS248" s="196"/>
      <c r="AT248" s="196"/>
      <c r="AU248" s="115"/>
    </row>
    <row r="249" spans="1:48" ht="21">
      <c r="AK249" s="2"/>
      <c r="AL249" s="20"/>
      <c r="AM249" s="490" t="s">
        <v>1145</v>
      </c>
      <c r="AN249" s="514" t="s">
        <v>2303</v>
      </c>
      <c r="AO249" s="164" t="s">
        <v>195</v>
      </c>
      <c r="AP249" s="249">
        <f t="shared" ref="AP249:AR252" si="18">SUMIF($AS$9:$AT$9,AP$9,$AS249:$AT249)</f>
        <v>0</v>
      </c>
      <c r="AQ249" s="249">
        <f t="shared" si="18"/>
        <v>0</v>
      </c>
      <c r="AR249" s="249">
        <f t="shared" si="18"/>
        <v>0</v>
      </c>
      <c r="AS249" s="196"/>
      <c r="AT249" s="196"/>
      <c r="AU249" s="328"/>
    </row>
    <row r="250" spans="1:48" s="46" customFormat="1" ht="21">
      <c r="AK250" s="2"/>
      <c r="AL250" s="20"/>
      <c r="AM250" s="584" t="str">
        <f>AM249 &amp; ".0.1"</f>
        <v>D.0.1</v>
      </c>
      <c r="AN250" s="514" t="s">
        <v>2298</v>
      </c>
      <c r="AO250" s="164" t="s">
        <v>195</v>
      </c>
      <c r="AP250" s="249">
        <f t="shared" si="18"/>
        <v>0</v>
      </c>
      <c r="AQ250" s="249">
        <f t="shared" si="18"/>
        <v>0</v>
      </c>
      <c r="AR250" s="249">
        <f t="shared" si="18"/>
        <v>0</v>
      </c>
      <c r="AS250" s="196"/>
      <c r="AT250" s="196"/>
      <c r="AU250" s="328"/>
      <c r="AV250" s="2"/>
    </row>
    <row r="251" spans="1:48" s="46" customFormat="1" ht="11.25" customHeight="1">
      <c r="AK251" s="2"/>
      <c r="AL251" s="20"/>
      <c r="AM251" s="584" t="str">
        <f>AM249 &amp; ".0.2"</f>
        <v>D.0.2</v>
      </c>
      <c r="AN251" s="622" t="s">
        <v>44</v>
      </c>
      <c r="AO251" s="163" t="s">
        <v>1027</v>
      </c>
      <c r="AP251" s="249">
        <f t="shared" si="18"/>
        <v>0</v>
      </c>
      <c r="AQ251" s="249">
        <f t="shared" si="18"/>
        <v>0</v>
      </c>
      <c r="AR251" s="249">
        <f t="shared" si="18"/>
        <v>0</v>
      </c>
      <c r="AS251" s="196"/>
      <c r="AT251" s="196"/>
      <c r="AU251" s="2"/>
      <c r="AV251" s="2"/>
    </row>
    <row r="252" spans="1:48" s="46" customFormat="1">
      <c r="AK252" s="2"/>
      <c r="AL252" s="20"/>
      <c r="AM252" s="584" t="str">
        <f>AM249 &amp; ".1"</f>
        <v>D.1</v>
      </c>
      <c r="AN252" s="585" t="s">
        <v>602</v>
      </c>
      <c r="AO252" s="164" t="s">
        <v>195</v>
      </c>
      <c r="AP252" s="249">
        <f t="shared" si="18"/>
        <v>0</v>
      </c>
      <c r="AQ252" s="249">
        <f t="shared" si="18"/>
        <v>0</v>
      </c>
      <c r="AR252" s="249">
        <f t="shared" si="18"/>
        <v>0</v>
      </c>
      <c r="AS252" s="196"/>
      <c r="AT252" s="196"/>
      <c r="AU252" s="2"/>
      <c r="AV252" s="2"/>
    </row>
    <row r="253" spans="1:48" s="46" customFormat="1">
      <c r="AK253" s="2"/>
      <c r="AL253" s="20"/>
      <c r="AM253" s="490" t="str">
        <f>AM252 &amp; ".1"</f>
        <v>D.1.1</v>
      </c>
      <c r="AN253" s="586" t="s">
        <v>398</v>
      </c>
      <c r="AO253" s="163" t="s">
        <v>397</v>
      </c>
      <c r="AP253" s="246">
        <f>IF(AP254=0,0,AP252/AP254)</f>
        <v>0</v>
      </c>
      <c r="AQ253" s="246">
        <f>IF(AQ254=0,0,AQ252/AQ254)</f>
        <v>0</v>
      </c>
      <c r="AR253" s="246">
        <f>IF(AR254=0,0,AR252/AR254)</f>
        <v>0</v>
      </c>
      <c r="AS253" s="196"/>
      <c r="AT253" s="196"/>
      <c r="AU253" s="2"/>
      <c r="AV253" s="2"/>
    </row>
    <row r="254" spans="1:48" s="46" customFormat="1">
      <c r="AK254" s="2"/>
      <c r="AL254" s="20"/>
      <c r="AM254" s="490" t="str">
        <f>AM252 &amp; ".2"</f>
        <v>D.1.2</v>
      </c>
      <c r="AN254" s="586" t="s">
        <v>283</v>
      </c>
      <c r="AO254" s="163" t="s">
        <v>1027</v>
      </c>
      <c r="AP254" s="249">
        <f t="shared" ref="AP254:AR255" si="19">SUMIF($AS$9:$AT$9,AP$9,$AS254:$AT254)</f>
        <v>0</v>
      </c>
      <c r="AQ254" s="249">
        <f t="shared" si="19"/>
        <v>0</v>
      </c>
      <c r="AR254" s="249">
        <f t="shared" si="19"/>
        <v>0</v>
      </c>
      <c r="AS254" s="196"/>
      <c r="AT254" s="196"/>
      <c r="AU254" s="2"/>
      <c r="AV254" s="2"/>
    </row>
    <row r="255" spans="1:48" s="46" customFormat="1">
      <c r="AK255" s="2"/>
      <c r="AL255" s="20"/>
      <c r="AM255" s="584" t="str">
        <f>AM249 &amp; ".2"</f>
        <v>D.2</v>
      </c>
      <c r="AN255" s="585" t="s">
        <v>161</v>
      </c>
      <c r="AO255" s="164" t="s">
        <v>195</v>
      </c>
      <c r="AP255" s="249">
        <f t="shared" si="19"/>
        <v>0</v>
      </c>
      <c r="AQ255" s="249">
        <f t="shared" si="19"/>
        <v>0</v>
      </c>
      <c r="AR255" s="249">
        <f t="shared" si="19"/>
        <v>0</v>
      </c>
      <c r="AS255" s="196"/>
      <c r="AT255" s="196"/>
      <c r="AU255" s="2"/>
      <c r="AV255" s="2"/>
    </row>
    <row r="256" spans="1:48">
      <c r="AK256" s="2"/>
      <c r="AL256" s="20"/>
      <c r="AM256" s="490" t="str">
        <f>AM255 &amp; ".1"</f>
        <v>D.2.1</v>
      </c>
      <c r="AN256" s="586" t="s">
        <v>398</v>
      </c>
      <c r="AO256" s="163" t="s">
        <v>397</v>
      </c>
      <c r="AP256" s="246">
        <f>IF(AP257=0,0,AP255/AP257)</f>
        <v>0</v>
      </c>
      <c r="AQ256" s="246">
        <f>IF(AQ257=0,0,AQ255/AQ257)</f>
        <v>0</v>
      </c>
      <c r="AR256" s="246">
        <f>IF(AR257=0,0,AR255/AR257)</f>
        <v>0</v>
      </c>
      <c r="AS256" s="196"/>
      <c r="AT256" s="196"/>
    </row>
    <row r="257" spans="1:48" s="46" customFormat="1">
      <c r="AK257" s="2"/>
      <c r="AL257" s="20"/>
      <c r="AM257" s="490" t="str">
        <f>AM255 &amp; ".2"</f>
        <v>D.2.2</v>
      </c>
      <c r="AN257" s="586" t="s">
        <v>283</v>
      </c>
      <c r="AO257" s="163" t="s">
        <v>1027</v>
      </c>
      <c r="AP257" s="249">
        <f t="shared" ref="AP257:AR258" si="20">SUMIF($AS$9:$AT$9,AP$9,$AS257:$AT257)</f>
        <v>0</v>
      </c>
      <c r="AQ257" s="249">
        <f t="shared" si="20"/>
        <v>0</v>
      </c>
      <c r="AR257" s="249">
        <f t="shared" si="20"/>
        <v>0</v>
      </c>
      <c r="AS257" s="196"/>
      <c r="AT257" s="196"/>
      <c r="AU257" s="2"/>
      <c r="AV257" s="2"/>
    </row>
    <row r="258" spans="1:48" s="46" customFormat="1">
      <c r="AK258" s="2"/>
      <c r="AL258" s="20"/>
      <c r="AM258" s="584" t="str">
        <f>AM249 &amp; ".3"</f>
        <v>D.3</v>
      </c>
      <c r="AN258" s="585" t="s">
        <v>162</v>
      </c>
      <c r="AO258" s="164" t="s">
        <v>195</v>
      </c>
      <c r="AP258" s="249">
        <f t="shared" si="20"/>
        <v>0</v>
      </c>
      <c r="AQ258" s="249">
        <f t="shared" si="20"/>
        <v>0</v>
      </c>
      <c r="AR258" s="249">
        <f t="shared" si="20"/>
        <v>0</v>
      </c>
      <c r="AS258" s="196"/>
      <c r="AT258" s="196"/>
      <c r="AU258" s="2"/>
      <c r="AV258" s="2"/>
    </row>
    <row r="259" spans="1:48">
      <c r="AK259" s="2"/>
      <c r="AL259" s="20"/>
      <c r="AM259" s="490" t="str">
        <f>AM258 &amp; ".1"</f>
        <v>D.3.1</v>
      </c>
      <c r="AN259" s="586" t="s">
        <v>398</v>
      </c>
      <c r="AO259" s="163" t="s">
        <v>397</v>
      </c>
      <c r="AP259" s="246">
        <f>IF(AP260=0,0,AP258/AP260)</f>
        <v>0</v>
      </c>
      <c r="AQ259" s="246">
        <f>IF(AQ260=0,0,AQ258/AQ260)</f>
        <v>0</v>
      </c>
      <c r="AR259" s="246">
        <f>IF(AR260=0,0,AR258/AR260)</f>
        <v>0</v>
      </c>
      <c r="AS259" s="196"/>
      <c r="AT259" s="196"/>
      <c r="AV259" s="46"/>
    </row>
    <row r="260" spans="1:48">
      <c r="AK260" s="2"/>
      <c r="AL260" s="20"/>
      <c r="AM260" s="490" t="str">
        <f>AM258 &amp; ".2"</f>
        <v>D.3.2</v>
      </c>
      <c r="AN260" s="586" t="s">
        <v>283</v>
      </c>
      <c r="AO260" s="163" t="s">
        <v>1027</v>
      </c>
      <c r="AP260" s="249">
        <f t="shared" ref="AP260:AR261" si="21">SUMIF($AS$9:$AT$9,AP$9,$AS260:$AT260)</f>
        <v>0</v>
      </c>
      <c r="AQ260" s="249">
        <f t="shared" si="21"/>
        <v>0</v>
      </c>
      <c r="AR260" s="249">
        <f t="shared" si="21"/>
        <v>0</v>
      </c>
      <c r="AS260" s="196"/>
      <c r="AT260" s="196"/>
      <c r="AV260" s="46"/>
    </row>
    <row r="261" spans="1:48">
      <c r="AK261" s="2"/>
      <c r="AL261" s="20"/>
      <c r="AM261" s="584" t="str">
        <f>AM249 &amp; ".4"</f>
        <v>D.4</v>
      </c>
      <c r="AN261" s="585" t="s">
        <v>169</v>
      </c>
      <c r="AO261" s="164" t="s">
        <v>195</v>
      </c>
      <c r="AP261" s="249">
        <f t="shared" si="21"/>
        <v>0</v>
      </c>
      <c r="AQ261" s="249">
        <f t="shared" si="21"/>
        <v>0</v>
      </c>
      <c r="AR261" s="249">
        <f t="shared" si="21"/>
        <v>0</v>
      </c>
      <c r="AS261" s="196"/>
      <c r="AT261" s="196"/>
      <c r="AV261" s="46"/>
    </row>
    <row r="262" spans="1:48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0"/>
      <c r="AM262" s="490" t="str">
        <f>AM261 &amp; ".1"</f>
        <v>D.4.1</v>
      </c>
      <c r="AN262" s="586" t="s">
        <v>398</v>
      </c>
      <c r="AO262" s="163" t="s">
        <v>397</v>
      </c>
      <c r="AP262" s="246">
        <f>IF(AP263=0,0,AP261/AP263)</f>
        <v>0</v>
      </c>
      <c r="AQ262" s="246">
        <f>IF(AQ263=0,0,AQ261/AQ263)</f>
        <v>0</v>
      </c>
      <c r="AR262" s="246">
        <f>IF(AR263=0,0,AR261/AR263)</f>
        <v>0</v>
      </c>
      <c r="AS262" s="196"/>
      <c r="AT262" s="196"/>
    </row>
    <row r="263" spans="1:48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0"/>
      <c r="AM263" s="490" t="str">
        <f>AM261 &amp; ".2"</f>
        <v>D.4.2</v>
      </c>
      <c r="AN263" s="586" t="s">
        <v>283</v>
      </c>
      <c r="AO263" s="163" t="s">
        <v>1027</v>
      </c>
      <c r="AP263" s="249">
        <f t="shared" ref="AP263:AR265" si="22">SUMIF($AS$9:$AT$9,AP$9,$AS263:$AT263)</f>
        <v>0</v>
      </c>
      <c r="AQ263" s="249">
        <f t="shared" si="22"/>
        <v>0</v>
      </c>
      <c r="AR263" s="249">
        <f t="shared" si="22"/>
        <v>0</v>
      </c>
      <c r="AS263" s="196"/>
      <c r="AT263" s="196"/>
    </row>
    <row r="264" spans="1:48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32" t="str">
        <f>AM249 &amp; ".5"</f>
        <v>D.5</v>
      </c>
      <c r="AN264" s="526" t="s">
        <v>2299</v>
      </c>
      <c r="AO264" s="164" t="s">
        <v>195</v>
      </c>
      <c r="AP264" s="249">
        <f t="shared" si="22"/>
        <v>0</v>
      </c>
      <c r="AQ264" s="249">
        <f t="shared" si="22"/>
        <v>0</v>
      </c>
      <c r="AR264" s="249">
        <f t="shared" si="22"/>
        <v>0</v>
      </c>
      <c r="AS264" s="196"/>
      <c r="AT264" s="196"/>
    </row>
    <row r="265" spans="1:48" ht="2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649" t="str">
        <f>AM249 &amp; ".6"</f>
        <v>D.6</v>
      </c>
      <c r="AN265" s="650" t="s">
        <v>2353</v>
      </c>
      <c r="AO265" s="645" t="s">
        <v>195</v>
      </c>
      <c r="AP265" s="255">
        <f t="shared" si="22"/>
        <v>0</v>
      </c>
      <c r="AQ265" s="255">
        <f t="shared" si="22"/>
        <v>0</v>
      </c>
      <c r="AR265" s="255">
        <f t="shared" si="22"/>
        <v>0</v>
      </c>
      <c r="AS265" s="196"/>
      <c r="AT265" s="196"/>
    </row>
    <row r="266" spans="1:48" ht="0.75" hidden="1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29"/>
      <c r="AN266" s="651"/>
      <c r="AO266" s="167"/>
      <c r="AP266" s="244"/>
      <c r="AQ266" s="244"/>
      <c r="AR266" s="244"/>
      <c r="AS266" s="225"/>
      <c r="AT266" s="196"/>
    </row>
    <row r="267" spans="1:48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29"/>
      <c r="AN267" s="651"/>
      <c r="AO267" s="167"/>
      <c r="AP267" s="244"/>
      <c r="AQ267" s="244"/>
      <c r="AR267" s="244"/>
      <c r="AS267" s="225"/>
      <c r="AT267" s="196"/>
    </row>
    <row r="268" spans="1:48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29"/>
      <c r="AN268" s="651"/>
      <c r="AO268" s="167"/>
      <c r="AP268" s="244"/>
      <c r="AQ268" s="244"/>
      <c r="AR268" s="244"/>
      <c r="AS268" s="225"/>
      <c r="AT268" s="196"/>
    </row>
    <row r="269" spans="1:48" ht="0.75" hidden="1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29"/>
      <c r="AN269" s="651"/>
      <c r="AO269" s="167"/>
      <c r="AP269" s="244"/>
      <c r="AQ269" s="244"/>
      <c r="AR269" s="244"/>
      <c r="AS269" s="225"/>
      <c r="AT269" s="196"/>
    </row>
    <row r="270" spans="1:48" ht="0.75" hidden="1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29"/>
      <c r="AN270" s="651"/>
      <c r="AO270" s="167"/>
      <c r="AP270" s="244"/>
      <c r="AQ270" s="244"/>
      <c r="AR270" s="244"/>
      <c r="AS270" s="225"/>
      <c r="AT270" s="196"/>
    </row>
    <row r="271" spans="1:48" ht="0.75" hidden="1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29"/>
      <c r="AN271" s="651"/>
      <c r="AO271" s="167"/>
      <c r="AP271" s="244"/>
      <c r="AQ271" s="244"/>
      <c r="AR271" s="244"/>
      <c r="AS271" s="225"/>
      <c r="AT271" s="196"/>
    </row>
    <row r="272" spans="1:48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652"/>
      <c r="AN272" s="656" t="s">
        <v>2440</v>
      </c>
      <c r="AO272" s="167"/>
      <c r="AP272" s="263"/>
      <c r="AQ272" s="263"/>
      <c r="AR272" s="263"/>
      <c r="AS272" s="225"/>
      <c r="AT272" s="196"/>
    </row>
    <row r="273" spans="1:46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652"/>
      <c r="AN273" s="656" t="s">
        <v>788</v>
      </c>
      <c r="AO273" s="167"/>
      <c r="AP273" s="263"/>
      <c r="AQ273" s="263"/>
      <c r="AR273" s="263"/>
      <c r="AS273" s="225"/>
      <c r="AT273" s="196"/>
    </row>
    <row r="274" spans="1:46" ht="2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653"/>
      <c r="AN274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ТЭ</v>
      </c>
      <c r="AO274" s="164" t="s">
        <v>195</v>
      </c>
      <c r="AP274" s="247"/>
      <c r="AQ274" s="263"/>
      <c r="AR274" s="263"/>
      <c r="AS274" s="225"/>
      <c r="AT274" s="196"/>
    </row>
    <row r="275" spans="1:46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653"/>
      <c r="AN275" s="532" t="str">
        <f>"Количество " &amp; TEMPLATE_SPHERE_OKK_SOURCE</f>
        <v>Количество ТИ</v>
      </c>
      <c r="AO275" s="164" t="s">
        <v>289</v>
      </c>
      <c r="AP275" s="654"/>
      <c r="AQ275" s="263"/>
      <c r="AR275" s="263"/>
      <c r="AS275" s="225"/>
      <c r="AT275" s="196"/>
    </row>
    <row r="276" spans="1:46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653"/>
      <c r="AN276" s="532" t="s">
        <v>2441</v>
      </c>
      <c r="AO276" s="164" t="s">
        <v>756</v>
      </c>
      <c r="AP276" s="247"/>
      <c r="AQ276" s="263"/>
      <c r="AR276" s="263"/>
      <c r="AS276" s="225"/>
      <c r="AT276" s="196"/>
    </row>
    <row r="277" spans="1:46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652"/>
      <c r="AN277" s="656" t="s">
        <v>2442</v>
      </c>
      <c r="AO277" s="167"/>
      <c r="AP277" s="263"/>
      <c r="AQ277" s="263"/>
      <c r="AR277" s="263"/>
      <c r="AS277" s="225"/>
      <c r="AT277" s="196"/>
    </row>
    <row r="278" spans="1:46" ht="2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653"/>
      <c r="AN278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AO278" s="164" t="s">
        <v>195</v>
      </c>
      <c r="AP278" s="247"/>
      <c r="AQ278" s="263"/>
      <c r="AR278" s="263"/>
      <c r="AS278" s="225"/>
      <c r="AT278" s="196"/>
    </row>
    <row r="279" spans="1:46" ht="0.75" hidden="1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655"/>
      <c r="AN279" s="524"/>
      <c r="AO279" s="167"/>
      <c r="AP279" s="263"/>
      <c r="AQ279" s="263"/>
      <c r="AR279" s="263"/>
      <c r="AS279" s="225"/>
      <c r="AT279" s="196"/>
    </row>
    <row r="280" spans="1:46" ht="0.75" hidden="1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655"/>
      <c r="AN280" s="524"/>
      <c r="AO280" s="167"/>
      <c r="AP280" s="263"/>
      <c r="AQ280" s="263"/>
      <c r="AR280" s="263"/>
      <c r="AS280" s="225"/>
      <c r="AT280" s="196"/>
    </row>
    <row r="281" spans="1:46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653"/>
      <c r="AN281" s="532" t="s">
        <v>2441</v>
      </c>
      <c r="AO281" s="164" t="s">
        <v>756</v>
      </c>
      <c r="AP281" s="247"/>
      <c r="AQ281" s="263"/>
      <c r="AR281" s="263"/>
      <c r="AS281" s="225"/>
      <c r="AT281" s="196"/>
    </row>
    <row r="282" spans="1:46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652"/>
      <c r="AN282" s="656" t="s">
        <v>2443</v>
      </c>
      <c r="AO282" s="167"/>
      <c r="AP282" s="263"/>
      <c r="AQ282" s="263"/>
      <c r="AR282" s="263"/>
      <c r="AS282" s="225"/>
      <c r="AT282" s="196"/>
    </row>
    <row r="283" spans="1:46" ht="2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653"/>
      <c r="AN283" s="532" t="s">
        <v>2444</v>
      </c>
      <c r="AO283" s="164" t="s">
        <v>195</v>
      </c>
      <c r="AP283" s="247"/>
      <c r="AQ283" s="263"/>
      <c r="AR283" s="263"/>
      <c r="AS283" s="225"/>
      <c r="AT283" s="196"/>
    </row>
    <row r="284" spans="1:46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653"/>
      <c r="AN284" s="532" t="s">
        <v>2445</v>
      </c>
      <c r="AO284" s="164" t="s">
        <v>2446</v>
      </c>
      <c r="AP284" s="247"/>
      <c r="AQ284" s="263"/>
      <c r="AR284" s="263"/>
      <c r="AS284" s="225"/>
      <c r="AT284" s="196"/>
    </row>
    <row r="285" spans="1:46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653"/>
      <c r="AN285" s="532" t="s">
        <v>2447</v>
      </c>
      <c r="AO285" s="164" t="s">
        <v>2446</v>
      </c>
      <c r="AP285" s="247"/>
      <c r="AQ285" s="263"/>
      <c r="AR285" s="263"/>
      <c r="AS285" s="225"/>
      <c r="AT285" s="196"/>
    </row>
    <row r="286" spans="1:46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652"/>
      <c r="AN286" s="656" t="s">
        <v>789</v>
      </c>
      <c r="AO286" s="167"/>
      <c r="AP286" s="263"/>
      <c r="AQ286" s="263"/>
      <c r="AR286" s="263"/>
      <c r="AS286" s="225"/>
      <c r="AT286" s="196"/>
    </row>
    <row r="287" spans="1:46" ht="2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653"/>
      <c r="AN287" s="532" t="s">
        <v>2448</v>
      </c>
      <c r="AO287" s="163" t="s">
        <v>1027</v>
      </c>
      <c r="AP287" s="247"/>
      <c r="AQ287" s="263"/>
      <c r="AR287" s="263"/>
      <c r="AS287" s="225"/>
      <c r="AT287" s="196"/>
    </row>
    <row r="288" spans="1:46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653"/>
      <c r="AN288" s="532" t="s">
        <v>2449</v>
      </c>
      <c r="AO288" s="164" t="s">
        <v>2450</v>
      </c>
      <c r="AP288" s="654"/>
      <c r="AQ288" s="263"/>
      <c r="AR288" s="263"/>
      <c r="AS288" s="225"/>
      <c r="AT288" s="196"/>
    </row>
    <row r="289" spans="1:46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653"/>
      <c r="AN289" s="532" t="s">
        <v>2451</v>
      </c>
      <c r="AO289" s="164" t="s">
        <v>2452</v>
      </c>
      <c r="AP289" s="654"/>
      <c r="AQ289" s="263"/>
      <c r="AR289" s="263"/>
      <c r="AS289" s="225"/>
      <c r="AT289" s="196"/>
    </row>
    <row r="290" spans="1:46" ht="0.75" hidden="1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51"/>
      <c r="AM290" s="529"/>
      <c r="AN290" s="651"/>
      <c r="AO290" s="167"/>
      <c r="AP290" s="244"/>
      <c r="AQ290" s="244"/>
      <c r="AR290" s="244"/>
      <c r="AS290" s="225"/>
      <c r="AT290" s="196"/>
    </row>
    <row r="291" spans="1:46" ht="0.75" hidden="1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51"/>
      <c r="AM291" s="529"/>
      <c r="AN291" s="651"/>
      <c r="AO291" s="167"/>
      <c r="AP291" s="244"/>
      <c r="AQ291" s="244"/>
      <c r="AR291" s="244"/>
      <c r="AS291" s="225"/>
      <c r="AT291" s="196"/>
    </row>
    <row r="292" spans="1:46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51"/>
      <c r="AM292" s="529"/>
      <c r="AN292" s="651"/>
      <c r="AO292" s="167"/>
      <c r="AP292" s="244"/>
      <c r="AQ292" s="244"/>
      <c r="AR292" s="244"/>
      <c r="AS292" s="225"/>
      <c r="AT292" s="196"/>
    </row>
  </sheetData>
  <sheetProtection password="BBC5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3" type="noConversion"/>
  <dataValidations count="1">
    <dataValidation type="whole" allowBlank="1" showInputMessage="1" showErrorMessage="1" errorTitle="Внимание" error="Значение должно быть целым неотрицательным числом!" sqref="AP275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VOTV_REAGENT">
    <tabColor rgb="FFFFFF00"/>
    <outlinePr summaryBelow="0"/>
  </sheetPr>
  <dimension ref="A1:AV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5" t="s">
        <v>2084</v>
      </c>
      <c r="AN13" s="916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5"/>
      <c r="AN14" s="916"/>
      <c r="AO14" s="165"/>
      <c r="AP14" s="917"/>
      <c r="AQ14" s="901"/>
      <c r="AR14" s="901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33" t="s">
        <v>104</v>
      </c>
      <c r="AN19" s="846" t="s">
        <v>196</v>
      </c>
      <c r="AO19" s="846" t="s">
        <v>683</v>
      </c>
      <c r="AP19" s="920" t="s">
        <v>2296</v>
      </c>
      <c r="AQ19" s="921"/>
      <c r="AR19" s="921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33"/>
      <c r="AN20" s="846"/>
      <c r="AO20" s="846"/>
      <c r="AP20" s="922"/>
      <c r="AQ20" s="923"/>
      <c r="AR20" s="923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162"/>
      <c r="AU22" s="62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196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196"/>
    </row>
    <row r="25" spans="1:47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SUMIF($AS$9:$AT$9,AP$9,$AS25:$AT25)</f>
        <v>0</v>
      </c>
      <c r="AQ25" s="249">
        <f>SUMIF($AS$9:$AT$9,AQ$9,$AS25:$AT25)</f>
        <v>0</v>
      </c>
      <c r="AR25" s="249">
        <f>SUMIF($AS$9:$AT$9,AR$9,$AS25:$AT25)</f>
        <v>0</v>
      </c>
      <c r="AS25" s="196"/>
      <c r="AT25" s="196"/>
      <c r="AU25" s="328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196"/>
    </row>
    <row r="27" spans="1:47" ht="12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SUMIF($AS$9:$AT$9,AP$9,$AS27:$AT27)</f>
        <v>0</v>
      </c>
      <c r="AQ27" s="249">
        <f>SUMIF($AS$9:$AT$9,AQ$9,$AS27:$AT27)</f>
        <v>0</v>
      </c>
      <c r="AR27" s="249">
        <f>SUMIF($AS$9:$AT$9,AR$9,$AS27:$AT27)</f>
        <v>0</v>
      </c>
      <c r="AS27" s="196"/>
      <c r="AT27" s="196"/>
      <c r="AU27" s="328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196"/>
    </row>
    <row r="29" spans="1:47" ht="12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SUMIF($AS$9:$AT$9,AP$9,$AS29:$AT29)</f>
        <v>0</v>
      </c>
      <c r="AQ29" s="249">
        <f>SUMIF($AS$9:$AT$9,AQ$9,$AS29:$AT29)</f>
        <v>0</v>
      </c>
      <c r="AR29" s="249">
        <f>SUMIF($AS$9:$AT$9,AR$9,$AS29:$AT29)</f>
        <v>0</v>
      </c>
      <c r="AS29" s="196"/>
      <c r="AT29" s="196"/>
      <c r="AU29" s="328"/>
    </row>
    <row r="30" spans="1:47" ht="12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0</v>
      </c>
      <c r="AQ30" s="249">
        <f>IF(AQ31=0,0,AQ29*1000/AQ31)</f>
        <v>0</v>
      </c>
      <c r="AR30" s="249">
        <f>IF(AR31=0,0,AR29*1000/AR31)</f>
        <v>0</v>
      </c>
      <c r="AS30" s="196"/>
      <c r="AT30" s="196"/>
      <c r="AU30" s="328"/>
    </row>
    <row r="31" spans="1:47" ht="12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SUMIF($AS$9:$AT$9,AP$9,$AS31:$AT31)</f>
        <v>0</v>
      </c>
      <c r="AQ31" s="249">
        <f t="shared" si="0"/>
        <v>0</v>
      </c>
      <c r="AR31" s="249">
        <f t="shared" si="0"/>
        <v>0</v>
      </c>
      <c r="AS31" s="196"/>
      <c r="AT31" s="196"/>
      <c r="AU31" s="328"/>
    </row>
    <row r="32" spans="1:47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196"/>
      <c r="AU32" s="328"/>
    </row>
    <row r="33" spans="1:47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196"/>
      <c r="AU33" s="328"/>
    </row>
    <row r="34" spans="1:47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SUMIF($AS$9:$AT$9,AP$9,$AS34:$AT34)</f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196"/>
      <c r="AU36" s="328"/>
    </row>
    <row r="37" spans="1:47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SUMIF($AS$9:$AT$9,AP$9,$AS37:$AT37)</f>
        <v>0</v>
      </c>
      <c r="AQ37" s="249">
        <f t="shared" si="2"/>
        <v>0</v>
      </c>
      <c r="AR37" s="249">
        <f t="shared" si="2"/>
        <v>0</v>
      </c>
      <c r="AS37" s="196"/>
      <c r="AT37" s="196"/>
      <c r="AU37" s="328"/>
    </row>
    <row r="38" spans="1:47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7" t="s">
        <v>2485</v>
      </c>
      <c r="AN38" s="588" t="s">
        <v>2486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8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196"/>
      <c r="AU39" s="328"/>
    </row>
    <row r="40" spans="1:47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8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7" t="s">
        <v>2487</v>
      </c>
      <c r="AN41" s="588" t="s">
        <v>2488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8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196"/>
      <c r="AU42" s="328"/>
    </row>
    <row r="43" spans="1:47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8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7" t="s">
        <v>2489</v>
      </c>
      <c r="AN44" s="588" t="s">
        <v>2490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8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196"/>
      <c r="AU45" s="328"/>
    </row>
    <row r="46" spans="1:47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8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196"/>
      <c r="AU48" s="328"/>
    </row>
    <row r="49" spans="1:47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SUMIF($AS$9:$AT$9,AP$9,$AS49:$AT49)</f>
        <v>0</v>
      </c>
      <c r="AQ49" s="249">
        <f t="shared" si="3"/>
        <v>0</v>
      </c>
      <c r="AR49" s="249">
        <f t="shared" si="3"/>
        <v>0</v>
      </c>
      <c r="AS49" s="196"/>
      <c r="AT49" s="196"/>
      <c r="AU49" s="328"/>
    </row>
    <row r="50" spans="1:47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7" t="s">
        <v>2491</v>
      </c>
      <c r="AN50" s="588" t="s">
        <v>2492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196"/>
      <c r="AU50" s="328"/>
    </row>
    <row r="51" spans="1:47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8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196"/>
      <c r="AU51" s="328"/>
    </row>
    <row r="52" spans="1:47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8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SUMIF($AS$9:$AT$9,AP$9,$AS52:$AT52)</f>
        <v>0</v>
      </c>
      <c r="AQ52" s="249">
        <f t="shared" si="4"/>
        <v>0</v>
      </c>
      <c r="AR52" s="249">
        <f t="shared" si="4"/>
        <v>0</v>
      </c>
      <c r="AS52" s="196"/>
      <c r="AT52" s="196"/>
      <c r="AU52" s="328"/>
    </row>
    <row r="53" spans="1:47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7" t="s">
        <v>2493</v>
      </c>
      <c r="AN53" s="588" t="s">
        <v>2494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196"/>
      <c r="AU53" s="328"/>
    </row>
    <row r="54" spans="1:47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8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196"/>
      <c r="AU54" s="328"/>
    </row>
    <row r="55" spans="1:47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8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SUMIF($AS$9:$AT$9,AP$9,$AS55:$AT55)</f>
        <v>0</v>
      </c>
      <c r="AQ55" s="249">
        <f t="shared" si="5"/>
        <v>0</v>
      </c>
      <c r="AR55" s="249">
        <f t="shared" si="5"/>
        <v>0</v>
      </c>
      <c r="AS55" s="196"/>
      <c r="AT55" s="196"/>
      <c r="AU55" s="328"/>
    </row>
    <row r="56" spans="1:47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7" t="s">
        <v>2495</v>
      </c>
      <c r="AN56" s="588" t="s">
        <v>2496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196"/>
      <c r="AU56" s="328"/>
    </row>
    <row r="57" spans="1:47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8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196"/>
      <c r="AU57" s="328"/>
    </row>
    <row r="58" spans="1:47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8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SUMIF($AS$9:$AT$9,AP$9,$AS58:$AT58)</f>
        <v>0</v>
      </c>
      <c r="AQ58" s="249">
        <f t="shared" si="6"/>
        <v>0</v>
      </c>
      <c r="AR58" s="249">
        <f t="shared" si="6"/>
        <v>0</v>
      </c>
      <c r="AS58" s="196"/>
      <c r="AT58" s="196"/>
      <c r="AU58" s="328"/>
    </row>
    <row r="59" spans="1:47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196"/>
      <c r="AU59" s="328"/>
    </row>
    <row r="60" spans="1:47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196"/>
      <c r="AU60" s="328"/>
    </row>
    <row r="61" spans="1:47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SUMIF($AS$9:$AT$9,AP$9,$AS61:$AT61)</f>
        <v>0</v>
      </c>
      <c r="AQ61" s="249">
        <f t="shared" si="7"/>
        <v>0</v>
      </c>
      <c r="AR61" s="249">
        <f t="shared" si="7"/>
        <v>0</v>
      </c>
      <c r="AS61" s="196"/>
      <c r="AT61" s="196"/>
      <c r="AU61" s="328"/>
    </row>
    <row r="62" spans="1:47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196"/>
      <c r="AU62" s="328"/>
    </row>
    <row r="63" spans="1:47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196"/>
    </row>
    <row r="64" spans="1:47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SUMIF($AS$9:$AT$9,AP$9,$AS64:$AT64)</f>
        <v>0</v>
      </c>
      <c r="AQ64" s="249">
        <f>SUMIF($AS$9:$AT$9,AQ$9,$AS64:$AT64)</f>
        <v>0</v>
      </c>
      <c r="AR64" s="249">
        <f>SUMIF($AS$9:$AT$9,AR$9,$AS64:$AT64)</f>
        <v>0</v>
      </c>
      <c r="AS64" s="196"/>
      <c r="AT64" s="196"/>
      <c r="AU64" s="328"/>
    </row>
    <row r="65" spans="1:47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196"/>
    </row>
    <row r="66" spans="1:47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SUMIF($AS$9:$AT$9,AP$9,$AS66:$AT66)</f>
        <v>0</v>
      </c>
      <c r="AQ66" s="249">
        <f>SUMIF($AS$9:$AT$9,AQ$9,$AS66:$AT66)</f>
        <v>0</v>
      </c>
      <c r="AR66" s="249">
        <f>SUMIF($AS$9:$AT$9,AR$9,$AS66:$AT66)</f>
        <v>0</v>
      </c>
      <c r="AS66" s="196"/>
      <c r="AT66" s="196"/>
      <c r="AU66" s="328"/>
    </row>
    <row r="67" spans="1:47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196"/>
      <c r="AU67" s="328"/>
    </row>
    <row r="68" spans="1:47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SUMIF($AS$9:$AT$9,AP$9,$AS68:$AT68)</f>
        <v>0</v>
      </c>
      <c r="AQ68" s="249">
        <f t="shared" si="8"/>
        <v>0</v>
      </c>
      <c r="AR68" s="249">
        <f t="shared" si="8"/>
        <v>0</v>
      </c>
      <c r="AS68" s="196"/>
      <c r="AT68" s="196"/>
      <c r="AU68" s="328"/>
    </row>
    <row r="69" spans="1:47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196"/>
      <c r="AU69" s="328"/>
    </row>
    <row r="70" spans="1:47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196"/>
      <c r="AU70" s="328"/>
    </row>
    <row r="71" spans="1:47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SUMIF($AS$9:$AT$9,AP$9,$AS71:$AT71)</f>
        <v>0</v>
      </c>
      <c r="AQ71" s="249">
        <f t="shared" si="9"/>
        <v>0</v>
      </c>
      <c r="AR71" s="249">
        <f t="shared" si="9"/>
        <v>0</v>
      </c>
      <c r="AS71" s="196"/>
      <c r="AT71" s="196"/>
      <c r="AU71" s="328"/>
    </row>
    <row r="72" spans="1:47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8" t="s">
        <v>2497</v>
      </c>
      <c r="AN72" s="588" t="s">
        <v>2498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196"/>
      <c r="AU72" s="328"/>
    </row>
    <row r="73" spans="1:47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8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196"/>
      <c r="AU73" s="328"/>
    </row>
    <row r="74" spans="1:47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8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SUMIF($AS$9:$AT$9,AP$9,$AS74:$AT74)</f>
        <v>0</v>
      </c>
      <c r="AQ74" s="249">
        <f t="shared" si="10"/>
        <v>0</v>
      </c>
      <c r="AR74" s="249">
        <f t="shared" si="10"/>
        <v>0</v>
      </c>
      <c r="AS74" s="196"/>
      <c r="AT74" s="196"/>
      <c r="AU74" s="328"/>
    </row>
    <row r="75" spans="1:47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8" t="s">
        <v>2499</v>
      </c>
      <c r="AN75" s="588" t="s">
        <v>2500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196"/>
      <c r="AU75" s="328"/>
    </row>
    <row r="76" spans="1:47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8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196"/>
      <c r="AU76" s="328"/>
    </row>
    <row r="77" spans="1:47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8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SUMIF($AS$9:$AT$9,AP$9,$AS77:$AT77)</f>
        <v>0</v>
      </c>
      <c r="AQ77" s="249">
        <f t="shared" si="11"/>
        <v>0</v>
      </c>
      <c r="AR77" s="249">
        <f t="shared" si="11"/>
        <v>0</v>
      </c>
      <c r="AS77" s="196"/>
      <c r="AT77" s="196"/>
      <c r="AU77" s="328"/>
    </row>
    <row r="78" spans="1:47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8" t="s">
        <v>2501</v>
      </c>
      <c r="AN78" s="588" t="s">
        <v>2502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196"/>
      <c r="AU78" s="328"/>
    </row>
    <row r="79" spans="1:47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8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196"/>
      <c r="AU79" s="328"/>
    </row>
    <row r="80" spans="1:47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8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SUMIF($AS$9:$AT$9,AP$9,$AS80:$AT80)</f>
        <v>0</v>
      </c>
      <c r="AQ80" s="249">
        <f t="shared" si="12"/>
        <v>0</v>
      </c>
      <c r="AR80" s="249">
        <f t="shared" si="12"/>
        <v>0</v>
      </c>
      <c r="AS80" s="196"/>
      <c r="AT80" s="196"/>
      <c r="AU80" s="328"/>
    </row>
    <row r="81" spans="1:47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8" t="s">
        <v>2503</v>
      </c>
      <c r="AN81" s="588" t="s">
        <v>2504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196"/>
      <c r="AU81" s="328"/>
    </row>
    <row r="82" spans="1:47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8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196"/>
      <c r="AU82" s="328"/>
    </row>
    <row r="83" spans="1:47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8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SUMIF($AS$9:$AT$9,AP$9,$AS83:$AT83)</f>
        <v>0</v>
      </c>
      <c r="AQ83" s="249">
        <f t="shared" si="13"/>
        <v>0</v>
      </c>
      <c r="AR83" s="249">
        <f t="shared" si="13"/>
        <v>0</v>
      </c>
      <c r="AS83" s="196"/>
      <c r="AT83" s="196"/>
      <c r="AU83" s="328"/>
    </row>
    <row r="84" spans="1:47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8" t="s">
        <v>2505</v>
      </c>
      <c r="AN84" s="588" t="s">
        <v>2506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196"/>
      <c r="AU84" s="328"/>
    </row>
    <row r="85" spans="1:47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8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196"/>
      <c r="AU85" s="328"/>
    </row>
    <row r="86" spans="1:47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8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SUMIF($AS$9:$AT$9,AP$9,$AS86:$AT86)</f>
        <v>0</v>
      </c>
      <c r="AQ86" s="249">
        <f t="shared" si="14"/>
        <v>0</v>
      </c>
      <c r="AR86" s="249">
        <f t="shared" si="14"/>
        <v>0</v>
      </c>
      <c r="AS86" s="196"/>
      <c r="AT86" s="196"/>
      <c r="AU86" s="328"/>
    </row>
    <row r="87" spans="1:47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8" t="s">
        <v>2507</v>
      </c>
      <c r="AN87" s="588" t="s">
        <v>2508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196"/>
      <c r="AU87" s="328"/>
    </row>
    <row r="88" spans="1:47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8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196"/>
      <c r="AU88" s="328"/>
    </row>
    <row r="89" spans="1:47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8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SUMIF($AS$9:$AT$9,AP$9,$AS89:$AT89)</f>
        <v>0</v>
      </c>
      <c r="AQ89" s="249">
        <f t="shared" si="15"/>
        <v>0</v>
      </c>
      <c r="AR89" s="249">
        <f t="shared" si="15"/>
        <v>0</v>
      </c>
      <c r="AS89" s="196"/>
      <c r="AT89" s="196"/>
      <c r="AU89" s="328"/>
    </row>
    <row r="90" spans="1:47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196"/>
      <c r="AU90" s="328"/>
    </row>
    <row r="91" spans="1:47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196"/>
    </row>
    <row r="92" spans="1:47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SUMIF($AS$9:$AT$9,AP$9,$AS92:$AT92)</f>
        <v>0</v>
      </c>
      <c r="AQ92" s="249">
        <f>SUMIF($AS$9:$AT$9,AQ$9,$AS92:$AT92)</f>
        <v>0</v>
      </c>
      <c r="AR92" s="249">
        <f>SUMIF($AS$9:$AT$9,AR$9,$AS92:$AT92)</f>
        <v>0</v>
      </c>
      <c r="AS92" s="196"/>
      <c r="AT92" s="196"/>
      <c r="AU92" s="328"/>
    </row>
    <row r="93" spans="1:47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196"/>
    </row>
    <row r="94" spans="1:47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SUMIF($AS$9:$AT$9,AP$9,$AS94:$AT94)</f>
        <v>0</v>
      </c>
      <c r="AQ94" s="249">
        <f>SUMIF($AS$9:$AT$9,AQ$9,$AS94:$AT94)</f>
        <v>0</v>
      </c>
      <c r="AR94" s="249">
        <f>SUMIF($AS$9:$AT$9,AR$9,$AS94:$AT94)</f>
        <v>0</v>
      </c>
      <c r="AS94" s="196"/>
      <c r="AT94" s="196"/>
      <c r="AU94" s="328"/>
    </row>
    <row r="95" spans="1:47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196"/>
      <c r="AU95" s="328"/>
    </row>
    <row r="96" spans="1:47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SUMIF($AS$9:$AT$9,AP$9,$AS96:$AT96)</f>
        <v>0</v>
      </c>
      <c r="AQ96" s="249">
        <f t="shared" si="16"/>
        <v>0</v>
      </c>
      <c r="AR96" s="249">
        <f t="shared" si="16"/>
        <v>0</v>
      </c>
      <c r="AS96" s="196"/>
      <c r="AT96" s="196"/>
      <c r="AU96" s="328"/>
    </row>
    <row r="97" spans="1:47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196"/>
      <c r="AU97" s="328"/>
    </row>
    <row r="98" spans="1:47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196"/>
      <c r="AU98" s="328"/>
    </row>
    <row r="99" spans="1:47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SUMIF($AS$9:$AT$9,AP$9,$AS99:$AT99)</f>
        <v>0</v>
      </c>
      <c r="AQ99" s="249">
        <f t="shared" si="17"/>
        <v>0</v>
      </c>
      <c r="AR99" s="249">
        <f t="shared" si="17"/>
        <v>0</v>
      </c>
      <c r="AS99" s="196"/>
      <c r="AT99" s="196"/>
      <c r="AU99" s="328"/>
    </row>
    <row r="100" spans="1:47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196"/>
      <c r="AU100" s="328"/>
    </row>
    <row r="101" spans="1:47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196"/>
      <c r="AU101" s="328"/>
    </row>
    <row r="102" spans="1:47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SUMIF($AS$9:$AT$9,AP$9,$AS102:$AT102)</f>
        <v>0</v>
      </c>
      <c r="AQ102" s="249">
        <f t="shared" si="18"/>
        <v>0</v>
      </c>
      <c r="AR102" s="249">
        <f t="shared" si="18"/>
        <v>0</v>
      </c>
      <c r="AS102" s="196"/>
      <c r="AT102" s="196"/>
      <c r="AU102" s="328"/>
    </row>
    <row r="103" spans="1:47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196"/>
      <c r="AU103" s="328"/>
    </row>
    <row r="104" spans="1:47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196"/>
      <c r="AU104" s="328"/>
    </row>
    <row r="105" spans="1:47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SUMIF($AS$9:$AT$9,AP$9,$AS105:$AT105)</f>
        <v>0</v>
      </c>
      <c r="AQ105" s="249">
        <f t="shared" si="19"/>
        <v>0</v>
      </c>
      <c r="AR105" s="249">
        <f t="shared" si="19"/>
        <v>0</v>
      </c>
      <c r="AS105" s="196"/>
      <c r="AT105" s="196"/>
      <c r="AU105" s="328"/>
    </row>
    <row r="106" spans="1:47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196"/>
      <c r="AU106" s="328"/>
    </row>
    <row r="107" spans="1:47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196"/>
      <c r="AU107" s="328"/>
    </row>
    <row r="108" spans="1:47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SUMIF($AS$9:$AT$9,AP$9,$AS108:$AT108)</f>
        <v>0</v>
      </c>
      <c r="AQ108" s="249">
        <f t="shared" si="20"/>
        <v>0</v>
      </c>
      <c r="AR108" s="249">
        <f t="shared" si="20"/>
        <v>0</v>
      </c>
      <c r="AS108" s="196"/>
      <c r="AT108" s="196"/>
      <c r="AU108" s="328"/>
    </row>
    <row r="109" spans="1:47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196"/>
      <c r="AU109" s="328"/>
    </row>
    <row r="110" spans="1:47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196"/>
      <c r="AU110" s="328"/>
    </row>
    <row r="111" spans="1:47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SUMIF($AS$9:$AT$9,AP$9,$AS111:$AT111)</f>
        <v>0</v>
      </c>
      <c r="AQ111" s="249">
        <f t="shared" si="21"/>
        <v>0</v>
      </c>
      <c r="AR111" s="249">
        <f t="shared" si="21"/>
        <v>0</v>
      </c>
      <c r="AS111" s="196"/>
      <c r="AT111" s="196"/>
      <c r="AU111" s="328"/>
    </row>
    <row r="112" spans="1:47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196"/>
      <c r="AU112" s="328"/>
    </row>
    <row r="113" spans="1:47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196"/>
      <c r="AU113" s="328"/>
    </row>
    <row r="114" spans="1:47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SUMIF($AS$9:$AT$9,AP$9,$AS114:$AT114)</f>
        <v>0</v>
      </c>
      <c r="AQ114" s="249">
        <f t="shared" si="22"/>
        <v>0</v>
      </c>
      <c r="AR114" s="249">
        <f t="shared" si="22"/>
        <v>0</v>
      </c>
      <c r="AS114" s="196"/>
      <c r="AT114" s="196"/>
      <c r="AU114" s="328"/>
    </row>
    <row r="115" spans="1:47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196"/>
      <c r="AU115" s="328"/>
    </row>
    <row r="116" spans="1:47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196"/>
      <c r="AU116" s="328"/>
    </row>
    <row r="117" spans="1:47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SUMIF($AS$9:$AT$9,AP$9,$AS117:$AT117)</f>
        <v>0</v>
      </c>
      <c r="AQ117" s="249">
        <f t="shared" si="23"/>
        <v>0</v>
      </c>
      <c r="AR117" s="249">
        <f t="shared" si="23"/>
        <v>0</v>
      </c>
      <c r="AS117" s="196"/>
      <c r="AT117" s="196"/>
      <c r="AU117" s="328"/>
    </row>
    <row r="118" spans="1:47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196"/>
      <c r="AU118" s="328"/>
    </row>
    <row r="119" spans="1:47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196"/>
      <c r="AU119" s="328"/>
    </row>
    <row r="120" spans="1:47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SUMIF($AS$9:$AT$9,AP$9,$AS120:$AT120)</f>
        <v>0</v>
      </c>
      <c r="AQ120" s="249">
        <f t="shared" si="24"/>
        <v>0</v>
      </c>
      <c r="AR120" s="249">
        <f t="shared" si="24"/>
        <v>0</v>
      </c>
      <c r="AS120" s="196"/>
      <c r="AT120" s="196"/>
      <c r="AU120" s="328"/>
    </row>
    <row r="121" spans="1:47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196"/>
      <c r="AU121" s="328"/>
    </row>
    <row r="122" spans="1:47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196"/>
      <c r="AU122" s="328"/>
    </row>
    <row r="123" spans="1:47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SUMIF($AS$9:$AT$9,AP$9,$AS123:$AT123)</f>
        <v>0</v>
      </c>
      <c r="AQ123" s="249">
        <f t="shared" si="25"/>
        <v>0</v>
      </c>
      <c r="AR123" s="249">
        <f t="shared" si="25"/>
        <v>0</v>
      </c>
      <c r="AS123" s="196"/>
      <c r="AT123" s="196"/>
      <c r="AU123" s="328"/>
    </row>
    <row r="124" spans="1:47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196"/>
      <c r="AU124" s="328"/>
    </row>
    <row r="125" spans="1:47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196"/>
      <c r="AU125" s="328"/>
    </row>
    <row r="126" spans="1:47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SUMIF($AS$9:$AT$9,AP$9,$AS126:$AT126)</f>
        <v>0</v>
      </c>
      <c r="AQ126" s="249">
        <f t="shared" si="26"/>
        <v>0</v>
      </c>
      <c r="AR126" s="249">
        <f t="shared" si="26"/>
        <v>0</v>
      </c>
      <c r="AS126" s="196"/>
      <c r="AT126" s="196"/>
      <c r="AU126" s="328"/>
    </row>
    <row r="127" spans="1:47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196"/>
      <c r="AU127" s="328"/>
    </row>
    <row r="128" spans="1:47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196"/>
      <c r="AU128" s="328"/>
    </row>
    <row r="129" spans="1:47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SUMIF($AS$9:$AT$9,AP$9,$AS129:$AT129)</f>
        <v>0</v>
      </c>
      <c r="AQ129" s="249">
        <f t="shared" si="27"/>
        <v>0</v>
      </c>
      <c r="AR129" s="249">
        <f t="shared" si="27"/>
        <v>0</v>
      </c>
      <c r="AS129" s="196"/>
      <c r="AT129" s="196"/>
      <c r="AU129" s="328"/>
    </row>
    <row r="130" spans="1:47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196"/>
      <c r="AU130" s="328"/>
    </row>
    <row r="131" spans="1:47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196"/>
      <c r="AU131" s="328"/>
    </row>
    <row r="132" spans="1:47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SUMIF($AS$9:$AT$9,AP$9,$AS132:$AT132)</f>
        <v>0</v>
      </c>
      <c r="AQ132" s="249">
        <f t="shared" si="28"/>
        <v>0</v>
      </c>
      <c r="AR132" s="249">
        <f t="shared" si="28"/>
        <v>0</v>
      </c>
      <c r="AS132" s="196"/>
      <c r="AT132" s="196"/>
      <c r="AU132" s="328"/>
    </row>
    <row r="133" spans="1:47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196"/>
      <c r="AU133" s="328"/>
    </row>
    <row r="134" spans="1:47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196"/>
      <c r="AU134" s="328"/>
    </row>
    <row r="135" spans="1:47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SUMIF($AS$9:$AT$9,AP$9,$AS135:$AT135)</f>
        <v>0</v>
      </c>
      <c r="AQ135" s="249">
        <f t="shared" si="29"/>
        <v>0</v>
      </c>
      <c r="AR135" s="249">
        <f t="shared" si="29"/>
        <v>0</v>
      </c>
      <c r="AS135" s="196"/>
      <c r="AT135" s="196"/>
      <c r="AU135" s="328"/>
    </row>
    <row r="136" spans="1:47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196"/>
      <c r="AU136" s="328"/>
    </row>
    <row r="137" spans="1:47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196"/>
      <c r="AU137" s="328"/>
    </row>
    <row r="138" spans="1:47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SUMIF($AS$9:$AT$9,AP$9,$AS138:$AT138)</f>
        <v>0</v>
      </c>
      <c r="AQ138" s="249">
        <f t="shared" si="30"/>
        <v>0</v>
      </c>
      <c r="AR138" s="249">
        <f t="shared" si="30"/>
        <v>0</v>
      </c>
      <c r="AS138" s="196"/>
      <c r="AT138" s="196"/>
      <c r="AU138" s="328"/>
    </row>
    <row r="139" spans="1:47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196"/>
      <c r="AU139" s="328"/>
    </row>
    <row r="140" spans="1:47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196"/>
      <c r="AU140" s="328"/>
    </row>
    <row r="141" spans="1:47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SUMIF($AS$9:$AT$9,AP$9,$AS141:$AT141)</f>
        <v>0</v>
      </c>
      <c r="AQ141" s="249">
        <f t="shared" si="31"/>
        <v>0</v>
      </c>
      <c r="AR141" s="249">
        <f t="shared" si="31"/>
        <v>0</v>
      </c>
      <c r="AS141" s="196"/>
      <c r="AT141" s="196"/>
      <c r="AU141" s="328"/>
    </row>
    <row r="142" spans="1:47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196"/>
      <c r="AU142" s="328"/>
    </row>
    <row r="143" spans="1:47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196"/>
      <c r="AU143" s="328"/>
    </row>
    <row r="144" spans="1:47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SUMIF($AS$9:$AT$9,AP$9,$AS144:$AT144)</f>
        <v>0</v>
      </c>
      <c r="AQ144" s="249">
        <f t="shared" si="32"/>
        <v>0</v>
      </c>
      <c r="AR144" s="249">
        <f t="shared" si="32"/>
        <v>0</v>
      </c>
      <c r="AS144" s="196"/>
      <c r="AT144" s="196"/>
      <c r="AU144" s="328"/>
    </row>
    <row r="145" spans="1:47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196"/>
      <c r="AU145" s="328"/>
    </row>
    <row r="146" spans="1:47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196"/>
      <c r="AU146" s="328"/>
    </row>
    <row r="147" spans="1:47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SUMIF($AS$9:$AT$9,AP$9,$AS147:$AT147)</f>
        <v>0</v>
      </c>
      <c r="AQ147" s="249">
        <f t="shared" si="33"/>
        <v>0</v>
      </c>
      <c r="AR147" s="249">
        <f t="shared" si="33"/>
        <v>0</v>
      </c>
      <c r="AS147" s="196"/>
      <c r="AT147" s="196"/>
      <c r="AU147" s="328"/>
    </row>
    <row r="148" spans="1:47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196"/>
      <c r="AU148" s="328"/>
    </row>
    <row r="149" spans="1:47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196"/>
      <c r="AU149" s="328"/>
    </row>
    <row r="150" spans="1:47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SUMIF($AS$9:$AT$9,AP$9,$AS150:$AT150)</f>
        <v>0</v>
      </c>
      <c r="AQ150" s="249">
        <f t="shared" si="34"/>
        <v>0</v>
      </c>
      <c r="AR150" s="249">
        <f t="shared" si="34"/>
        <v>0</v>
      </c>
      <c r="AS150" s="196"/>
      <c r="AT150" s="196"/>
      <c r="AU150" s="328"/>
    </row>
    <row r="151" spans="1:47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196"/>
      <c r="AU151" s="328"/>
    </row>
    <row r="152" spans="1:47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196"/>
      <c r="AU152" s="328"/>
    </row>
    <row r="153" spans="1:47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SUMIF($AS$9:$AT$9,AP$9,$AS153:$AT153)</f>
        <v>0</v>
      </c>
      <c r="AQ153" s="249">
        <f t="shared" si="35"/>
        <v>0</v>
      </c>
      <c r="AR153" s="249">
        <f t="shared" si="35"/>
        <v>0</v>
      </c>
      <c r="AS153" s="196"/>
      <c r="AT153" s="196"/>
      <c r="AU153" s="328"/>
    </row>
    <row r="154" spans="1:47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196"/>
      <c r="AU154" s="328"/>
    </row>
    <row r="155" spans="1:47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196"/>
      <c r="AU155" s="328"/>
    </row>
    <row r="156" spans="1:47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SUMIF($AS$9:$AT$9,AP$9,$AS156:$AT156)</f>
        <v>0</v>
      </c>
      <c r="AQ156" s="249">
        <f t="shared" si="36"/>
        <v>0</v>
      </c>
      <c r="AR156" s="249">
        <f t="shared" si="36"/>
        <v>0</v>
      </c>
      <c r="AS156" s="196"/>
      <c r="AT156" s="196"/>
      <c r="AU156" s="328"/>
    </row>
    <row r="157" spans="1:47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196"/>
      <c r="AU157" s="328"/>
    </row>
    <row r="158" spans="1:47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196"/>
      <c r="AU158" s="328"/>
    </row>
    <row r="159" spans="1:47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SUMIF($AS$9:$AT$9,AP$9,$AS159:$AT159)</f>
        <v>0</v>
      </c>
      <c r="AQ159" s="249">
        <f t="shared" si="37"/>
        <v>0</v>
      </c>
      <c r="AR159" s="249">
        <f t="shared" si="37"/>
        <v>0</v>
      </c>
      <c r="AS159" s="196"/>
      <c r="AT159" s="196"/>
      <c r="AU159" s="328"/>
    </row>
    <row r="160" spans="1:47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196"/>
      <c r="AU160" s="328"/>
    </row>
    <row r="161" spans="1:47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196"/>
      <c r="AU161" s="328"/>
    </row>
    <row r="162" spans="1:47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SUMIF($AS$9:$AT$9,AP$9,$AS162:$AT162)</f>
        <v>0</v>
      </c>
      <c r="AQ162" s="249">
        <f t="shared" si="38"/>
        <v>0</v>
      </c>
      <c r="AR162" s="249">
        <f t="shared" si="38"/>
        <v>0</v>
      </c>
      <c r="AS162" s="196"/>
      <c r="AT162" s="196"/>
      <c r="AU162" s="328"/>
    </row>
    <row r="163" spans="1:47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196"/>
      <c r="AU163" s="328"/>
    </row>
    <row r="164" spans="1:47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196"/>
      <c r="AU164" s="328"/>
    </row>
    <row r="165" spans="1:47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SUMIF($AS$9:$AT$9,AP$9,$AS165:$AT165)</f>
        <v>0</v>
      </c>
      <c r="AQ165" s="249">
        <f t="shared" si="39"/>
        <v>0</v>
      </c>
      <c r="AR165" s="249">
        <f t="shared" si="39"/>
        <v>0</v>
      </c>
      <c r="AS165" s="196"/>
      <c r="AT165" s="196"/>
      <c r="AU165" s="328"/>
    </row>
    <row r="166" spans="1:47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196"/>
      <c r="AU166" s="328"/>
    </row>
    <row r="167" spans="1:47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196"/>
      <c r="AU167" s="328"/>
    </row>
    <row r="168" spans="1:47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SUMIF($AS$9:$AT$9,AP$9,$AS168:$AT168)</f>
        <v>0</v>
      </c>
      <c r="AQ168" s="249">
        <f t="shared" si="40"/>
        <v>0</v>
      </c>
      <c r="AR168" s="249">
        <f t="shared" si="40"/>
        <v>0</v>
      </c>
      <c r="AS168" s="196"/>
      <c r="AT168" s="196"/>
      <c r="AU168" s="328"/>
    </row>
    <row r="169" spans="1:47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196"/>
      <c r="AU169" s="328"/>
    </row>
    <row r="170" spans="1:47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196"/>
      <c r="AU170" s="328"/>
    </row>
    <row r="171" spans="1:47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SUMIF($AS$9:$AT$9,AP$9,$AS171:$AT171)</f>
        <v>0</v>
      </c>
      <c r="AQ171" s="249">
        <f t="shared" si="41"/>
        <v>0</v>
      </c>
      <c r="AR171" s="249">
        <f t="shared" si="41"/>
        <v>0</v>
      </c>
      <c r="AS171" s="196"/>
      <c r="AT171" s="196"/>
      <c r="AU171" s="328"/>
    </row>
    <row r="172" spans="1:47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196"/>
      <c r="AU172" s="328"/>
    </row>
    <row r="173" spans="1:47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196"/>
      <c r="AU173" s="328"/>
    </row>
    <row r="174" spans="1:47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SUMIF($AS$9:$AT$9,AP$9,$AS174:$AT174)</f>
        <v>0</v>
      </c>
      <c r="AQ174" s="249">
        <f t="shared" si="42"/>
        <v>0</v>
      </c>
      <c r="AR174" s="249">
        <f t="shared" si="42"/>
        <v>0</v>
      </c>
      <c r="AS174" s="196"/>
      <c r="AT174" s="196"/>
      <c r="AU174" s="328"/>
    </row>
    <row r="175" spans="1:47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196"/>
      <c r="AU175" s="328"/>
    </row>
    <row r="176" spans="1:47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196"/>
      <c r="AU176" s="328"/>
    </row>
    <row r="177" spans="1:47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SUMIF($AS$9:$AT$9,AP$9,$AS177:$AT177)</f>
        <v>0</v>
      </c>
      <c r="AQ177" s="249">
        <f t="shared" si="43"/>
        <v>0</v>
      </c>
      <c r="AR177" s="249">
        <f t="shared" si="43"/>
        <v>0</v>
      </c>
      <c r="AS177" s="196"/>
      <c r="AT177" s="196"/>
      <c r="AU177" s="328"/>
    </row>
    <row r="178" spans="1:47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196"/>
      <c r="AU178" s="328"/>
    </row>
    <row r="179" spans="1:47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196"/>
      <c r="AU179" s="328"/>
    </row>
    <row r="180" spans="1:47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SUMIF($AS$9:$AT$9,AP$9,$AS180:$AT180)</f>
        <v>0</v>
      </c>
      <c r="AQ180" s="249">
        <f t="shared" si="44"/>
        <v>0</v>
      </c>
      <c r="AR180" s="249">
        <f t="shared" si="44"/>
        <v>0</v>
      </c>
      <c r="AS180" s="196"/>
      <c r="AT180" s="196"/>
      <c r="AU180" s="328"/>
    </row>
    <row r="181" spans="1:47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196"/>
      <c r="AU181" s="328"/>
    </row>
    <row r="182" spans="1:47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196"/>
      <c r="AU182" s="328"/>
    </row>
    <row r="183" spans="1:47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SUMIF($AS$9:$AT$9,AP$9,$AS183:$AT183)</f>
        <v>0</v>
      </c>
      <c r="AQ183" s="249">
        <f t="shared" si="45"/>
        <v>0</v>
      </c>
      <c r="AR183" s="249">
        <f t="shared" si="45"/>
        <v>0</v>
      </c>
      <c r="AS183" s="196"/>
      <c r="AT183" s="196"/>
      <c r="AU183" s="328"/>
    </row>
    <row r="184" spans="1:47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196"/>
      <c r="AU184" s="328"/>
    </row>
    <row r="185" spans="1:47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196"/>
      <c r="AU185" s="328"/>
    </row>
    <row r="186" spans="1:47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SUMIF($AS$9:$AT$9,AP$9,$AS186:$AT186)</f>
        <v>0</v>
      </c>
      <c r="AQ186" s="249">
        <f t="shared" si="46"/>
        <v>0</v>
      </c>
      <c r="AR186" s="249">
        <f t="shared" si="46"/>
        <v>0</v>
      </c>
      <c r="AS186" s="196"/>
      <c r="AT186" s="196"/>
      <c r="AU186" s="328"/>
    </row>
    <row r="187" spans="1:47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196"/>
      <c r="AU187" s="328"/>
    </row>
    <row r="188" spans="1:47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196"/>
      <c r="AU188" s="328"/>
    </row>
    <row r="189" spans="1:47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SUMIF($AS$9:$AT$9,AP$9,$AS189:$AT189)</f>
        <v>0</v>
      </c>
      <c r="AQ189" s="249">
        <f t="shared" si="47"/>
        <v>0</v>
      </c>
      <c r="AR189" s="249">
        <f t="shared" si="47"/>
        <v>0</v>
      </c>
      <c r="AS189" s="196"/>
      <c r="AT189" s="196"/>
      <c r="AU189" s="328"/>
    </row>
    <row r="190" spans="1:47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196"/>
      <c r="AU190" s="328"/>
    </row>
    <row r="191" spans="1:47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196"/>
      <c r="AU191" s="328"/>
    </row>
    <row r="192" spans="1:47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SUMIF($AS$9:$AT$9,AP$9,$AS192:$AT192)</f>
        <v>0</v>
      </c>
      <c r="AQ192" s="249">
        <f t="shared" si="48"/>
        <v>0</v>
      </c>
      <c r="AR192" s="249">
        <f t="shared" si="48"/>
        <v>0</v>
      </c>
      <c r="AS192" s="196"/>
      <c r="AT192" s="196"/>
      <c r="AU192" s="328"/>
    </row>
    <row r="193" spans="1:47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196"/>
      <c r="AU193" s="328"/>
    </row>
    <row r="194" spans="1:47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196"/>
      <c r="AU194" s="328"/>
    </row>
    <row r="195" spans="1:47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SUMIF($AS$9:$AT$9,AP$9,$AS195:$AT195)</f>
        <v>0</v>
      </c>
      <c r="AQ195" s="249">
        <f t="shared" si="49"/>
        <v>0</v>
      </c>
      <c r="AR195" s="249">
        <f t="shared" si="49"/>
        <v>0</v>
      </c>
      <c r="AS195" s="196"/>
      <c r="AT195" s="196"/>
      <c r="AU195" s="328"/>
    </row>
    <row r="196" spans="1:47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196"/>
      <c r="AU196" s="328"/>
    </row>
    <row r="197" spans="1:47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196"/>
      <c r="AU197" s="328"/>
    </row>
    <row r="198" spans="1:47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SUMIF($AS$9:$AT$9,AP$9,$AS198:$AT198)</f>
        <v>0</v>
      </c>
      <c r="AQ198" s="249">
        <f t="shared" si="50"/>
        <v>0</v>
      </c>
      <c r="AR198" s="249">
        <f t="shared" si="50"/>
        <v>0</v>
      </c>
      <c r="AS198" s="196"/>
      <c r="AT198" s="196"/>
      <c r="AU198" s="328"/>
    </row>
    <row r="199" spans="1:47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196"/>
      <c r="AU199" s="328"/>
    </row>
    <row r="200" spans="1:47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196"/>
      <c r="AU200" s="328"/>
    </row>
    <row r="201" spans="1:47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SUMIF($AS$9:$AT$9,AP$9,$AS201:$AT201)</f>
        <v>0</v>
      </c>
      <c r="AQ201" s="249">
        <f t="shared" si="51"/>
        <v>0</v>
      </c>
      <c r="AR201" s="249">
        <f t="shared" si="51"/>
        <v>0</v>
      </c>
      <c r="AS201" s="196"/>
      <c r="AT201" s="196"/>
      <c r="AU201" s="328"/>
    </row>
    <row r="202" spans="1:47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196"/>
      <c r="AU202" s="328"/>
    </row>
    <row r="203" spans="1:47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196"/>
      <c r="AU203" s="328"/>
    </row>
    <row r="204" spans="1:47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SUMIF($AS$9:$AT$9,AP$9,$AS204:$AT204)</f>
        <v>0</v>
      </c>
      <c r="AQ204" s="249">
        <f t="shared" si="52"/>
        <v>0</v>
      </c>
      <c r="AR204" s="249">
        <f t="shared" si="52"/>
        <v>0</v>
      </c>
      <c r="AS204" s="196"/>
      <c r="AT204" s="196"/>
      <c r="AU204" s="328"/>
    </row>
    <row r="205" spans="1:47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196"/>
      <c r="AU205" s="328"/>
    </row>
    <row r="206" spans="1:47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196"/>
      <c r="AU206" s="328"/>
    </row>
    <row r="207" spans="1:47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SUMIF($AS$9:$AT$9,AP$9,$AS207:$AT207)</f>
        <v>0</v>
      </c>
      <c r="AQ207" s="249">
        <f t="shared" si="53"/>
        <v>0</v>
      </c>
      <c r="AR207" s="249">
        <f t="shared" si="53"/>
        <v>0</v>
      </c>
      <c r="AS207" s="196"/>
      <c r="AT207" s="196"/>
      <c r="AU207" s="328"/>
    </row>
    <row r="208" spans="1:47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196"/>
      <c r="AU208" s="328"/>
    </row>
    <row r="209" spans="1:47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196"/>
      <c r="AU209" s="328"/>
    </row>
    <row r="210" spans="1:47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SUMIF($AS$9:$AT$9,AP$9,$AS210:$AT210)</f>
        <v>0</v>
      </c>
      <c r="AQ210" s="249">
        <f t="shared" si="54"/>
        <v>0</v>
      </c>
      <c r="AR210" s="249">
        <f t="shared" si="54"/>
        <v>0</v>
      </c>
      <c r="AS210" s="196"/>
      <c r="AT210" s="196"/>
      <c r="AU210" s="328"/>
    </row>
    <row r="211" spans="1:47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196"/>
      <c r="AU211" s="328"/>
    </row>
    <row r="212" spans="1:47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196"/>
      <c r="AU212" s="328"/>
    </row>
    <row r="213" spans="1:47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SUMIF($AS$9:$AT$9,AP$9,$AS213:$AT213)</f>
        <v>0</v>
      </c>
      <c r="AQ213" s="249">
        <f t="shared" si="55"/>
        <v>0</v>
      </c>
      <c r="AR213" s="249">
        <f t="shared" si="55"/>
        <v>0</v>
      </c>
      <c r="AS213" s="196"/>
      <c r="AT213" s="196"/>
      <c r="AU213" s="328"/>
    </row>
    <row r="214" spans="1:47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196"/>
      <c r="AU214" s="328"/>
    </row>
    <row r="215" spans="1:47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196"/>
      <c r="AU215" s="328"/>
    </row>
    <row r="216" spans="1:47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SUMIF($AS$9:$AT$9,AP$9,$AS216:$AT216)</f>
        <v>0</v>
      </c>
      <c r="AQ216" s="249">
        <f t="shared" si="56"/>
        <v>0</v>
      </c>
      <c r="AR216" s="249">
        <f t="shared" si="56"/>
        <v>0</v>
      </c>
      <c r="AS216" s="196"/>
      <c r="AT216" s="196"/>
      <c r="AU216" s="328"/>
    </row>
    <row r="217" spans="1:47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196"/>
      <c r="AU217" s="328"/>
    </row>
    <row r="218" spans="1:47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196"/>
      <c r="AU218" s="328"/>
    </row>
    <row r="219" spans="1:47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SUMIF($AS$9:$AT$9,AP$9,$AS219:$AT219)</f>
        <v>0</v>
      </c>
      <c r="AQ219" s="249">
        <f t="shared" si="57"/>
        <v>0</v>
      </c>
      <c r="AR219" s="249">
        <f t="shared" si="57"/>
        <v>0</v>
      </c>
      <c r="AS219" s="196"/>
      <c r="AT219" s="196"/>
      <c r="AU219" s="328"/>
    </row>
    <row r="220" spans="1:47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196"/>
      <c r="AU220" s="328"/>
    </row>
    <row r="221" spans="1:47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196"/>
      <c r="AU221" s="328"/>
    </row>
    <row r="222" spans="1:47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SUMIF($AS$9:$AT$9,AP$9,$AS222:$AT222)</f>
        <v>0</v>
      </c>
      <c r="AQ222" s="249">
        <f t="shared" si="58"/>
        <v>0</v>
      </c>
      <c r="AR222" s="249">
        <f t="shared" si="58"/>
        <v>0</v>
      </c>
      <c r="AS222" s="196"/>
      <c r="AT222" s="196"/>
      <c r="AU222" s="328"/>
    </row>
    <row r="223" spans="1:47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196"/>
      <c r="AU223" s="328"/>
    </row>
    <row r="224" spans="1:47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196"/>
      <c r="AU224" s="328"/>
    </row>
    <row r="225" spans="1:47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SUMIF($AS$9:$AT$9,AP$9,$AS225:$AT225)</f>
        <v>0</v>
      </c>
      <c r="AQ225" s="249">
        <f t="shared" si="59"/>
        <v>0</v>
      </c>
      <c r="AR225" s="249">
        <f t="shared" si="59"/>
        <v>0</v>
      </c>
      <c r="AS225" s="196"/>
      <c r="AT225" s="196"/>
      <c r="AU225" s="328"/>
    </row>
    <row r="226" spans="1:47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196"/>
      <c r="AU226" s="328"/>
    </row>
    <row r="227" spans="1:47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196"/>
      <c r="AU227" s="328"/>
    </row>
    <row r="228" spans="1:47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SUMIF($AS$9:$AT$9,AP$9,$AS228:$AT228)</f>
        <v>0</v>
      </c>
      <c r="AQ228" s="249">
        <f t="shared" si="60"/>
        <v>0</v>
      </c>
      <c r="AR228" s="249">
        <f t="shared" si="60"/>
        <v>0</v>
      </c>
      <c r="AS228" s="196"/>
      <c r="AT228" s="196"/>
      <c r="AU228" s="328"/>
    </row>
    <row r="229" spans="1:47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196"/>
      <c r="AU229" s="328"/>
    </row>
    <row r="230" spans="1:47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196"/>
      <c r="AU230" s="328"/>
    </row>
    <row r="231" spans="1:47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SUMIF($AS$9:$AT$9,AP$9,$AS231:$AT231)</f>
        <v>0</v>
      </c>
      <c r="AQ231" s="249">
        <f t="shared" si="61"/>
        <v>0</v>
      </c>
      <c r="AR231" s="249">
        <f t="shared" si="61"/>
        <v>0</v>
      </c>
      <c r="AS231" s="196"/>
      <c r="AT231" s="196"/>
      <c r="AU231" s="328"/>
    </row>
    <row r="232" spans="1:47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196"/>
      <c r="AU232" s="328"/>
    </row>
    <row r="233" spans="1:47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196"/>
      <c r="AU233" s="328"/>
    </row>
    <row r="234" spans="1:47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SUMIF($AS$9:$AT$9,AP$9,$AS234:$AT234)</f>
        <v>0</v>
      </c>
      <c r="AQ234" s="249">
        <f t="shared" si="62"/>
        <v>0</v>
      </c>
      <c r="AR234" s="249">
        <f t="shared" si="62"/>
        <v>0</v>
      </c>
      <c r="AS234" s="196"/>
      <c r="AT234" s="196"/>
      <c r="AU234" s="328"/>
    </row>
    <row r="235" spans="1:47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8" t="s">
        <v>2511</v>
      </c>
      <c r="AN235" s="588" t="s">
        <v>2512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196"/>
      <c r="AU235" s="328"/>
    </row>
    <row r="236" spans="1:47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8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196"/>
      <c r="AU236" s="328"/>
    </row>
    <row r="237" spans="1:47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8" t="str">
        <f>AM235 &amp; ".V"</f>
        <v>FLOSPERSE.V</v>
      </c>
      <c r="AN237" s="560" t="s">
        <v>245</v>
      </c>
      <c r="AO237" s="422" t="s">
        <v>289</v>
      </c>
      <c r="AP237" s="249">
        <f>SUMIF($AS$9:$AT$9,AP$9,$AS237:$AT237)</f>
        <v>0</v>
      </c>
      <c r="AQ237" s="249">
        <f>SUMIF($AS$9:$AT$9,AQ$9,$AS237:$AT237)</f>
        <v>0</v>
      </c>
      <c r="AR237" s="249">
        <f>SUMIF($AS$9:$AT$9,AR$9,$AS237:$AT237)</f>
        <v>0</v>
      </c>
      <c r="AS237" s="196"/>
      <c r="AT237" s="196"/>
      <c r="AU237" s="328"/>
    </row>
    <row r="238" spans="1:47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196"/>
      <c r="AU238" s="328"/>
    </row>
    <row r="239" spans="1:47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196"/>
      <c r="AU239" s="328"/>
    </row>
    <row r="240" spans="1:47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SUMIF($AS$9:$AT$9,AP$9,$AS240:$AT240)</f>
        <v>0</v>
      </c>
      <c r="AQ240" s="249">
        <f t="shared" si="63"/>
        <v>0</v>
      </c>
      <c r="AR240" s="249">
        <f t="shared" si="63"/>
        <v>0</v>
      </c>
      <c r="AS240" s="196"/>
      <c r="AT240" s="196"/>
      <c r="AU240" s="328"/>
    </row>
    <row r="241" spans="1:47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196"/>
      <c r="AU241" s="328"/>
    </row>
    <row r="242" spans="1:47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196"/>
      <c r="AU242" s="328"/>
    </row>
    <row r="243" spans="1:47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SUMIF($AS$9:$AT$9,AP$9,$AS243:$AT243)</f>
        <v>0</v>
      </c>
      <c r="AQ243" s="249">
        <f t="shared" si="64"/>
        <v>0</v>
      </c>
      <c r="AR243" s="249">
        <f t="shared" si="64"/>
        <v>0</v>
      </c>
      <c r="AS243" s="196"/>
      <c r="AT243" s="196"/>
      <c r="AU243" s="328"/>
    </row>
    <row r="244" spans="1:47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196"/>
      <c r="AU244" s="328"/>
    </row>
    <row r="245" spans="1:47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196"/>
      <c r="AU245" s="328"/>
    </row>
    <row r="246" spans="1:47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SUMIF($AS$9:$AT$9,AP$9,$AS246:$AT246)</f>
        <v>0</v>
      </c>
      <c r="AQ246" s="249">
        <f t="shared" si="65"/>
        <v>0</v>
      </c>
      <c r="AR246" s="249">
        <f t="shared" si="65"/>
        <v>0</v>
      </c>
      <c r="AS246" s="196"/>
      <c r="AT246" s="196"/>
      <c r="AU246" s="328"/>
    </row>
    <row r="247" spans="1:47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196"/>
      <c r="AU247" s="328"/>
    </row>
    <row r="248" spans="1:47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196"/>
      <c r="AU248" s="328"/>
    </row>
    <row r="249" spans="1:47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SUMIF($AS$9:$AT$9,AP$9,$AS249:$AT249)</f>
        <v>0</v>
      </c>
      <c r="AQ249" s="249">
        <f t="shared" si="66"/>
        <v>0</v>
      </c>
      <c r="AR249" s="249">
        <f t="shared" si="66"/>
        <v>0</v>
      </c>
      <c r="AS249" s="196"/>
      <c r="AT249" s="196"/>
      <c r="AU249" s="328"/>
    </row>
    <row r="250" spans="1:47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196"/>
      <c r="AU250" s="328"/>
    </row>
    <row r="251" spans="1:47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196"/>
      <c r="AU251" s="328"/>
    </row>
    <row r="252" spans="1:47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SUMIF($AS$9:$AT$9,AP$9,$AS252:$AT252)</f>
        <v>0</v>
      </c>
      <c r="AQ252" s="249">
        <f t="shared" si="67"/>
        <v>0</v>
      </c>
      <c r="AR252" s="249">
        <f t="shared" si="67"/>
        <v>0</v>
      </c>
      <c r="AS252" s="196"/>
      <c r="AT252" s="196"/>
      <c r="AU252" s="328"/>
    </row>
    <row r="253" spans="1:47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196"/>
      <c r="AU253" s="328"/>
    </row>
    <row r="254" spans="1:47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196"/>
      <c r="AU254" s="328"/>
    </row>
    <row r="255" spans="1:47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SUMIF($AS$9:$AT$9,AP$9,$AS255:$AT255)</f>
        <v>0</v>
      </c>
      <c r="AQ255" s="249">
        <f t="shared" si="68"/>
        <v>0</v>
      </c>
      <c r="AR255" s="249">
        <f t="shared" si="68"/>
        <v>0</v>
      </c>
      <c r="AS255" s="196"/>
      <c r="AT255" s="196"/>
      <c r="AU255" s="328"/>
    </row>
    <row r="256" spans="1:47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196"/>
      <c r="AU256" s="328"/>
    </row>
    <row r="257" spans="1:47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196"/>
      <c r="AU257" s="328"/>
    </row>
    <row r="258" spans="1:47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SUMIF($AS$9:$AT$9,AP$9,$AS258:$AT258)</f>
        <v>0</v>
      </c>
      <c r="AQ258" s="249">
        <f t="shared" si="69"/>
        <v>0</v>
      </c>
      <c r="AR258" s="249">
        <f t="shared" si="69"/>
        <v>0</v>
      </c>
      <c r="AS258" s="196"/>
      <c r="AT258" s="196"/>
      <c r="AU258" s="328"/>
    </row>
    <row r="259" spans="1:47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7" t="s">
        <v>2509</v>
      </c>
      <c r="AN259" s="588" t="s">
        <v>2510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196"/>
      <c r="AU259" s="328"/>
    </row>
    <row r="260" spans="1:47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8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196"/>
      <c r="AU260" s="328"/>
    </row>
    <row r="261" spans="1:47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8" t="str">
        <f>AM259 &amp; ".V"</f>
        <v>FLOFOAM.V</v>
      </c>
      <c r="AN261" s="560" t="s">
        <v>245</v>
      </c>
      <c r="AO261" s="422" t="s">
        <v>289</v>
      </c>
      <c r="AP261" s="249">
        <f>SUMIF($AS$9:$AT$9,AP$9,$AS261:$AT261)</f>
        <v>0</v>
      </c>
      <c r="AQ261" s="249">
        <f>SUMIF($AS$9:$AT$9,AQ$9,$AS261:$AT261)</f>
        <v>0</v>
      </c>
      <c r="AR261" s="249">
        <f>SUMIF($AS$9:$AT$9,AR$9,$AS261:$AT261)</f>
        <v>0</v>
      </c>
      <c r="AS261" s="196"/>
      <c r="AT261" s="196"/>
      <c r="AU261" s="328"/>
    </row>
    <row r="262" spans="1:47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196"/>
      <c r="AU262" s="328"/>
    </row>
    <row r="263" spans="1:47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196"/>
      <c r="AU263" s="328"/>
    </row>
    <row r="264" spans="1:47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SUMIF($AS$9:$AT$9,AP$9,$AS264:$AT264)</f>
        <v>0</v>
      </c>
      <c r="AQ264" s="249">
        <f t="shared" si="70"/>
        <v>0</v>
      </c>
      <c r="AR264" s="249">
        <f t="shared" si="70"/>
        <v>0</v>
      </c>
      <c r="AS264" s="196"/>
      <c r="AT264" s="196"/>
      <c r="AU264" s="328"/>
    </row>
    <row r="265" spans="1:47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196"/>
      <c r="AU265" s="328"/>
    </row>
    <row r="266" spans="1:47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196"/>
      <c r="AU266" s="328"/>
    </row>
    <row r="267" spans="1:47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SUMIF($AS$9:$AT$9,AP$9,$AS267:$AT267)</f>
        <v>0</v>
      </c>
      <c r="AQ267" s="249">
        <f t="shared" si="71"/>
        <v>0</v>
      </c>
      <c r="AR267" s="249">
        <f t="shared" si="71"/>
        <v>0</v>
      </c>
      <c r="AS267" s="196"/>
      <c r="AT267" s="196"/>
      <c r="AU267" s="328"/>
    </row>
    <row r="268" spans="1:47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196"/>
      <c r="AU268" s="328"/>
    </row>
    <row r="269" spans="1:47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196"/>
      <c r="AU269" s="328"/>
    </row>
    <row r="270" spans="1:47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SUMIF($AS$9:$AT$9,AP$9,$AS270:$AT270)</f>
        <v>0</v>
      </c>
      <c r="AQ270" s="249">
        <f t="shared" si="72"/>
        <v>0</v>
      </c>
      <c r="AR270" s="249">
        <f t="shared" si="72"/>
        <v>0</v>
      </c>
      <c r="AS270" s="196"/>
      <c r="AT270" s="196"/>
      <c r="AU270" s="328"/>
    </row>
    <row r="271" spans="1:47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196"/>
      <c r="AU271" s="328"/>
    </row>
    <row r="272" spans="1:47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196"/>
      <c r="AU272" s="328"/>
    </row>
    <row r="273" spans="1:47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SUMIF($AS$9:$AT$9,AP$9,$AS273:$AT273)</f>
        <v>0</v>
      </c>
      <c r="AQ273" s="249">
        <f t="shared" si="73"/>
        <v>0</v>
      </c>
      <c r="AR273" s="249">
        <f t="shared" si="73"/>
        <v>0</v>
      </c>
      <c r="AS273" s="196"/>
      <c r="AT273" s="196"/>
      <c r="AU273" s="328"/>
    </row>
    <row r="274" spans="1:47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196"/>
      <c r="AU274" s="328"/>
    </row>
    <row r="275" spans="1:47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196"/>
      <c r="AU275" s="328"/>
    </row>
    <row r="276" spans="1:47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SUMIF($AS$9:$AT$9,AP$9,$AS276:$AT276)</f>
        <v>0</v>
      </c>
      <c r="AQ276" s="249">
        <f t="shared" si="74"/>
        <v>0</v>
      </c>
      <c r="AR276" s="249">
        <f t="shared" si="74"/>
        <v>0</v>
      </c>
      <c r="AS276" s="196"/>
      <c r="AT276" s="196"/>
      <c r="AU276" s="328"/>
    </row>
    <row r="277" spans="1:47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196"/>
      <c r="AU277" s="328"/>
    </row>
    <row r="278" spans="1:47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196"/>
      <c r="AU278" s="328"/>
    </row>
    <row r="279" spans="1:47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SUMIF($AS$9:$AT$9,AP$9,$AS279:$AT279)</f>
        <v>0</v>
      </c>
      <c r="AQ279" s="249">
        <f t="shared" si="75"/>
        <v>0</v>
      </c>
      <c r="AR279" s="249">
        <f t="shared" si="75"/>
        <v>0</v>
      </c>
      <c r="AS279" s="196"/>
      <c r="AT279" s="196"/>
      <c r="AU279" s="328"/>
    </row>
    <row r="280" spans="1:47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196"/>
      <c r="AU280" s="328"/>
    </row>
    <row r="281" spans="1:47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196"/>
      <c r="AU281" s="328"/>
    </row>
    <row r="282" spans="1:47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SUMIF($AS$9:$AT$9,AP$9,$AS282:$AT282)</f>
        <v>0</v>
      </c>
      <c r="AQ282" s="249">
        <f t="shared" si="76"/>
        <v>0</v>
      </c>
      <c r="AR282" s="249">
        <f t="shared" si="76"/>
        <v>0</v>
      </c>
      <c r="AS282" s="196"/>
      <c r="AT282" s="196"/>
      <c r="AU282" s="328"/>
    </row>
    <row r="283" spans="1:47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196"/>
      <c r="AU283" s="328"/>
    </row>
    <row r="284" spans="1:47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196"/>
      <c r="AU284" s="328"/>
    </row>
    <row r="285" spans="1:47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SUMIF($AS$9:$AT$9,AP$9,$AS285:$AT285)</f>
        <v>0</v>
      </c>
      <c r="AQ285" s="249">
        <f t="shared" si="77"/>
        <v>0</v>
      </c>
      <c r="AR285" s="249">
        <f t="shared" si="77"/>
        <v>0</v>
      </c>
      <c r="AS285" s="196"/>
      <c r="AT285" s="196"/>
      <c r="AU285" s="328"/>
    </row>
    <row r="286" spans="1:47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196"/>
      <c r="AU286" s="328"/>
    </row>
    <row r="287" spans="1:47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196"/>
      <c r="AU287" s="328"/>
    </row>
    <row r="288" spans="1:47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SUMIF($AS$9:$AT$9,AP$9,$AS288:$AT288)</f>
        <v>0</v>
      </c>
      <c r="AQ288" s="249">
        <f t="shared" si="78"/>
        <v>0</v>
      </c>
      <c r="AR288" s="249">
        <f t="shared" si="78"/>
        <v>0</v>
      </c>
      <c r="AS288" s="196"/>
      <c r="AT288" s="196"/>
      <c r="AU288" s="328"/>
    </row>
    <row r="289" spans="1:47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196"/>
      <c r="AU289" s="328"/>
    </row>
    <row r="290" spans="1:47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196"/>
      <c r="AU290" s="328"/>
    </row>
    <row r="291" spans="1:47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SUMIF($AS$9:$AT$9,AP$9,$AS291:$AT291)</f>
        <v>0</v>
      </c>
      <c r="AQ291" s="249">
        <f t="shared" si="79"/>
        <v>0</v>
      </c>
      <c r="AR291" s="249">
        <f t="shared" si="79"/>
        <v>0</v>
      </c>
      <c r="AS291" s="196"/>
      <c r="AT291" s="196"/>
      <c r="AU291" s="328"/>
    </row>
    <row r="292" spans="1:47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196"/>
      <c r="AU292" s="328"/>
    </row>
    <row r="293" spans="1:47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196"/>
      <c r="AU293" s="328"/>
    </row>
    <row r="294" spans="1:47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SUMIF($AS$9:$AT$9,AP$9,$AS294:$AT294)</f>
        <v>0</v>
      </c>
      <c r="AQ294" s="249">
        <f t="shared" si="80"/>
        <v>0</v>
      </c>
      <c r="AR294" s="249">
        <f t="shared" si="80"/>
        <v>0</v>
      </c>
      <c r="AS294" s="196"/>
      <c r="AT294" s="196"/>
      <c r="AU294" s="328"/>
    </row>
    <row r="295" spans="1:47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196"/>
      <c r="AU295" s="328"/>
    </row>
    <row r="296" spans="1:47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196"/>
      <c r="AU296" s="328"/>
    </row>
    <row r="297" spans="1:47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SUMIF($AS$9:$AT$9,AP$9,$AS297:$AT297)</f>
        <v>0</v>
      </c>
      <c r="AQ297" s="249">
        <f t="shared" si="81"/>
        <v>0</v>
      </c>
      <c r="AR297" s="249">
        <f t="shared" si="81"/>
        <v>0</v>
      </c>
      <c r="AS297" s="196"/>
      <c r="AT297" s="196"/>
      <c r="AU297" s="328"/>
    </row>
    <row r="298" spans="1:47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196"/>
      <c r="AU298" s="328"/>
    </row>
    <row r="299" spans="1:47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196"/>
      <c r="AU299" s="328"/>
    </row>
    <row r="300" spans="1:47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SUMIF($AS$9:$AT$9,AP$9,$AS300:$AT300)</f>
        <v>0</v>
      </c>
      <c r="AQ300" s="249">
        <f t="shared" si="82"/>
        <v>0</v>
      </c>
      <c r="AR300" s="249">
        <f t="shared" si="82"/>
        <v>0</v>
      </c>
      <c r="AS300" s="196"/>
      <c r="AT300" s="196"/>
      <c r="AU300" s="328"/>
    </row>
    <row r="301" spans="1:47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196"/>
      <c r="AU301" s="328"/>
    </row>
    <row r="302" spans="1:47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196"/>
      <c r="AU302" s="328"/>
    </row>
    <row r="303" spans="1:47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SUMIF($AS$9:$AT$9,AP$9,$AS303:$AT303)</f>
        <v>0</v>
      </c>
      <c r="AQ303" s="249">
        <f t="shared" si="83"/>
        <v>0</v>
      </c>
      <c r="AR303" s="249">
        <f t="shared" si="83"/>
        <v>0</v>
      </c>
      <c r="AS303" s="196"/>
      <c r="AT303" s="196"/>
      <c r="AU303" s="328"/>
    </row>
    <row r="304" spans="1:47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196"/>
      <c r="AU304" s="328"/>
    </row>
    <row r="305" spans="1:47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196"/>
      <c r="AU305" s="328"/>
    </row>
    <row r="306" spans="1:47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SUMIF($AS$9:$AT$9,AP$9,$AS306:$AT306)</f>
        <v>0</v>
      </c>
      <c r="AQ306" s="249">
        <f t="shared" si="84"/>
        <v>0</v>
      </c>
      <c r="AR306" s="249">
        <f t="shared" si="84"/>
        <v>0</v>
      </c>
      <c r="AS306" s="196"/>
      <c r="AT306" s="196"/>
      <c r="AU306" s="328"/>
    </row>
    <row r="307" spans="1:47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196"/>
      <c r="AU307" s="328"/>
    </row>
    <row r="308" spans="1:47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196"/>
      <c r="AU308" s="328"/>
    </row>
    <row r="309" spans="1:47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SUMIF($AS$9:$AT$9,AP$9,$AS309:$AT309)</f>
        <v>0</v>
      </c>
      <c r="AQ309" s="249">
        <f t="shared" si="85"/>
        <v>0</v>
      </c>
      <c r="AR309" s="249">
        <f t="shared" si="85"/>
        <v>0</v>
      </c>
      <c r="AS309" s="196"/>
      <c r="AT309" s="196"/>
      <c r="AU309" s="328"/>
    </row>
    <row r="310" spans="1:47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196"/>
      <c r="AU310" s="328"/>
    </row>
    <row r="311" spans="1:47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196"/>
      <c r="AU311" s="328"/>
    </row>
    <row r="312" spans="1:47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SUMIF($AS$9:$AT$9,AP$9,$AS312:$AT312)</f>
        <v>0</v>
      </c>
      <c r="AQ312" s="249">
        <f t="shared" si="86"/>
        <v>0</v>
      </c>
      <c r="AR312" s="249">
        <f t="shared" si="86"/>
        <v>0</v>
      </c>
      <c r="AS312" s="196"/>
      <c r="AT312" s="196"/>
      <c r="AU312" s="328"/>
    </row>
    <row r="313" spans="1:47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196"/>
      <c r="AU313" s="328"/>
    </row>
    <row r="314" spans="1:47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196"/>
      <c r="AU314" s="328"/>
    </row>
    <row r="315" spans="1:47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SUMIF($AS$9:$AT$9,AP$9,$AS315:$AT315)</f>
        <v>0</v>
      </c>
      <c r="AQ315" s="249">
        <f t="shared" si="87"/>
        <v>0</v>
      </c>
      <c r="AR315" s="249">
        <f t="shared" si="87"/>
        <v>0</v>
      </c>
      <c r="AS315" s="196"/>
      <c r="AT315" s="196"/>
      <c r="AU315" s="328"/>
    </row>
    <row r="316" spans="1:47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196"/>
      <c r="AU316" s="328"/>
    </row>
    <row r="317" spans="1:47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196"/>
      <c r="AU317" s="328"/>
    </row>
    <row r="318" spans="1:47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SUMIF($AS$9:$AT$9,AP$9,$AS318:$AT318)</f>
        <v>0</v>
      </c>
      <c r="AQ318" s="249">
        <f t="shared" si="88"/>
        <v>0</v>
      </c>
      <c r="AR318" s="249">
        <f t="shared" si="88"/>
        <v>0</v>
      </c>
      <c r="AS318" s="196"/>
      <c r="AT318" s="196"/>
      <c r="AU318" s="328"/>
    </row>
    <row r="319" spans="1:47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8" t="s">
        <v>2513</v>
      </c>
      <c r="AN319" s="588" t="s">
        <v>2514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196"/>
      <c r="AU319" s="328"/>
    </row>
    <row r="320" spans="1:47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8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196"/>
      <c r="AU320" s="328"/>
    </row>
    <row r="321" spans="1:47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8" t="str">
        <f>AM319 &amp; ".V"</f>
        <v>CARBONPWDRD.V</v>
      </c>
      <c r="AN321" s="560" t="s">
        <v>245</v>
      </c>
      <c r="AO321" s="422" t="s">
        <v>289</v>
      </c>
      <c r="AP321" s="249">
        <f>SUMIF($AS$9:$AT$9,AP$9,$AS321:$AT321)</f>
        <v>0</v>
      </c>
      <c r="AQ321" s="249">
        <f>SUMIF($AS$9:$AT$9,AQ$9,$AS321:$AT321)</f>
        <v>0</v>
      </c>
      <c r="AR321" s="249">
        <f>SUMIF($AS$9:$AT$9,AR$9,$AS321:$AT321)</f>
        <v>0</v>
      </c>
      <c r="AS321" s="196"/>
      <c r="AT321" s="196"/>
      <c r="AU321" s="328"/>
    </row>
    <row r="322" spans="1:47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196"/>
      <c r="AU322" s="328"/>
    </row>
    <row r="323" spans="1:47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196"/>
      <c r="AU323" s="328"/>
    </row>
    <row r="324" spans="1:47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SUMIF($AS$9:$AT$9,AP$9,$AS324:$AT324)</f>
        <v>0</v>
      </c>
      <c r="AQ324" s="249">
        <f t="shared" si="89"/>
        <v>0</v>
      </c>
      <c r="AR324" s="249">
        <f t="shared" si="89"/>
        <v>0</v>
      </c>
      <c r="AS324" s="196"/>
      <c r="AT324" s="196"/>
      <c r="AU324" s="328"/>
    </row>
    <row r="325" spans="1:47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196"/>
      <c r="AU325" s="328"/>
    </row>
    <row r="326" spans="1:47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196"/>
      <c r="AU326" s="328"/>
    </row>
    <row r="327" spans="1:47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SUMIF($AS$9:$AT$9,AP$9,$AS327:$AT327)</f>
        <v>0</v>
      </c>
      <c r="AQ327" s="249">
        <f t="shared" si="90"/>
        <v>0</v>
      </c>
      <c r="AR327" s="249">
        <f t="shared" si="90"/>
        <v>0</v>
      </c>
      <c r="AS327" s="196"/>
      <c r="AT327" s="196"/>
      <c r="AU327" s="328"/>
    </row>
    <row r="328" spans="1:47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196"/>
      <c r="AU328" s="328"/>
    </row>
    <row r="329" spans="1:47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196"/>
      <c r="AU329" s="328"/>
    </row>
    <row r="330" spans="1:47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SUMIF($AS$9:$AT$9,AP$9,$AS330:$AT330)</f>
        <v>0</v>
      </c>
      <c r="AQ330" s="249">
        <f t="shared" si="91"/>
        <v>0</v>
      </c>
      <c r="AR330" s="249">
        <f t="shared" si="91"/>
        <v>0</v>
      </c>
      <c r="AS330" s="196"/>
      <c r="AT330" s="196"/>
      <c r="AU330" s="328"/>
    </row>
    <row r="331" spans="1:47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0</v>
      </c>
      <c r="AQ331" s="249">
        <f t="shared" si="91"/>
        <v>0</v>
      </c>
      <c r="AR331" s="249">
        <f t="shared" si="91"/>
        <v>0</v>
      </c>
      <c r="AS331" s="196"/>
      <c r="AT331" s="196"/>
      <c r="AU331" s="328"/>
    </row>
    <row r="332" spans="1:47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0</v>
      </c>
      <c r="AQ332" s="249">
        <f>IF(AQ333=0,0,AQ331*1000/AQ333)</f>
        <v>0</v>
      </c>
      <c r="AR332" s="249">
        <f>IF(AR333=0,0,AR331*1000/AR333)</f>
        <v>0</v>
      </c>
      <c r="AS332" s="196"/>
      <c r="AT332" s="196"/>
      <c r="AU332" s="328"/>
    </row>
    <row r="333" spans="1:47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SUMIF($AS$9:$AT$9,AP$9,$AS333:$AT333)</f>
        <v>0</v>
      </c>
      <c r="AQ333" s="249">
        <f t="shared" si="92"/>
        <v>0</v>
      </c>
      <c r="AR333" s="249">
        <f t="shared" si="92"/>
        <v>0</v>
      </c>
      <c r="AS333" s="196"/>
      <c r="AT333" s="196"/>
      <c r="AU333" s="328"/>
    </row>
    <row r="334" spans="1:47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196"/>
      <c r="AU334" s="328"/>
    </row>
    <row r="335" spans="1:47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196"/>
      <c r="AU335" s="328"/>
    </row>
    <row r="336" spans="1:47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SUMIF($AS$9:$AT$9,AP$9,$AS336:$AT336)</f>
        <v>0</v>
      </c>
      <c r="AQ336" s="249">
        <f t="shared" si="93"/>
        <v>0</v>
      </c>
      <c r="AR336" s="249">
        <f t="shared" si="93"/>
        <v>0</v>
      </c>
      <c r="AS336" s="196"/>
      <c r="AT336" s="196"/>
      <c r="AU336" s="328"/>
    </row>
    <row r="337" spans="1:48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196"/>
      <c r="AU337" s="328"/>
    </row>
    <row r="338" spans="1:48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196"/>
      <c r="AU338" s="328"/>
    </row>
    <row r="339" spans="1:48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SUMIF($AS$9:$AT$9,AP$9,$AS339:$AT339)</f>
        <v>0</v>
      </c>
      <c r="AQ339" s="249">
        <f t="shared" si="94"/>
        <v>0</v>
      </c>
      <c r="AR339" s="249">
        <f t="shared" si="94"/>
        <v>0</v>
      </c>
      <c r="AS339" s="196"/>
      <c r="AT339" s="196"/>
      <c r="AU339" s="328"/>
    </row>
    <row r="340" spans="1:48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196"/>
      <c r="AU340" s="328"/>
    </row>
    <row r="341" spans="1:48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196"/>
      <c r="AU341" s="328"/>
    </row>
    <row r="342" spans="1:48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SUMIF($AS$9:$AT$9,AP$9,$AS342:$AT342)</f>
        <v>0</v>
      </c>
      <c r="AQ342" s="249">
        <f t="shared" si="95"/>
        <v>0</v>
      </c>
      <c r="AR342" s="249">
        <f t="shared" si="95"/>
        <v>0</v>
      </c>
      <c r="AS342" s="196"/>
      <c r="AT342" s="196"/>
      <c r="AU342" s="328"/>
    </row>
    <row r="343" spans="1:48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196"/>
      <c r="AU343" s="328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196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196"/>
    </row>
    <row r="346" spans="1:48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SUMIF($AS$9:$AT$9,AP$9,$AS346:$AT346)</f>
        <v>0</v>
      </c>
      <c r="AQ346" s="249">
        <f>SUMIF($AS$9:$AT$9,AQ$9,$AS346:$AT346)</f>
        <v>0</v>
      </c>
      <c r="AR346" s="249">
        <f>SUMIF($AS$9:$AT$9,AR$9,$AS346:$AT346)</f>
        <v>0</v>
      </c>
      <c r="AS346" s="225"/>
      <c r="AT346" s="196"/>
      <c r="AU346" s="328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196"/>
    </row>
    <row r="348" spans="1:48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196"/>
      <c r="AU348" s="170"/>
    </row>
    <row r="349" spans="1:48" ht="12" customHeight="1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196"/>
    </row>
    <row r="350" spans="1:48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46"/>
      <c r="AV350" s="46"/>
    </row>
    <row r="351" spans="1:48">
      <c r="AL351" s="46"/>
    </row>
  </sheetData>
  <sheetProtection password="BBC5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_COMS">
    <tabColor indexed="31"/>
  </sheetPr>
  <dimension ref="F1:F20"/>
  <sheetViews>
    <sheetView showGridLines="0" topLeftCell="D8" zoomScaleNormal="100" workbookViewId="0"/>
  </sheetViews>
  <sheetFormatPr defaultRowHeight="11.25"/>
  <cols>
    <col min="1" max="3" width="0" style="23" hidden="1" customWidth="1"/>
    <col min="4" max="5" width="3.7109375" style="23" customWidth="1"/>
    <col min="6" max="6" width="75.7109375" style="23" customWidth="1"/>
    <col min="7" max="8" width="3.7109375" style="23" customWidth="1"/>
    <col min="9" max="16384" width="9.140625" style="23"/>
  </cols>
  <sheetData>
    <row r="1" spans="6:6" hidden="1"/>
    <row r="2" spans="6:6" hidden="1"/>
    <row r="3" spans="6:6" hidden="1"/>
    <row r="4" spans="6:6" hidden="1"/>
    <row r="5" spans="6:6" hidden="1"/>
    <row r="6" spans="6:6" hidden="1"/>
    <row r="7" spans="6:6" ht="12" hidden="1" customHeight="1"/>
    <row r="8" spans="6:6" ht="12" customHeight="1"/>
    <row r="9" spans="6:6" ht="18" customHeight="1">
      <c r="F9" s="141" t="s">
        <v>293</v>
      </c>
    </row>
    <row r="10" spans="6:6" ht="12" customHeight="1"/>
    <row r="11" spans="6:6" ht="30" customHeight="1">
      <c r="F11" s="140"/>
    </row>
    <row r="12" spans="6:6" ht="30" customHeight="1">
      <c r="F12" s="140"/>
    </row>
    <row r="13" spans="6:6" ht="30" customHeight="1">
      <c r="F13" s="140"/>
    </row>
    <row r="14" spans="6:6" ht="30" customHeight="1">
      <c r="F14" s="140"/>
    </row>
    <row r="15" spans="6:6" ht="30" customHeight="1">
      <c r="F15" s="140"/>
    </row>
    <row r="16" spans="6:6" ht="30" customHeight="1">
      <c r="F16" s="140"/>
    </row>
    <row r="17" spans="6:6" ht="30" customHeight="1">
      <c r="F17" s="140"/>
    </row>
    <row r="18" spans="6:6" ht="30" customHeight="1">
      <c r="F18" s="140"/>
    </row>
    <row r="19" spans="6:6" ht="30" customHeight="1">
      <c r="F19" s="140"/>
    </row>
    <row r="20" spans="6:6" ht="30" customHeight="1">
      <c r="F20" s="140"/>
    </row>
  </sheetData>
  <sheetProtection password="BBC5" sheet="1" objects="1" scenarios="1" formatColumns="0" formatRows="0"/>
  <phoneticPr fontId="0" type="noConversion"/>
  <dataValidations count="1">
    <dataValidation type="textLength" operator="lessThan" allowBlank="1" showInputMessage="1" showErrorMessage="1" errorTitle="Ограничение" error="Максимальное количество символов - 1000!" sqref="F11:F20">
      <formula1>1000</formula1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CheckBeforeSave">
    <tabColor indexed="31"/>
  </sheetPr>
  <dimension ref="A1:I177"/>
  <sheetViews>
    <sheetView showGridLines="0" topLeftCell="C8" zoomScaleNormal="100" workbookViewId="0">
      <selection activeCell="E12" sqref="E12"/>
    </sheetView>
  </sheetViews>
  <sheetFormatPr defaultRowHeight="11.25"/>
  <cols>
    <col min="1" max="2" width="7.7109375" style="13" hidden="1" customWidth="1"/>
    <col min="3" max="3" width="2.7109375" style="13" customWidth="1"/>
    <col min="4" max="4" width="2.7109375" style="2" customWidth="1"/>
    <col min="5" max="6" width="25.7109375" style="10" customWidth="1"/>
    <col min="7" max="7" width="94.7109375" style="5" customWidth="1"/>
    <col min="8" max="8" width="20.7109375" style="10" customWidth="1"/>
    <col min="9" max="10" width="2.7109375" style="2" customWidth="1"/>
    <col min="11" max="16384" width="9.140625" style="2"/>
  </cols>
  <sheetData>
    <row r="1" spans="4:9" hidden="1"/>
    <row r="2" spans="4:9" hidden="1"/>
    <row r="3" spans="4:9" hidden="1"/>
    <row r="4" spans="4:9" hidden="1"/>
    <row r="5" spans="4:9" hidden="1"/>
    <row r="6" spans="4:9" hidden="1"/>
    <row r="7" spans="4:9" hidden="1"/>
    <row r="8" spans="4:9">
      <c r="D8" s="9"/>
      <c r="E8" s="11"/>
      <c r="F8" s="11"/>
      <c r="G8" s="12"/>
      <c r="H8" s="11"/>
      <c r="I8" s="9"/>
    </row>
    <row r="9" spans="4:9" ht="18" customHeight="1">
      <c r="D9" s="9"/>
      <c r="E9" s="942" t="s">
        <v>115</v>
      </c>
      <c r="F9" s="942"/>
      <c r="G9" s="942"/>
      <c r="H9" s="942"/>
      <c r="I9" s="9"/>
    </row>
    <row r="10" spans="4:9">
      <c r="D10" s="9"/>
      <c r="E10" s="17"/>
      <c r="F10" s="17"/>
      <c r="G10" s="18"/>
      <c r="H10" s="17"/>
      <c r="I10" s="9"/>
    </row>
    <row r="11" spans="4:9" ht="24" customHeight="1">
      <c r="D11" s="9"/>
      <c r="E11" s="630" t="s">
        <v>113</v>
      </c>
      <c r="F11" s="630" t="s">
        <v>114</v>
      </c>
      <c r="G11" s="630" t="s">
        <v>116</v>
      </c>
      <c r="H11" s="630" t="s">
        <v>107</v>
      </c>
      <c r="I11" s="9"/>
    </row>
    <row r="12" spans="4:9" ht="12.75">
      <c r="E12" s="693"/>
      <c r="F12" s="691"/>
      <c r="G12" s="631"/>
      <c r="H12" s="122"/>
    </row>
    <row r="13" spans="4:9" ht="12.75">
      <c r="E13" s="228"/>
      <c r="F13" s="228"/>
      <c r="G13" s="12"/>
      <c r="H13" s="11"/>
    </row>
    <row r="14" spans="4:9" ht="12.75">
      <c r="E14" s="239"/>
      <c r="F14" s="228"/>
      <c r="G14" s="12"/>
      <c r="H14" s="11"/>
    </row>
    <row r="15" spans="4:9" ht="12.75">
      <c r="E15" s="228"/>
      <c r="F15" s="228"/>
      <c r="G15" s="12"/>
      <c r="H15" s="11"/>
    </row>
    <row r="16" spans="4:9" ht="12.75">
      <c r="E16" s="228"/>
      <c r="F16" s="228"/>
      <c r="G16" s="12"/>
      <c r="H16" s="11"/>
    </row>
    <row r="17" spans="5:8" ht="12.75">
      <c r="E17" s="228"/>
      <c r="F17" s="228"/>
      <c r="G17" s="12"/>
      <c r="H17" s="11"/>
    </row>
    <row r="18" spans="5:8" ht="12.75">
      <c r="E18" s="228"/>
      <c r="F18" s="228"/>
      <c r="G18" s="12"/>
      <c r="H18" s="11"/>
    </row>
    <row r="19" spans="5:8" ht="12.75">
      <c r="E19" s="228"/>
      <c r="F19" s="228"/>
      <c r="G19" s="12"/>
      <c r="H19" s="11"/>
    </row>
    <row r="20" spans="5:8" ht="12.75">
      <c r="E20" s="228"/>
      <c r="F20" s="228"/>
      <c r="G20" s="12"/>
      <c r="H20" s="11"/>
    </row>
    <row r="21" spans="5:8" ht="12.75">
      <c r="E21" s="228"/>
      <c r="F21" s="228"/>
      <c r="G21" s="12"/>
      <c r="H21" s="11"/>
    </row>
    <row r="22" spans="5:8" ht="12.75">
      <c r="E22" s="228"/>
      <c r="F22" s="228"/>
      <c r="G22" s="12"/>
      <c r="H22" s="11"/>
    </row>
    <row r="23" spans="5:8" ht="12.75">
      <c r="E23" s="228"/>
      <c r="F23" s="228"/>
      <c r="G23" s="12"/>
      <c r="H23" s="11"/>
    </row>
    <row r="24" spans="5:8" ht="12.75">
      <c r="E24" s="228"/>
      <c r="F24" s="228"/>
      <c r="G24" s="12"/>
      <c r="H24" s="11"/>
    </row>
    <row r="25" spans="5:8" ht="12.75">
      <c r="E25" s="228"/>
      <c r="F25" s="228"/>
      <c r="G25" s="12"/>
      <c r="H25" s="11"/>
    </row>
    <row r="26" spans="5:8" ht="12.75">
      <c r="E26" s="228"/>
      <c r="F26" s="228"/>
      <c r="G26" s="12"/>
      <c r="H26" s="11"/>
    </row>
    <row r="27" spans="5:8" ht="12.75">
      <c r="E27" s="228"/>
      <c r="F27" s="228"/>
      <c r="G27" s="12"/>
      <c r="H27" s="11"/>
    </row>
    <row r="28" spans="5:8" ht="12.75">
      <c r="E28" s="228"/>
      <c r="F28" s="228"/>
      <c r="G28" s="12"/>
      <c r="H28" s="11"/>
    </row>
    <row r="29" spans="5:8" ht="12.75">
      <c r="E29" s="228"/>
      <c r="F29" s="228"/>
      <c r="G29" s="12"/>
      <c r="H29" s="11"/>
    </row>
    <row r="30" spans="5:8" ht="12.75">
      <c r="E30" s="228"/>
      <c r="F30" s="228"/>
      <c r="G30" s="12"/>
      <c r="H30" s="11"/>
    </row>
    <row r="31" spans="5:8" ht="12.75">
      <c r="E31" s="228"/>
      <c r="F31" s="228"/>
      <c r="G31" s="12"/>
      <c r="H31" s="11"/>
    </row>
    <row r="32" spans="5:8" ht="12.75">
      <c r="E32" s="228"/>
      <c r="F32" s="228"/>
      <c r="G32" s="12"/>
      <c r="H32" s="11"/>
    </row>
    <row r="33" spans="5:8" ht="12.75">
      <c r="E33" s="228"/>
      <c r="F33" s="228"/>
      <c r="G33" s="12"/>
      <c r="H33" s="11"/>
    </row>
    <row r="34" spans="5:8" ht="12.75">
      <c r="E34" s="228"/>
      <c r="F34" s="228"/>
      <c r="G34" s="12"/>
      <c r="H34" s="11"/>
    </row>
    <row r="35" spans="5:8" ht="12.75">
      <c r="E35" s="228"/>
      <c r="F35" s="228"/>
      <c r="G35" s="12"/>
      <c r="H35" s="11"/>
    </row>
    <row r="36" spans="5:8" ht="12.75">
      <c r="E36" s="228"/>
      <c r="F36" s="228"/>
      <c r="G36" s="12"/>
      <c r="H36" s="11"/>
    </row>
    <row r="37" spans="5:8" ht="12.75">
      <c r="E37" s="228"/>
      <c r="F37" s="228"/>
      <c r="G37" s="12"/>
      <c r="H37" s="11"/>
    </row>
    <row r="38" spans="5:8" ht="12.75">
      <c r="E38" s="228"/>
      <c r="F38" s="228"/>
      <c r="G38" s="12"/>
      <c r="H38" s="11"/>
    </row>
    <row r="39" spans="5:8" ht="12.75">
      <c r="E39" s="228"/>
      <c r="F39" s="228"/>
      <c r="G39" s="12"/>
      <c r="H39" s="11"/>
    </row>
    <row r="40" spans="5:8" ht="12.75">
      <c r="E40" s="228"/>
      <c r="F40" s="228"/>
      <c r="G40" s="12"/>
      <c r="H40" s="11"/>
    </row>
    <row r="41" spans="5:8" ht="12.75">
      <c r="E41" s="228"/>
      <c r="F41" s="228"/>
      <c r="G41" s="12"/>
      <c r="H41" s="11"/>
    </row>
    <row r="42" spans="5:8" ht="12.75">
      <c r="E42" s="228"/>
      <c r="F42" s="228"/>
      <c r="G42" s="12"/>
      <c r="H42" s="11"/>
    </row>
    <row r="43" spans="5:8" ht="12.75">
      <c r="E43" s="228"/>
      <c r="F43" s="228"/>
      <c r="G43" s="12"/>
      <c r="H43" s="11"/>
    </row>
    <row r="44" spans="5:8" ht="12.75">
      <c r="E44" s="228"/>
      <c r="F44" s="228"/>
      <c r="G44" s="12"/>
      <c r="H44" s="11"/>
    </row>
    <row r="45" spans="5:8" ht="12.75">
      <c r="E45" s="228"/>
      <c r="F45" s="228"/>
      <c r="G45" s="12"/>
      <c r="H45" s="11"/>
    </row>
    <row r="46" spans="5:8" ht="12.75">
      <c r="E46" s="228"/>
      <c r="F46" s="228"/>
      <c r="G46" s="12"/>
      <c r="H46" s="11"/>
    </row>
    <row r="47" spans="5:8" ht="12.75">
      <c r="E47" s="228"/>
      <c r="F47" s="228"/>
      <c r="G47" s="12"/>
      <c r="H47" s="11"/>
    </row>
    <row r="48" spans="5:8" ht="12.75">
      <c r="E48" s="228"/>
      <c r="F48" s="228"/>
      <c r="G48" s="12"/>
      <c r="H48" s="11"/>
    </row>
    <row r="49" spans="5:8" ht="12.75">
      <c r="E49" s="228"/>
      <c r="F49" s="228"/>
      <c r="G49" s="12"/>
      <c r="H49" s="11"/>
    </row>
    <row r="50" spans="5:8" ht="12.75">
      <c r="E50" s="228"/>
      <c r="F50" s="228"/>
      <c r="G50" s="12"/>
      <c r="H50" s="11"/>
    </row>
    <row r="51" spans="5:8" ht="12.75">
      <c r="E51" s="228"/>
      <c r="F51" s="228"/>
      <c r="G51" s="12"/>
      <c r="H51" s="11"/>
    </row>
    <row r="52" spans="5:8" ht="12.75">
      <c r="E52" s="228"/>
      <c r="F52" s="228"/>
      <c r="G52" s="12"/>
      <c r="H52" s="11"/>
    </row>
    <row r="53" spans="5:8" ht="12.75">
      <c r="E53" s="228"/>
      <c r="F53" s="228"/>
      <c r="G53" s="12"/>
      <c r="H53" s="11"/>
    </row>
    <row r="54" spans="5:8" ht="12.75">
      <c r="E54" s="228"/>
      <c r="F54" s="228"/>
      <c r="G54" s="12"/>
      <c r="H54" s="11"/>
    </row>
    <row r="55" spans="5:8" ht="12.75">
      <c r="E55" s="228"/>
      <c r="F55" s="228"/>
      <c r="G55" s="12"/>
      <c r="H55" s="11"/>
    </row>
    <row r="56" spans="5:8" ht="12.75">
      <c r="E56" s="228"/>
      <c r="F56" s="228"/>
      <c r="G56" s="12"/>
      <c r="H56" s="11"/>
    </row>
    <row r="57" spans="5:8" ht="12.75">
      <c r="E57" s="228"/>
      <c r="F57" s="228"/>
      <c r="G57" s="12"/>
      <c r="H57" s="11"/>
    </row>
    <row r="58" spans="5:8" ht="12.75">
      <c r="E58" s="228"/>
      <c r="F58" s="228"/>
      <c r="G58" s="12"/>
      <c r="H58" s="11"/>
    </row>
    <row r="59" spans="5:8" ht="12.75">
      <c r="E59" s="228"/>
      <c r="F59" s="228"/>
      <c r="G59" s="12"/>
      <c r="H59" s="11"/>
    </row>
    <row r="60" spans="5:8" ht="12.75">
      <c r="E60" s="239"/>
      <c r="F60" s="239"/>
      <c r="G60" s="12"/>
      <c r="H60" s="11"/>
    </row>
    <row r="61" spans="5:8" ht="12.75">
      <c r="E61" s="228"/>
      <c r="F61" s="228"/>
      <c r="G61" s="12"/>
      <c r="H61" s="11"/>
    </row>
    <row r="62" spans="5:8" ht="12.75">
      <c r="E62" s="228"/>
      <c r="F62" s="228"/>
      <c r="G62" s="12"/>
      <c r="H62" s="11"/>
    </row>
    <row r="63" spans="5:8" ht="12.75">
      <c r="E63" s="228"/>
      <c r="F63" s="228"/>
      <c r="G63" s="12"/>
      <c r="H63" s="11"/>
    </row>
    <row r="64" spans="5:8" ht="12.75">
      <c r="E64" s="228"/>
      <c r="F64" s="228"/>
      <c r="G64" s="12"/>
      <c r="H64" s="11"/>
    </row>
    <row r="65" spans="5:8" ht="12.75">
      <c r="E65" s="228"/>
      <c r="F65" s="228"/>
      <c r="G65" s="12"/>
      <c r="H65" s="11"/>
    </row>
    <row r="66" spans="5:8" ht="12.75">
      <c r="E66" s="228"/>
      <c r="F66" s="228"/>
      <c r="G66" s="12"/>
      <c r="H66" s="11"/>
    </row>
    <row r="67" spans="5:8" ht="12.75">
      <c r="E67" s="228"/>
      <c r="F67" s="228"/>
      <c r="G67" s="12"/>
      <c r="H67" s="11"/>
    </row>
    <row r="68" spans="5:8" ht="12.75">
      <c r="E68" s="228"/>
      <c r="F68" s="228"/>
      <c r="G68" s="12"/>
      <c r="H68" s="11"/>
    </row>
    <row r="69" spans="5:8" ht="12.75">
      <c r="E69" s="228"/>
      <c r="F69" s="228"/>
      <c r="G69" s="12"/>
      <c r="H69" s="11"/>
    </row>
    <row r="70" spans="5:8" ht="12.75">
      <c r="E70" s="228"/>
      <c r="F70" s="228"/>
      <c r="G70" s="12"/>
      <c r="H70" s="11"/>
    </row>
    <row r="71" spans="5:8" ht="12.75">
      <c r="E71" s="228"/>
      <c r="F71" s="228"/>
      <c r="G71" s="12"/>
      <c r="H71" s="11"/>
    </row>
    <row r="72" spans="5:8" ht="12.75">
      <c r="E72" s="228"/>
      <c r="F72" s="228"/>
      <c r="G72" s="12"/>
      <c r="H72" s="11"/>
    </row>
    <row r="73" spans="5:8" ht="12.75">
      <c r="E73" s="228"/>
      <c r="F73" s="228"/>
      <c r="G73" s="12"/>
      <c r="H73" s="11"/>
    </row>
    <row r="74" spans="5:8" ht="12.75">
      <c r="E74" s="228"/>
      <c r="F74" s="228"/>
      <c r="G74" s="12"/>
      <c r="H74" s="11"/>
    </row>
    <row r="75" spans="5:8" ht="12.75">
      <c r="E75" s="228"/>
      <c r="F75" s="228"/>
      <c r="G75" s="12"/>
      <c r="H75" s="11"/>
    </row>
    <row r="76" spans="5:8" ht="12.75">
      <c r="E76" s="228"/>
      <c r="F76" s="228"/>
      <c r="G76" s="12"/>
      <c r="H76" s="11"/>
    </row>
    <row r="77" spans="5:8" ht="12.75">
      <c r="E77" s="228"/>
      <c r="F77" s="228"/>
      <c r="G77" s="12"/>
      <c r="H77" s="11"/>
    </row>
    <row r="78" spans="5:8" ht="12.75">
      <c r="E78" s="228"/>
      <c r="F78" s="228"/>
      <c r="G78" s="12"/>
      <c r="H78" s="11"/>
    </row>
    <row r="79" spans="5:8" ht="12.75">
      <c r="E79" s="228"/>
      <c r="F79" s="228"/>
      <c r="G79" s="12"/>
      <c r="H79" s="11"/>
    </row>
    <row r="80" spans="5:8" ht="12.75">
      <c r="E80" s="228"/>
      <c r="F80" s="228"/>
      <c r="G80" s="12"/>
      <c r="H80" s="11"/>
    </row>
    <row r="81" spans="5:8" ht="12.75">
      <c r="E81" s="228"/>
      <c r="F81" s="228"/>
      <c r="G81" s="12"/>
      <c r="H81" s="11"/>
    </row>
    <row r="82" spans="5:8" ht="12.75">
      <c r="E82" s="228"/>
      <c r="F82" s="228"/>
      <c r="G82" s="12"/>
      <c r="H82" s="11"/>
    </row>
    <row r="83" spans="5:8" ht="12.75">
      <c r="E83" s="228"/>
      <c r="F83" s="228"/>
      <c r="G83" s="12"/>
      <c r="H83" s="11"/>
    </row>
    <row r="84" spans="5:8" ht="12.75">
      <c r="E84" s="228"/>
      <c r="F84" s="228"/>
      <c r="G84" s="12"/>
      <c r="H84" s="11"/>
    </row>
    <row r="85" spans="5:8" ht="12.75">
      <c r="E85" s="228"/>
      <c r="F85" s="228"/>
      <c r="G85" s="12"/>
      <c r="H85" s="11"/>
    </row>
    <row r="86" spans="5:8" ht="12.75">
      <c r="E86" s="228"/>
      <c r="F86" s="228"/>
      <c r="G86" s="12"/>
      <c r="H86" s="11"/>
    </row>
    <row r="87" spans="5:8" ht="12.75">
      <c r="E87" s="228"/>
      <c r="F87" s="228"/>
      <c r="G87" s="12"/>
      <c r="H87" s="11"/>
    </row>
    <row r="88" spans="5:8" ht="12.75">
      <c r="E88" s="228"/>
      <c r="F88" s="228"/>
      <c r="G88" s="12"/>
      <c r="H88" s="11"/>
    </row>
    <row r="89" spans="5:8" ht="12.75">
      <c r="E89" s="228"/>
      <c r="F89" s="228"/>
      <c r="G89" s="12"/>
      <c r="H89" s="11"/>
    </row>
    <row r="90" spans="5:8" ht="12.75">
      <c r="E90" s="228"/>
      <c r="F90" s="228"/>
      <c r="G90" s="12"/>
      <c r="H90" s="11"/>
    </row>
    <row r="91" spans="5:8" ht="12.75">
      <c r="E91" s="228"/>
      <c r="F91" s="228"/>
      <c r="G91" s="12"/>
      <c r="H91" s="11"/>
    </row>
    <row r="92" spans="5:8" ht="12.75">
      <c r="E92" s="228"/>
      <c r="F92" s="228"/>
      <c r="G92" s="12"/>
      <c r="H92" s="11"/>
    </row>
    <row r="93" spans="5:8" ht="12.75">
      <c r="E93" s="228"/>
      <c r="F93" s="228"/>
      <c r="G93" s="12"/>
      <c r="H93" s="11"/>
    </row>
    <row r="94" spans="5:8" ht="12.75">
      <c r="E94" s="228"/>
      <c r="F94" s="228"/>
      <c r="G94" s="12"/>
      <c r="H94" s="11"/>
    </row>
    <row r="95" spans="5:8" ht="12.75">
      <c r="E95" s="228"/>
      <c r="F95" s="228"/>
      <c r="G95" s="12"/>
      <c r="H95" s="11"/>
    </row>
    <row r="96" spans="5:8" ht="12.75">
      <c r="E96" s="228"/>
      <c r="F96" s="228"/>
      <c r="G96" s="12"/>
      <c r="H96" s="11"/>
    </row>
    <row r="97" spans="5:8" ht="12.75">
      <c r="E97" s="228"/>
      <c r="F97" s="228"/>
      <c r="G97" s="12"/>
      <c r="H97" s="11"/>
    </row>
    <row r="98" spans="5:8" ht="12.75">
      <c r="E98" s="228"/>
      <c r="F98" s="228"/>
      <c r="G98" s="12"/>
      <c r="H98" s="11"/>
    </row>
    <row r="99" spans="5:8" ht="12.75">
      <c r="E99" s="228"/>
      <c r="F99" s="228"/>
      <c r="G99" s="12"/>
      <c r="H99" s="11"/>
    </row>
    <row r="100" spans="5:8" ht="12.75">
      <c r="E100" s="228"/>
      <c r="F100" s="228"/>
      <c r="G100" s="12"/>
      <c r="H100" s="11"/>
    </row>
    <row r="101" spans="5:8" ht="12.75">
      <c r="E101" s="228"/>
      <c r="F101" s="228"/>
      <c r="G101" s="12"/>
      <c r="H101" s="11"/>
    </row>
    <row r="102" spans="5:8" ht="12.75">
      <c r="E102" s="228"/>
      <c r="F102" s="228"/>
      <c r="G102" s="12"/>
      <c r="H102" s="11"/>
    </row>
    <row r="103" spans="5:8" ht="12.75">
      <c r="E103" s="228"/>
      <c r="F103" s="228"/>
      <c r="G103" s="12"/>
      <c r="H103" s="11"/>
    </row>
    <row r="104" spans="5:8" ht="12.75">
      <c r="E104" s="228"/>
      <c r="F104" s="228"/>
      <c r="G104" s="12"/>
      <c r="H104" s="11"/>
    </row>
    <row r="105" spans="5:8" ht="12.75">
      <c r="E105" s="228"/>
      <c r="F105" s="228"/>
      <c r="G105" s="12"/>
      <c r="H105" s="11"/>
    </row>
    <row r="106" spans="5:8" ht="12.75">
      <c r="E106" s="228"/>
      <c r="F106" s="228"/>
      <c r="G106" s="12"/>
      <c r="H106" s="11"/>
    </row>
    <row r="107" spans="5:8" ht="12.75">
      <c r="E107" s="228"/>
      <c r="F107" s="228"/>
      <c r="G107" s="12"/>
      <c r="H107" s="11"/>
    </row>
    <row r="108" spans="5:8" ht="12.75">
      <c r="E108" s="228"/>
      <c r="F108" s="228"/>
      <c r="G108" s="12"/>
      <c r="H108" s="11"/>
    </row>
    <row r="109" spans="5:8" ht="12.75">
      <c r="E109" s="228"/>
      <c r="F109" s="228"/>
      <c r="G109" s="12"/>
      <c r="H109" s="11"/>
    </row>
    <row r="110" spans="5:8" ht="12.75">
      <c r="E110" s="228"/>
      <c r="F110" s="228"/>
      <c r="G110" s="12"/>
      <c r="H110" s="11"/>
    </row>
    <row r="111" spans="5:8" ht="12.75">
      <c r="E111" s="228"/>
      <c r="F111" s="228"/>
      <c r="G111" s="12"/>
      <c r="H111" s="11"/>
    </row>
    <row r="112" spans="5:8" ht="12.75">
      <c r="E112" s="228"/>
      <c r="F112" s="228"/>
      <c r="G112" s="12"/>
      <c r="H112" s="11"/>
    </row>
    <row r="113" spans="5:8" ht="12.75">
      <c r="E113" s="228"/>
      <c r="F113" s="228"/>
      <c r="G113" s="12"/>
      <c r="H113" s="11"/>
    </row>
    <row r="114" spans="5:8" ht="12.75">
      <c r="E114" s="228"/>
      <c r="F114" s="228"/>
      <c r="G114" s="12"/>
      <c r="H114" s="11"/>
    </row>
    <row r="115" spans="5:8" ht="12.75">
      <c r="E115" s="228"/>
      <c r="F115" s="228"/>
      <c r="G115" s="12"/>
      <c r="H115" s="11"/>
    </row>
    <row r="116" spans="5:8" ht="12.75">
      <c r="E116" s="228"/>
      <c r="F116" s="228"/>
      <c r="G116" s="12"/>
      <c r="H116" s="11"/>
    </row>
    <row r="117" spans="5:8" ht="12.75">
      <c r="E117" s="228"/>
      <c r="F117" s="228"/>
      <c r="G117" s="12"/>
      <c r="H117" s="11"/>
    </row>
    <row r="118" spans="5:8" ht="12.75">
      <c r="E118" s="228"/>
      <c r="F118" s="228"/>
      <c r="G118" s="12"/>
      <c r="H118" s="11"/>
    </row>
    <row r="119" spans="5:8" ht="12.75">
      <c r="E119" s="228"/>
      <c r="F119" s="228"/>
      <c r="G119" s="12"/>
      <c r="H119" s="11"/>
    </row>
    <row r="120" spans="5:8" ht="12.75">
      <c r="E120" s="228"/>
      <c r="F120" s="228"/>
      <c r="G120" s="12"/>
      <c r="H120" s="11"/>
    </row>
    <row r="121" spans="5:8" ht="12.75">
      <c r="E121" s="228"/>
      <c r="F121" s="228"/>
      <c r="G121" s="12"/>
      <c r="H121" s="11"/>
    </row>
    <row r="122" spans="5:8" ht="12.75">
      <c r="E122" s="228"/>
      <c r="F122" s="228"/>
      <c r="G122" s="12"/>
      <c r="H122" s="11"/>
    </row>
    <row r="123" spans="5:8" ht="12.75">
      <c r="E123" s="228"/>
      <c r="F123" s="228"/>
      <c r="G123" s="12"/>
      <c r="H123" s="11"/>
    </row>
    <row r="124" spans="5:8" ht="12.75">
      <c r="E124" s="228"/>
      <c r="F124" s="228"/>
      <c r="G124" s="12"/>
      <c r="H124" s="11"/>
    </row>
    <row r="125" spans="5:8" ht="12.75">
      <c r="E125" s="228"/>
      <c r="F125" s="228"/>
      <c r="G125" s="12"/>
      <c r="H125" s="11"/>
    </row>
    <row r="126" spans="5:8" ht="12.75">
      <c r="E126" s="228"/>
      <c r="F126" s="228"/>
      <c r="G126" s="12"/>
      <c r="H126" s="11"/>
    </row>
    <row r="127" spans="5:8" ht="12.75">
      <c r="E127" s="228"/>
      <c r="F127" s="228"/>
      <c r="G127" s="12"/>
      <c r="H127" s="11"/>
    </row>
    <row r="128" spans="5:8" ht="12.75">
      <c r="E128" s="239"/>
      <c r="F128" s="239"/>
      <c r="G128" s="12"/>
      <c r="H128" s="11"/>
    </row>
    <row r="129" spans="5:8" ht="12.75">
      <c r="E129" s="228"/>
      <c r="F129" s="228"/>
      <c r="G129" s="12"/>
      <c r="H129" s="11"/>
    </row>
    <row r="130" spans="5:8" ht="12.75">
      <c r="E130" s="228"/>
      <c r="F130" s="228"/>
      <c r="G130" s="12"/>
      <c r="H130" s="11"/>
    </row>
    <row r="131" spans="5:8" ht="12.75">
      <c r="E131" s="228"/>
      <c r="F131" s="228"/>
      <c r="G131" s="12"/>
      <c r="H131" s="11"/>
    </row>
    <row r="132" spans="5:8" ht="12.75">
      <c r="E132" s="228"/>
      <c r="F132" s="228"/>
      <c r="G132" s="12"/>
      <c r="H132" s="11"/>
    </row>
    <row r="133" spans="5:8" ht="12.75">
      <c r="E133" s="228"/>
      <c r="F133" s="228"/>
      <c r="G133" s="12"/>
      <c r="H133" s="11"/>
    </row>
    <row r="134" spans="5:8" ht="12.75">
      <c r="E134" s="228"/>
      <c r="F134" s="228"/>
      <c r="G134" s="12"/>
      <c r="H134" s="11"/>
    </row>
    <row r="135" spans="5:8" ht="12.75">
      <c r="E135" s="228"/>
      <c r="F135" s="228"/>
      <c r="G135" s="12"/>
      <c r="H135" s="11"/>
    </row>
    <row r="136" spans="5:8" ht="12.75">
      <c r="E136" s="228"/>
      <c r="F136" s="228"/>
      <c r="G136" s="12"/>
      <c r="H136" s="11"/>
    </row>
    <row r="137" spans="5:8" ht="12.75">
      <c r="E137" s="228"/>
      <c r="F137" s="228"/>
      <c r="G137" s="12"/>
      <c r="H137" s="11"/>
    </row>
    <row r="138" spans="5:8" ht="12.75">
      <c r="E138" s="228"/>
      <c r="F138" s="228"/>
      <c r="G138" s="12"/>
      <c r="H138" s="11"/>
    </row>
    <row r="139" spans="5:8" ht="12.75">
      <c r="E139" s="228"/>
      <c r="F139" s="228"/>
      <c r="G139" s="12"/>
      <c r="H139" s="11"/>
    </row>
    <row r="140" spans="5:8" ht="12.75">
      <c r="E140" s="228"/>
      <c r="F140" s="228"/>
      <c r="G140" s="12"/>
      <c r="H140" s="11"/>
    </row>
    <row r="141" spans="5:8" ht="12.75">
      <c r="E141" s="228"/>
      <c r="F141" s="228"/>
      <c r="G141" s="12"/>
      <c r="H141" s="11"/>
    </row>
    <row r="142" spans="5:8" ht="12.75">
      <c r="E142" s="228"/>
      <c r="F142" s="228"/>
      <c r="G142" s="12"/>
      <c r="H142" s="11"/>
    </row>
    <row r="143" spans="5:8" ht="12.75">
      <c r="E143" s="228"/>
      <c r="F143" s="228"/>
      <c r="G143" s="12"/>
      <c r="H143" s="11"/>
    </row>
    <row r="144" spans="5:8" ht="12.75">
      <c r="E144" s="228"/>
      <c r="F144" s="228"/>
      <c r="G144" s="12"/>
      <c r="H144" s="11"/>
    </row>
    <row r="145" spans="5:8" ht="12.75">
      <c r="E145" s="228"/>
      <c r="F145" s="228"/>
      <c r="G145" s="12"/>
      <c r="H145" s="11"/>
    </row>
    <row r="146" spans="5:8" ht="12.75">
      <c r="E146" s="228"/>
      <c r="F146" s="228"/>
      <c r="G146" s="12"/>
      <c r="H146" s="11"/>
    </row>
    <row r="147" spans="5:8" ht="12.75">
      <c r="E147" s="228"/>
      <c r="F147" s="228"/>
      <c r="G147" s="12"/>
      <c r="H147" s="11"/>
    </row>
    <row r="148" spans="5:8" ht="12.75">
      <c r="E148" s="228"/>
      <c r="F148" s="228"/>
      <c r="G148" s="12"/>
      <c r="H148" s="11"/>
    </row>
    <row r="149" spans="5:8" ht="12.75">
      <c r="E149" s="228"/>
      <c r="F149" s="228"/>
      <c r="G149" s="12"/>
      <c r="H149" s="11"/>
    </row>
    <row r="150" spans="5:8" ht="12.75">
      <c r="E150" s="228"/>
      <c r="F150" s="228"/>
      <c r="G150" s="12"/>
      <c r="H150" s="11"/>
    </row>
    <row r="151" spans="5:8" ht="12.75">
      <c r="E151" s="228"/>
      <c r="F151" s="228"/>
      <c r="G151" s="12"/>
      <c r="H151" s="11"/>
    </row>
    <row r="152" spans="5:8" ht="12.75">
      <c r="E152" s="228"/>
      <c r="F152" s="228"/>
      <c r="G152" s="12"/>
      <c r="H152" s="11"/>
    </row>
    <row r="153" spans="5:8" ht="12.75">
      <c r="E153" s="228"/>
      <c r="F153" s="228"/>
      <c r="G153" s="12"/>
      <c r="H153" s="11"/>
    </row>
    <row r="154" spans="5:8" ht="12.75">
      <c r="E154" s="228"/>
      <c r="F154" s="228"/>
      <c r="G154" s="12"/>
      <c r="H154" s="11"/>
    </row>
    <row r="155" spans="5:8" ht="12.75">
      <c r="E155" s="228"/>
      <c r="F155" s="228"/>
      <c r="G155" s="12"/>
      <c r="H155" s="11"/>
    </row>
    <row r="156" spans="5:8" ht="12.75">
      <c r="E156" s="228"/>
      <c r="F156" s="228"/>
      <c r="G156" s="12"/>
      <c r="H156" s="11"/>
    </row>
    <row r="157" spans="5:8" ht="12.75">
      <c r="E157" s="228"/>
      <c r="F157" s="228"/>
      <c r="G157" s="12"/>
      <c r="H157" s="11"/>
    </row>
    <row r="158" spans="5:8" ht="12.75">
      <c r="E158" s="228"/>
      <c r="F158" s="228"/>
      <c r="G158" s="12"/>
      <c r="H158" s="11"/>
    </row>
    <row r="159" spans="5:8" ht="12.75">
      <c r="E159" s="228"/>
      <c r="F159" s="228"/>
      <c r="G159" s="12"/>
      <c r="H159" s="11"/>
    </row>
    <row r="160" spans="5:8" ht="12.75">
      <c r="E160" s="228"/>
      <c r="F160" s="228"/>
      <c r="G160" s="12"/>
      <c r="H160" s="11"/>
    </row>
    <row r="161" spans="5:8" ht="12.75">
      <c r="E161" s="228"/>
      <c r="F161" s="228"/>
      <c r="G161" s="12"/>
      <c r="H161" s="11"/>
    </row>
    <row r="162" spans="5:8" ht="12.75">
      <c r="E162" s="228"/>
      <c r="F162" s="228"/>
      <c r="G162" s="12"/>
      <c r="H162" s="11"/>
    </row>
    <row r="163" spans="5:8" ht="12.75">
      <c r="E163" s="228"/>
      <c r="F163" s="228"/>
      <c r="G163" s="12"/>
      <c r="H163" s="11"/>
    </row>
    <row r="164" spans="5:8" ht="12.75">
      <c r="E164" s="228"/>
      <c r="F164" s="228"/>
      <c r="G164" s="12"/>
      <c r="H164" s="11"/>
    </row>
    <row r="165" spans="5:8" ht="12.75">
      <c r="E165" s="228"/>
      <c r="F165" s="228"/>
      <c r="G165" s="12"/>
      <c r="H165" s="11"/>
    </row>
    <row r="166" spans="5:8" ht="12.75">
      <c r="E166" s="228"/>
      <c r="F166" s="228"/>
      <c r="G166" s="12"/>
      <c r="H166" s="11"/>
    </row>
    <row r="167" spans="5:8" ht="12.75">
      <c r="E167" s="228"/>
      <c r="F167" s="228"/>
      <c r="G167" s="12"/>
      <c r="H167" s="11"/>
    </row>
    <row r="168" spans="5:8" ht="12.75">
      <c r="E168" s="240"/>
      <c r="F168" s="240"/>
      <c r="G168" s="12"/>
      <c r="H168" s="11"/>
    </row>
    <row r="169" spans="5:8" ht="12.75">
      <c r="E169" s="240"/>
      <c r="F169" s="240"/>
      <c r="G169" s="12"/>
      <c r="H169" s="11"/>
    </row>
    <row r="170" spans="5:8" ht="12.75">
      <c r="E170" s="240"/>
      <c r="F170" s="240"/>
      <c r="G170" s="12"/>
      <c r="H170" s="11"/>
    </row>
    <row r="171" spans="5:8" ht="12.75">
      <c r="E171" s="240"/>
      <c r="F171" s="240"/>
      <c r="G171" s="12"/>
      <c r="H171" s="11"/>
    </row>
    <row r="172" spans="5:8" ht="12.75">
      <c r="E172" s="240"/>
      <c r="F172" s="240"/>
      <c r="G172" s="12"/>
      <c r="H172" s="11"/>
    </row>
    <row r="173" spans="5:8" ht="12.75">
      <c r="E173" s="240"/>
      <c r="F173" s="240"/>
      <c r="G173" s="12"/>
      <c r="H173" s="11"/>
    </row>
    <row r="174" spans="5:8" ht="12.75">
      <c r="E174" s="240"/>
      <c r="F174" s="240"/>
      <c r="G174" s="12"/>
      <c r="H174" s="11"/>
    </row>
    <row r="175" spans="5:8" ht="12.75">
      <c r="E175" s="240"/>
      <c r="F175" s="240"/>
      <c r="G175" s="12"/>
      <c r="H175" s="11"/>
    </row>
    <row r="176" spans="5:8" ht="12.75">
      <c r="E176" s="240"/>
      <c r="F176" s="240"/>
      <c r="G176" s="12"/>
      <c r="H176" s="11"/>
    </row>
    <row r="177" spans="5:8" ht="12.75">
      <c r="E177" s="240"/>
      <c r="F177" s="11"/>
      <c r="G177" s="12"/>
      <c r="H177" s="11"/>
    </row>
  </sheetData>
  <sheetProtection algorithmName="SHA-512" hashValue="LOze/FqhH+bHVqm6Quxgy/2fNH4W1ZP1zquAaMDYZde0SShuwRBaPPmitrb7Nw3cYEgYPerfWq7y/2misb+B/A==" saltValue="hovESffyCHGBDqavJHWS6A==" spinCount="100000" sheet="1" scenarios="1" formatColumns="0" formatRows="0" autoFilter="0"/>
  <autoFilter ref="E11:H11"/>
  <mergeCells count="1">
    <mergeCell ref="E9:H9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REESTR_MO">
    <tabColor indexed="47"/>
  </sheetPr>
  <dimension ref="A1:Q202"/>
  <sheetViews>
    <sheetView showGridLines="0" zoomScaleNormal="100" workbookViewId="0"/>
  </sheetViews>
  <sheetFormatPr defaultRowHeight="11.25"/>
  <cols>
    <col min="1" max="2" width="36.7109375" style="7" customWidth="1"/>
    <col min="3" max="3" width="12.7109375" style="7" customWidth="1"/>
    <col min="4" max="4" width="50.7109375" style="7" customWidth="1"/>
    <col min="5" max="5" width="24.7109375" style="7" customWidth="1"/>
    <col min="6" max="6" width="36.7109375" style="7" customWidth="1"/>
    <col min="7" max="7" width="12.7109375" style="7" customWidth="1"/>
    <col min="8" max="8" width="9.140625" style="7"/>
    <col min="9" max="9" width="36.7109375" style="7" customWidth="1"/>
    <col min="10" max="10" width="9.140625" style="7"/>
    <col min="11" max="11" width="36.7109375" style="7" customWidth="1"/>
    <col min="12" max="12" width="9.140625" style="7"/>
    <col min="13" max="13" width="36.7109375" style="7" customWidth="1"/>
    <col min="14" max="14" width="9.140625" style="7"/>
    <col min="15" max="15" width="36.7109375" style="7" customWidth="1"/>
    <col min="16" max="16" width="9.140625" style="7"/>
    <col min="17" max="17" width="36.7109375" style="7" customWidth="1"/>
    <col min="18" max="16384" width="9.140625" style="7"/>
  </cols>
  <sheetData>
    <row r="1" spans="1:17">
      <c r="A1" s="7" t="s">
        <v>3104</v>
      </c>
      <c r="B1" s="7" t="s">
        <v>2649</v>
      </c>
      <c r="C1" s="7" t="s">
        <v>106</v>
      </c>
      <c r="D1" s="7" t="s">
        <v>3105</v>
      </c>
      <c r="E1" s="7" t="s">
        <v>3106</v>
      </c>
      <c r="F1" s="7" t="s">
        <v>3104</v>
      </c>
      <c r="G1" s="7" t="s">
        <v>3107</v>
      </c>
      <c r="I1" s="7" t="s">
        <v>3108</v>
      </c>
      <c r="K1" s="7" t="s">
        <v>3109</v>
      </c>
      <c r="M1" s="7" t="s">
        <v>3110</v>
      </c>
      <c r="O1" s="7" t="s">
        <v>3111</v>
      </c>
      <c r="Q1" s="7" t="s">
        <v>3112</v>
      </c>
    </row>
    <row r="2" spans="1:17">
      <c r="A2" s="7" t="s">
        <v>2668</v>
      </c>
      <c r="B2" s="7" t="s">
        <v>2668</v>
      </c>
      <c r="C2" s="7" t="s">
        <v>2669</v>
      </c>
      <c r="D2" s="7" t="s">
        <v>2670</v>
      </c>
      <c r="E2" s="683">
        <v>46079</v>
      </c>
      <c r="F2" s="7" t="s">
        <v>2668</v>
      </c>
      <c r="G2" s="7" t="s">
        <v>3071</v>
      </c>
      <c r="I2" s="7" t="s">
        <v>2668</v>
      </c>
      <c r="K2" s="7" t="s">
        <v>2753</v>
      </c>
      <c r="M2" s="7" t="s">
        <v>2760</v>
      </c>
      <c r="O2" s="7" t="s">
        <v>2671</v>
      </c>
      <c r="Q2" s="7" t="s">
        <v>2671</v>
      </c>
    </row>
    <row r="3" spans="1:17">
      <c r="A3" s="7" t="s">
        <v>2668</v>
      </c>
      <c r="B3" s="7" t="s">
        <v>2671</v>
      </c>
      <c r="C3" s="7" t="s">
        <v>2672</v>
      </c>
      <c r="D3" s="7" t="s">
        <v>2466</v>
      </c>
      <c r="E3" s="683">
        <v>25803</v>
      </c>
      <c r="F3" s="7" t="s">
        <v>2687</v>
      </c>
      <c r="G3" s="7" t="s">
        <v>3072</v>
      </c>
      <c r="I3" s="7" t="s">
        <v>2687</v>
      </c>
      <c r="K3" s="7" t="s">
        <v>2787</v>
      </c>
      <c r="M3" s="7" t="s">
        <v>3050</v>
      </c>
      <c r="O3" s="7" t="s">
        <v>2673</v>
      </c>
      <c r="Q3" s="7" t="s">
        <v>2673</v>
      </c>
    </row>
    <row r="4" spans="1:17">
      <c r="A4" s="7" t="s">
        <v>2668</v>
      </c>
      <c r="B4" s="7" t="s">
        <v>2673</v>
      </c>
      <c r="C4" s="7" t="s">
        <v>2674</v>
      </c>
      <c r="D4" s="7" t="s">
        <v>2466</v>
      </c>
      <c r="E4" s="683">
        <v>3774</v>
      </c>
      <c r="F4" s="7" t="s">
        <v>2711</v>
      </c>
      <c r="G4" s="7" t="s">
        <v>3073</v>
      </c>
      <c r="I4" s="7" t="s">
        <v>2711</v>
      </c>
      <c r="K4" s="7" t="s">
        <v>2789</v>
      </c>
      <c r="O4" s="7" t="s">
        <v>2675</v>
      </c>
      <c r="Q4" s="7" t="s">
        <v>2675</v>
      </c>
    </row>
    <row r="5" spans="1:17">
      <c r="A5" s="7" t="s">
        <v>2668</v>
      </c>
      <c r="B5" s="7" t="s">
        <v>2675</v>
      </c>
      <c r="C5" s="7" t="s">
        <v>2676</v>
      </c>
      <c r="D5" s="7" t="s">
        <v>2466</v>
      </c>
      <c r="E5" s="683">
        <v>3844</v>
      </c>
      <c r="F5" s="7" t="s">
        <v>2735</v>
      </c>
      <c r="G5" s="7" t="s">
        <v>3074</v>
      </c>
      <c r="I5" s="7" t="s">
        <v>2735</v>
      </c>
      <c r="K5" s="7" t="s">
        <v>2791</v>
      </c>
      <c r="O5" s="7" t="s">
        <v>2677</v>
      </c>
      <c r="Q5" s="7" t="s">
        <v>2677</v>
      </c>
    </row>
    <row r="6" spans="1:17">
      <c r="A6" s="7" t="s">
        <v>2668</v>
      </c>
      <c r="B6" s="7" t="s">
        <v>2677</v>
      </c>
      <c r="C6" s="7" t="s">
        <v>2678</v>
      </c>
      <c r="D6" s="7" t="s">
        <v>2466</v>
      </c>
      <c r="E6" s="683">
        <v>1791</v>
      </c>
      <c r="F6" s="7" t="s">
        <v>2753</v>
      </c>
      <c r="G6" s="7" t="s">
        <v>3075</v>
      </c>
      <c r="I6" s="7" t="s">
        <v>2756</v>
      </c>
      <c r="K6" s="7" t="s">
        <v>2793</v>
      </c>
      <c r="O6" s="7" t="s">
        <v>2679</v>
      </c>
      <c r="Q6" s="7" t="s">
        <v>2679</v>
      </c>
    </row>
    <row r="7" spans="1:17">
      <c r="A7" s="7" t="s">
        <v>2668</v>
      </c>
      <c r="B7" s="7" t="s">
        <v>2679</v>
      </c>
      <c r="C7" s="7" t="s">
        <v>2680</v>
      </c>
      <c r="D7" s="7" t="s">
        <v>2466</v>
      </c>
      <c r="E7" s="683">
        <v>3216</v>
      </c>
      <c r="F7" s="7" t="s">
        <v>2756</v>
      </c>
      <c r="G7" s="7" t="s">
        <v>3076</v>
      </c>
      <c r="I7" s="7" t="s">
        <v>2803</v>
      </c>
      <c r="K7" s="7" t="s">
        <v>2795</v>
      </c>
      <c r="O7" s="7" t="s">
        <v>2681</v>
      </c>
      <c r="Q7" s="7" t="s">
        <v>2681</v>
      </c>
    </row>
    <row r="8" spans="1:17">
      <c r="A8" s="7" t="s">
        <v>2668</v>
      </c>
      <c r="B8" s="7" t="s">
        <v>2681</v>
      </c>
      <c r="C8" s="7" t="s">
        <v>2682</v>
      </c>
      <c r="D8" s="7" t="s">
        <v>2466</v>
      </c>
      <c r="E8" s="683">
        <v>3016</v>
      </c>
      <c r="F8" s="7" t="s">
        <v>2787</v>
      </c>
      <c r="G8" s="7" t="s">
        <v>3077</v>
      </c>
      <c r="I8" s="7" t="s">
        <v>2827</v>
      </c>
      <c r="K8" s="7" t="s">
        <v>2797</v>
      </c>
      <c r="O8" s="7" t="s">
        <v>2683</v>
      </c>
      <c r="Q8" s="7" t="s">
        <v>2683</v>
      </c>
    </row>
    <row r="9" spans="1:17">
      <c r="A9" s="7" t="s">
        <v>2668</v>
      </c>
      <c r="B9" s="7" t="s">
        <v>2683</v>
      </c>
      <c r="C9" s="7" t="s">
        <v>2684</v>
      </c>
      <c r="D9" s="7" t="s">
        <v>2466</v>
      </c>
      <c r="E9" s="683">
        <v>3249</v>
      </c>
      <c r="F9" s="7" t="s">
        <v>2789</v>
      </c>
      <c r="G9" s="7" t="s">
        <v>3078</v>
      </c>
      <c r="I9" s="7" t="s">
        <v>2859</v>
      </c>
      <c r="K9" s="7" t="s">
        <v>2799</v>
      </c>
      <c r="O9" s="7" t="s">
        <v>2685</v>
      </c>
      <c r="Q9" s="7" t="s">
        <v>2685</v>
      </c>
    </row>
    <row r="10" spans="1:17">
      <c r="A10" s="7" t="s">
        <v>2668</v>
      </c>
      <c r="B10" s="7" t="s">
        <v>2685</v>
      </c>
      <c r="C10" s="7" t="s">
        <v>2686</v>
      </c>
      <c r="D10" s="7" t="s">
        <v>2466</v>
      </c>
      <c r="E10" s="683">
        <v>1386</v>
      </c>
      <c r="F10" s="7" t="s">
        <v>2791</v>
      </c>
      <c r="G10" s="7" t="s">
        <v>3079</v>
      </c>
      <c r="I10" s="7" t="s">
        <v>2883</v>
      </c>
      <c r="K10" s="7" t="s">
        <v>2801</v>
      </c>
      <c r="O10" s="7" t="s">
        <v>2689</v>
      </c>
      <c r="Q10" s="7" t="s">
        <v>2689</v>
      </c>
    </row>
    <row r="11" spans="1:17">
      <c r="A11" s="7" t="s">
        <v>2687</v>
      </c>
      <c r="B11" s="7" t="s">
        <v>2687</v>
      </c>
      <c r="C11" s="7" t="s">
        <v>2688</v>
      </c>
      <c r="D11" s="7" t="s">
        <v>2670</v>
      </c>
      <c r="E11" s="683">
        <v>33985</v>
      </c>
      <c r="F11" s="7" t="s">
        <v>2793</v>
      </c>
      <c r="G11" s="7" t="s">
        <v>3080</v>
      </c>
      <c r="I11" s="7" t="s">
        <v>2909</v>
      </c>
      <c r="K11" s="7" t="s">
        <v>2821</v>
      </c>
      <c r="O11" s="7" t="s">
        <v>2691</v>
      </c>
      <c r="Q11" s="7" t="s">
        <v>2691</v>
      </c>
    </row>
    <row r="12" spans="1:17">
      <c r="A12" s="7" t="s">
        <v>2687</v>
      </c>
      <c r="B12" s="7" t="s">
        <v>2689</v>
      </c>
      <c r="C12" s="7" t="s">
        <v>2690</v>
      </c>
      <c r="D12" s="7" t="s">
        <v>2466</v>
      </c>
      <c r="E12" s="683">
        <v>2502</v>
      </c>
      <c r="F12" s="7" t="s">
        <v>2795</v>
      </c>
      <c r="G12" s="7" t="s">
        <v>3081</v>
      </c>
      <c r="I12" s="7" t="s">
        <v>2939</v>
      </c>
      <c r="K12" s="7" t="s">
        <v>2823</v>
      </c>
      <c r="O12" s="7" t="s">
        <v>2693</v>
      </c>
      <c r="Q12" s="7" t="s">
        <v>2693</v>
      </c>
    </row>
    <row r="13" spans="1:17">
      <c r="A13" s="7" t="s">
        <v>2687</v>
      </c>
      <c r="B13" s="7" t="s">
        <v>2691</v>
      </c>
      <c r="C13" s="7" t="s">
        <v>2692</v>
      </c>
      <c r="D13" s="7" t="s">
        <v>2466</v>
      </c>
      <c r="E13" s="683">
        <v>1610</v>
      </c>
      <c r="F13" s="7" t="s">
        <v>2797</v>
      </c>
      <c r="G13" s="7" t="s">
        <v>3082</v>
      </c>
      <c r="I13" s="7" t="s">
        <v>2959</v>
      </c>
      <c r="K13" s="7" t="s">
        <v>2825</v>
      </c>
      <c r="O13" s="7" t="s">
        <v>2695</v>
      </c>
      <c r="Q13" s="7" t="s">
        <v>2695</v>
      </c>
    </row>
    <row r="14" spans="1:17">
      <c r="A14" s="7" t="s">
        <v>2687</v>
      </c>
      <c r="B14" s="7" t="s">
        <v>2693</v>
      </c>
      <c r="C14" s="7" t="s">
        <v>2694</v>
      </c>
      <c r="D14" s="7" t="s">
        <v>2466</v>
      </c>
      <c r="E14" s="683">
        <v>1783</v>
      </c>
      <c r="F14" s="7" t="s">
        <v>2799</v>
      </c>
      <c r="G14" s="7" t="s">
        <v>3083</v>
      </c>
      <c r="I14" s="7" t="s">
        <v>2993</v>
      </c>
      <c r="K14" s="7" t="s">
        <v>2933</v>
      </c>
      <c r="O14" s="7" t="s">
        <v>2697</v>
      </c>
      <c r="Q14" s="7" t="s">
        <v>2697</v>
      </c>
    </row>
    <row r="15" spans="1:17">
      <c r="A15" s="7" t="s">
        <v>2687</v>
      </c>
      <c r="B15" s="7" t="s">
        <v>2695</v>
      </c>
      <c r="C15" s="7" t="s">
        <v>2696</v>
      </c>
      <c r="D15" s="7" t="s">
        <v>2466</v>
      </c>
      <c r="E15" s="683">
        <v>12581</v>
      </c>
      <c r="F15" s="7" t="s">
        <v>2801</v>
      </c>
      <c r="G15" s="7" t="s">
        <v>3084</v>
      </c>
      <c r="I15" s="7" t="s">
        <v>3009</v>
      </c>
      <c r="K15" s="7" t="s">
        <v>2935</v>
      </c>
      <c r="O15" s="7" t="s">
        <v>2699</v>
      </c>
      <c r="Q15" s="7" t="s">
        <v>2699</v>
      </c>
    </row>
    <row r="16" spans="1:17">
      <c r="A16" s="7" t="s">
        <v>2687</v>
      </c>
      <c r="B16" s="7" t="s">
        <v>2697</v>
      </c>
      <c r="C16" s="7" t="s">
        <v>2698</v>
      </c>
      <c r="D16" s="7" t="s">
        <v>2466</v>
      </c>
      <c r="E16" s="683">
        <v>1764</v>
      </c>
      <c r="F16" s="7" t="s">
        <v>2803</v>
      </c>
      <c r="G16" s="7" t="s">
        <v>3085</v>
      </c>
      <c r="I16" s="7" t="s">
        <v>3023</v>
      </c>
      <c r="K16" s="7" t="s">
        <v>2937</v>
      </c>
      <c r="O16" s="7" t="s">
        <v>2701</v>
      </c>
      <c r="Q16" s="7" t="s">
        <v>2701</v>
      </c>
    </row>
    <row r="17" spans="1:17">
      <c r="A17" s="7" t="s">
        <v>2687</v>
      </c>
      <c r="B17" s="7" t="s">
        <v>2699</v>
      </c>
      <c r="C17" s="7" t="s">
        <v>2700</v>
      </c>
      <c r="D17" s="7" t="s">
        <v>2466</v>
      </c>
      <c r="E17" s="683">
        <v>1891</v>
      </c>
      <c r="F17" s="7" t="s">
        <v>2821</v>
      </c>
      <c r="G17" s="7" t="s">
        <v>3086</v>
      </c>
      <c r="I17" s="7" t="s">
        <v>3046</v>
      </c>
      <c r="K17" s="7" t="s">
        <v>2957</v>
      </c>
      <c r="O17" s="7" t="s">
        <v>2703</v>
      </c>
      <c r="Q17" s="7" t="s">
        <v>2703</v>
      </c>
    </row>
    <row r="18" spans="1:17">
      <c r="A18" s="7" t="s">
        <v>2687</v>
      </c>
      <c r="B18" s="7" t="s">
        <v>2701</v>
      </c>
      <c r="C18" s="7" t="s">
        <v>2702</v>
      </c>
      <c r="D18" s="7" t="s">
        <v>2466</v>
      </c>
      <c r="E18" s="683">
        <v>1944</v>
      </c>
      <c r="F18" s="7" t="s">
        <v>2823</v>
      </c>
      <c r="G18" s="7" t="s">
        <v>3087</v>
      </c>
      <c r="K18" s="7" t="s">
        <v>2991</v>
      </c>
      <c r="O18" s="7" t="s">
        <v>2705</v>
      </c>
      <c r="Q18" s="7" t="s">
        <v>2705</v>
      </c>
    </row>
    <row r="19" spans="1:17">
      <c r="A19" s="7" t="s">
        <v>2687</v>
      </c>
      <c r="B19" s="7" t="s">
        <v>2703</v>
      </c>
      <c r="C19" s="7" t="s">
        <v>2704</v>
      </c>
      <c r="D19" s="7" t="s">
        <v>2466</v>
      </c>
      <c r="E19" s="683">
        <v>1649</v>
      </c>
      <c r="F19" s="7" t="s">
        <v>2825</v>
      </c>
      <c r="G19" s="7" t="s">
        <v>3088</v>
      </c>
      <c r="O19" s="7" t="s">
        <v>2707</v>
      </c>
      <c r="Q19" s="7" t="s">
        <v>2707</v>
      </c>
    </row>
    <row r="20" spans="1:17">
      <c r="A20" s="7" t="s">
        <v>2687</v>
      </c>
      <c r="B20" s="7" t="s">
        <v>2705</v>
      </c>
      <c r="C20" s="7" t="s">
        <v>2706</v>
      </c>
      <c r="D20" s="7" t="s">
        <v>2466</v>
      </c>
      <c r="E20" s="683">
        <v>3227</v>
      </c>
      <c r="F20" s="7" t="s">
        <v>2827</v>
      </c>
      <c r="G20" s="7" t="s">
        <v>3089</v>
      </c>
      <c r="O20" s="7" t="s">
        <v>2709</v>
      </c>
      <c r="Q20" s="7" t="s">
        <v>2709</v>
      </c>
    </row>
    <row r="21" spans="1:17">
      <c r="A21" s="7" t="s">
        <v>2687</v>
      </c>
      <c r="B21" s="7" t="s">
        <v>2707</v>
      </c>
      <c r="C21" s="7" t="s">
        <v>2708</v>
      </c>
      <c r="D21" s="7" t="s">
        <v>2466</v>
      </c>
      <c r="E21" s="683">
        <v>2460</v>
      </c>
      <c r="F21" s="7" t="s">
        <v>2859</v>
      </c>
      <c r="G21" s="7" t="s">
        <v>3090</v>
      </c>
      <c r="O21" s="7" t="s">
        <v>2713</v>
      </c>
      <c r="Q21" s="7" t="s">
        <v>2713</v>
      </c>
    </row>
    <row r="22" spans="1:17">
      <c r="A22" s="7" t="s">
        <v>2687</v>
      </c>
      <c r="B22" s="7" t="s">
        <v>2709</v>
      </c>
      <c r="C22" s="7" t="s">
        <v>2710</v>
      </c>
      <c r="D22" s="7" t="s">
        <v>2466</v>
      </c>
      <c r="E22" s="683">
        <v>2574</v>
      </c>
      <c r="F22" s="7" t="s">
        <v>2883</v>
      </c>
      <c r="G22" s="7" t="s">
        <v>3091</v>
      </c>
      <c r="O22" s="7" t="s">
        <v>2715</v>
      </c>
      <c r="Q22" s="7" t="s">
        <v>2715</v>
      </c>
    </row>
    <row r="23" spans="1:17">
      <c r="A23" s="7" t="s">
        <v>2711</v>
      </c>
      <c r="B23" s="7" t="s">
        <v>2713</v>
      </c>
      <c r="C23" s="7" t="s">
        <v>2714</v>
      </c>
      <c r="D23" s="7" t="s">
        <v>2466</v>
      </c>
      <c r="E23" s="683">
        <v>1250</v>
      </c>
      <c r="F23" s="7" t="s">
        <v>2909</v>
      </c>
      <c r="G23" s="7" t="s">
        <v>3092</v>
      </c>
      <c r="O23" s="7" t="s">
        <v>2717</v>
      </c>
      <c r="Q23" s="7" t="s">
        <v>2717</v>
      </c>
    </row>
    <row r="24" spans="1:17">
      <c r="A24" s="7" t="s">
        <v>2711</v>
      </c>
      <c r="B24" s="7" t="s">
        <v>2711</v>
      </c>
      <c r="C24" s="7" t="s">
        <v>2712</v>
      </c>
      <c r="D24" s="7" t="s">
        <v>2670</v>
      </c>
      <c r="E24" s="683">
        <v>30496</v>
      </c>
      <c r="F24" s="7" t="s">
        <v>2933</v>
      </c>
      <c r="G24" s="7" t="s">
        <v>3093</v>
      </c>
      <c r="O24" s="7" t="s">
        <v>2719</v>
      </c>
      <c r="Q24" s="7" t="s">
        <v>2719</v>
      </c>
    </row>
    <row r="25" spans="1:17">
      <c r="A25" s="7" t="s">
        <v>2711</v>
      </c>
      <c r="B25" s="7" t="s">
        <v>2715</v>
      </c>
      <c r="C25" s="7" t="s">
        <v>2716</v>
      </c>
      <c r="D25" s="7" t="s">
        <v>2466</v>
      </c>
      <c r="E25" s="683">
        <v>1884</v>
      </c>
      <c r="F25" s="7" t="s">
        <v>2935</v>
      </c>
      <c r="G25" s="7" t="s">
        <v>3094</v>
      </c>
      <c r="O25" s="7" t="s">
        <v>2721</v>
      </c>
      <c r="Q25" s="7" t="s">
        <v>2721</v>
      </c>
    </row>
    <row r="26" spans="1:17">
      <c r="A26" s="7" t="s">
        <v>2711</v>
      </c>
      <c r="B26" s="7" t="s">
        <v>2717</v>
      </c>
      <c r="C26" s="7" t="s">
        <v>2718</v>
      </c>
      <c r="D26" s="7" t="s">
        <v>2466</v>
      </c>
      <c r="E26" s="683">
        <v>1835</v>
      </c>
      <c r="F26" s="7" t="s">
        <v>2937</v>
      </c>
      <c r="G26" s="7" t="s">
        <v>3095</v>
      </c>
      <c r="O26" s="7" t="s">
        <v>2723</v>
      </c>
      <c r="Q26" s="7" t="s">
        <v>2723</v>
      </c>
    </row>
    <row r="27" spans="1:17">
      <c r="A27" s="7" t="s">
        <v>2711</v>
      </c>
      <c r="B27" s="7" t="s">
        <v>2719</v>
      </c>
      <c r="C27" s="7" t="s">
        <v>2720</v>
      </c>
      <c r="D27" s="7" t="s">
        <v>2466</v>
      </c>
      <c r="E27" s="683">
        <v>607</v>
      </c>
      <c r="F27" s="7" t="s">
        <v>2939</v>
      </c>
      <c r="G27" s="7" t="s">
        <v>3096</v>
      </c>
      <c r="O27" s="7" t="s">
        <v>2725</v>
      </c>
      <c r="Q27" s="7" t="s">
        <v>2725</v>
      </c>
    </row>
    <row r="28" spans="1:17">
      <c r="A28" s="7" t="s">
        <v>2711</v>
      </c>
      <c r="B28" s="7" t="s">
        <v>2721</v>
      </c>
      <c r="C28" s="7" t="s">
        <v>2722</v>
      </c>
      <c r="D28" s="7" t="s">
        <v>2466</v>
      </c>
      <c r="E28" s="683">
        <v>1971</v>
      </c>
      <c r="F28" s="7" t="s">
        <v>2957</v>
      </c>
      <c r="G28" s="7" t="s">
        <v>3097</v>
      </c>
      <c r="O28" s="7" t="s">
        <v>2727</v>
      </c>
      <c r="Q28" s="7" t="s">
        <v>2727</v>
      </c>
    </row>
    <row r="29" spans="1:17">
      <c r="A29" s="7" t="s">
        <v>2711</v>
      </c>
      <c r="B29" s="7" t="s">
        <v>2723</v>
      </c>
      <c r="C29" s="7" t="s">
        <v>2724</v>
      </c>
      <c r="D29" s="7" t="s">
        <v>2466</v>
      </c>
      <c r="E29" s="683">
        <v>2330</v>
      </c>
      <c r="F29" s="7" t="s">
        <v>2959</v>
      </c>
      <c r="G29" s="7" t="s">
        <v>3098</v>
      </c>
      <c r="O29" s="7" t="s">
        <v>2729</v>
      </c>
      <c r="Q29" s="7" t="s">
        <v>2729</v>
      </c>
    </row>
    <row r="30" spans="1:17">
      <c r="A30" s="7" t="s">
        <v>2711</v>
      </c>
      <c r="B30" s="7" t="s">
        <v>2725</v>
      </c>
      <c r="C30" s="7" t="s">
        <v>2726</v>
      </c>
      <c r="D30" s="7" t="s">
        <v>2466</v>
      </c>
      <c r="E30" s="683">
        <v>12998</v>
      </c>
      <c r="F30" s="7" t="s">
        <v>2991</v>
      </c>
      <c r="G30" s="7" t="s">
        <v>3099</v>
      </c>
      <c r="O30" s="7" t="s">
        <v>2731</v>
      </c>
      <c r="Q30" s="7" t="s">
        <v>2731</v>
      </c>
    </row>
    <row r="31" spans="1:17">
      <c r="A31" s="7" t="s">
        <v>2711</v>
      </c>
      <c r="B31" s="7" t="s">
        <v>2727</v>
      </c>
      <c r="C31" s="7" t="s">
        <v>2728</v>
      </c>
      <c r="D31" s="7" t="s">
        <v>2466</v>
      </c>
      <c r="E31" s="683">
        <v>1774</v>
      </c>
      <c r="F31" s="7" t="s">
        <v>2993</v>
      </c>
      <c r="G31" s="7" t="s">
        <v>3100</v>
      </c>
      <c r="O31" s="7" t="s">
        <v>2733</v>
      </c>
      <c r="Q31" s="7" t="s">
        <v>2733</v>
      </c>
    </row>
    <row r="32" spans="1:17">
      <c r="A32" s="7" t="s">
        <v>2711</v>
      </c>
      <c r="B32" s="7" t="s">
        <v>2729</v>
      </c>
      <c r="C32" s="7" t="s">
        <v>2730</v>
      </c>
      <c r="D32" s="7" t="s">
        <v>2466</v>
      </c>
      <c r="E32" s="683">
        <v>1321</v>
      </c>
      <c r="F32" s="7" t="s">
        <v>3009</v>
      </c>
      <c r="G32" s="7" t="s">
        <v>3101</v>
      </c>
      <c r="O32" s="7" t="s">
        <v>2737</v>
      </c>
      <c r="Q32" s="7" t="s">
        <v>2737</v>
      </c>
    </row>
    <row r="33" spans="1:17">
      <c r="A33" s="7" t="s">
        <v>2711</v>
      </c>
      <c r="B33" s="7" t="s">
        <v>2731</v>
      </c>
      <c r="C33" s="7" t="s">
        <v>2732</v>
      </c>
      <c r="D33" s="7" t="s">
        <v>2466</v>
      </c>
      <c r="E33" s="683">
        <v>2188</v>
      </c>
      <c r="F33" s="7" t="s">
        <v>3023</v>
      </c>
      <c r="G33" s="7" t="s">
        <v>3102</v>
      </c>
      <c r="O33" s="7" t="s">
        <v>2739</v>
      </c>
      <c r="Q33" s="7" t="s">
        <v>2739</v>
      </c>
    </row>
    <row r="34" spans="1:17">
      <c r="A34" s="7" t="s">
        <v>2711</v>
      </c>
      <c r="B34" s="7" t="s">
        <v>2733</v>
      </c>
      <c r="C34" s="7" t="s">
        <v>2734</v>
      </c>
      <c r="D34" s="7" t="s">
        <v>2466</v>
      </c>
      <c r="E34" s="683">
        <v>2338</v>
      </c>
      <c r="F34" s="7" t="s">
        <v>3046</v>
      </c>
      <c r="G34" s="7" t="s">
        <v>3103</v>
      </c>
      <c r="O34" s="7" t="s">
        <v>2741</v>
      </c>
      <c r="Q34" s="7" t="s">
        <v>2741</v>
      </c>
    </row>
    <row r="35" spans="1:17">
      <c r="A35" s="7" t="s">
        <v>2735</v>
      </c>
      <c r="B35" s="7" t="s">
        <v>2735</v>
      </c>
      <c r="C35" s="7" t="s">
        <v>2736</v>
      </c>
      <c r="D35" s="7" t="s">
        <v>2670</v>
      </c>
      <c r="E35" s="683">
        <v>24604</v>
      </c>
      <c r="O35" s="7" t="s">
        <v>2743</v>
      </c>
      <c r="Q35" s="7" t="s">
        <v>2743</v>
      </c>
    </row>
    <row r="36" spans="1:17">
      <c r="A36" s="7" t="s">
        <v>2735</v>
      </c>
      <c r="B36" s="7" t="s">
        <v>2737</v>
      </c>
      <c r="C36" s="7" t="s">
        <v>2738</v>
      </c>
      <c r="D36" s="7" t="s">
        <v>2466</v>
      </c>
      <c r="E36" s="683">
        <v>13853</v>
      </c>
      <c r="O36" s="7" t="s">
        <v>2745</v>
      </c>
      <c r="Q36" s="7" t="s">
        <v>2745</v>
      </c>
    </row>
    <row r="37" spans="1:17">
      <c r="A37" s="7" t="s">
        <v>2735</v>
      </c>
      <c r="B37" s="7" t="s">
        <v>2739</v>
      </c>
      <c r="C37" s="7" t="s">
        <v>2740</v>
      </c>
      <c r="D37" s="7" t="s">
        <v>2466</v>
      </c>
      <c r="E37" s="683">
        <v>1629</v>
      </c>
      <c r="O37" s="7" t="s">
        <v>2747</v>
      </c>
      <c r="Q37" s="7" t="s">
        <v>2747</v>
      </c>
    </row>
    <row r="38" spans="1:17">
      <c r="A38" s="7" t="s">
        <v>2735</v>
      </c>
      <c r="B38" s="7" t="s">
        <v>2741</v>
      </c>
      <c r="C38" s="7" t="s">
        <v>2742</v>
      </c>
      <c r="D38" s="7" t="s">
        <v>2466</v>
      </c>
      <c r="E38" s="683">
        <v>929</v>
      </c>
      <c r="O38" s="7" t="s">
        <v>2749</v>
      </c>
      <c r="Q38" s="7" t="s">
        <v>2749</v>
      </c>
    </row>
    <row r="39" spans="1:17">
      <c r="A39" s="7" t="s">
        <v>2735</v>
      </c>
      <c r="B39" s="7" t="s">
        <v>2743</v>
      </c>
      <c r="C39" s="7" t="s">
        <v>2744</v>
      </c>
      <c r="D39" s="7" t="s">
        <v>2466</v>
      </c>
      <c r="E39" s="683">
        <v>2065</v>
      </c>
      <c r="O39" s="7" t="s">
        <v>2751</v>
      </c>
      <c r="Q39" s="7" t="s">
        <v>2751</v>
      </c>
    </row>
    <row r="40" spans="1:17">
      <c r="A40" s="7" t="s">
        <v>2735</v>
      </c>
      <c r="B40" s="7" t="s">
        <v>2745</v>
      </c>
      <c r="C40" s="7" t="s">
        <v>2746</v>
      </c>
      <c r="D40" s="7" t="s">
        <v>2466</v>
      </c>
      <c r="E40" s="683">
        <v>994</v>
      </c>
      <c r="O40" s="7" t="s">
        <v>2758</v>
      </c>
      <c r="Q40" s="7" t="s">
        <v>2758</v>
      </c>
    </row>
    <row r="41" spans="1:17">
      <c r="A41" s="7" t="s">
        <v>2735</v>
      </c>
      <c r="B41" s="7" t="s">
        <v>2747</v>
      </c>
      <c r="C41" s="7" t="s">
        <v>2748</v>
      </c>
      <c r="D41" s="7" t="s">
        <v>2466</v>
      </c>
      <c r="E41" s="683">
        <v>1543</v>
      </c>
      <c r="O41" s="7" t="s">
        <v>2763</v>
      </c>
      <c r="Q41" s="7" t="s">
        <v>2760</v>
      </c>
    </row>
    <row r="42" spans="1:17">
      <c r="A42" s="7" t="s">
        <v>2735</v>
      </c>
      <c r="B42" s="7" t="s">
        <v>2749</v>
      </c>
      <c r="C42" s="7" t="s">
        <v>2750</v>
      </c>
      <c r="D42" s="7" t="s">
        <v>2466</v>
      </c>
      <c r="E42" s="683">
        <v>2027</v>
      </c>
      <c r="O42" s="7" t="s">
        <v>2765</v>
      </c>
      <c r="Q42" s="7" t="s">
        <v>2763</v>
      </c>
    </row>
    <row r="43" spans="1:17">
      <c r="A43" s="7" t="s">
        <v>2735</v>
      </c>
      <c r="B43" s="7" t="s">
        <v>2751</v>
      </c>
      <c r="C43" s="7" t="s">
        <v>2752</v>
      </c>
      <c r="D43" s="7" t="s">
        <v>2466</v>
      </c>
      <c r="E43" s="683">
        <v>1564</v>
      </c>
      <c r="O43" s="7" t="s">
        <v>2767</v>
      </c>
      <c r="Q43" s="7" t="s">
        <v>2765</v>
      </c>
    </row>
    <row r="44" spans="1:17">
      <c r="A44" s="7" t="s">
        <v>2753</v>
      </c>
      <c r="B44" s="7" t="s">
        <v>2753</v>
      </c>
      <c r="C44" s="7" t="s">
        <v>2754</v>
      </c>
      <c r="D44" s="7" t="s">
        <v>2755</v>
      </c>
      <c r="E44" s="683">
        <v>57893</v>
      </c>
      <c r="O44" s="7" t="s">
        <v>2769</v>
      </c>
      <c r="Q44" s="7" t="s">
        <v>2767</v>
      </c>
    </row>
    <row r="45" spans="1:17">
      <c r="A45" s="7" t="s">
        <v>2756</v>
      </c>
      <c r="B45" s="7" t="s">
        <v>2758</v>
      </c>
      <c r="C45" s="7" t="s">
        <v>2759</v>
      </c>
      <c r="D45" s="7" t="s">
        <v>2466</v>
      </c>
      <c r="E45" s="683">
        <v>1508</v>
      </c>
      <c r="O45" s="7" t="s">
        <v>2771</v>
      </c>
      <c r="Q45" s="7" t="s">
        <v>2769</v>
      </c>
    </row>
    <row r="46" spans="1:17">
      <c r="A46" s="7" t="s">
        <v>2756</v>
      </c>
      <c r="B46" s="7" t="s">
        <v>2756</v>
      </c>
      <c r="C46" s="7" t="s">
        <v>2757</v>
      </c>
      <c r="D46" s="7" t="s">
        <v>2670</v>
      </c>
      <c r="E46" s="683">
        <v>114701</v>
      </c>
      <c r="O46" s="7" t="s">
        <v>2773</v>
      </c>
      <c r="Q46" s="7" t="s">
        <v>2771</v>
      </c>
    </row>
    <row r="47" spans="1:17">
      <c r="A47" s="7" t="s">
        <v>2756</v>
      </c>
      <c r="B47" s="7" t="s">
        <v>2760</v>
      </c>
      <c r="C47" s="7" t="s">
        <v>2761</v>
      </c>
      <c r="D47" s="7" t="s">
        <v>2762</v>
      </c>
      <c r="E47" s="683">
        <v>62073</v>
      </c>
      <c r="O47" s="7" t="s">
        <v>2775</v>
      </c>
      <c r="Q47" s="7" t="s">
        <v>2773</v>
      </c>
    </row>
    <row r="48" spans="1:17">
      <c r="A48" s="7" t="s">
        <v>2756</v>
      </c>
      <c r="B48" s="7" t="s">
        <v>2763</v>
      </c>
      <c r="C48" s="7" t="s">
        <v>2764</v>
      </c>
      <c r="D48" s="7" t="s">
        <v>2466</v>
      </c>
      <c r="E48" s="683">
        <v>1979</v>
      </c>
      <c r="O48" s="7" t="s">
        <v>2777</v>
      </c>
      <c r="Q48" s="7" t="s">
        <v>2775</v>
      </c>
    </row>
    <row r="49" spans="1:17">
      <c r="A49" s="7" t="s">
        <v>2756</v>
      </c>
      <c r="B49" s="7" t="s">
        <v>2765</v>
      </c>
      <c r="C49" s="7" t="s">
        <v>2766</v>
      </c>
      <c r="D49" s="7" t="s">
        <v>2466</v>
      </c>
      <c r="E49" s="683">
        <v>1401</v>
      </c>
      <c r="O49" s="7" t="s">
        <v>2779</v>
      </c>
      <c r="Q49" s="7" t="s">
        <v>2777</v>
      </c>
    </row>
    <row r="50" spans="1:17">
      <c r="A50" s="7" t="s">
        <v>2756</v>
      </c>
      <c r="B50" s="7" t="s">
        <v>2767</v>
      </c>
      <c r="C50" s="7" t="s">
        <v>2768</v>
      </c>
      <c r="D50" s="7" t="s">
        <v>2466</v>
      </c>
      <c r="E50" s="683">
        <v>3208</v>
      </c>
      <c r="O50" s="7" t="s">
        <v>2781</v>
      </c>
      <c r="Q50" s="7" t="s">
        <v>2779</v>
      </c>
    </row>
    <row r="51" spans="1:17">
      <c r="A51" s="7" t="s">
        <v>2756</v>
      </c>
      <c r="B51" s="7" t="s">
        <v>2769</v>
      </c>
      <c r="C51" s="7" t="s">
        <v>2770</v>
      </c>
      <c r="D51" s="7" t="s">
        <v>2466</v>
      </c>
      <c r="E51" s="683">
        <v>5030</v>
      </c>
      <c r="O51" s="7" t="s">
        <v>2783</v>
      </c>
      <c r="Q51" s="7" t="s">
        <v>2781</v>
      </c>
    </row>
    <row r="52" spans="1:17">
      <c r="A52" s="7" t="s">
        <v>2756</v>
      </c>
      <c r="B52" s="7" t="s">
        <v>2771</v>
      </c>
      <c r="C52" s="7" t="s">
        <v>2772</v>
      </c>
      <c r="D52" s="7" t="s">
        <v>2466</v>
      </c>
      <c r="E52" s="683">
        <v>9660</v>
      </c>
      <c r="O52" s="7" t="s">
        <v>2785</v>
      </c>
      <c r="Q52" s="7" t="s">
        <v>2783</v>
      </c>
    </row>
    <row r="53" spans="1:17">
      <c r="A53" s="7" t="s">
        <v>2756</v>
      </c>
      <c r="B53" s="7" t="s">
        <v>2773</v>
      </c>
      <c r="C53" s="7" t="s">
        <v>2774</v>
      </c>
      <c r="D53" s="7" t="s">
        <v>2466</v>
      </c>
      <c r="E53" s="683">
        <v>2260</v>
      </c>
      <c r="O53" s="7" t="s">
        <v>2805</v>
      </c>
      <c r="Q53" s="7" t="s">
        <v>2785</v>
      </c>
    </row>
    <row r="54" spans="1:17">
      <c r="A54" s="7" t="s">
        <v>2756</v>
      </c>
      <c r="B54" s="7" t="s">
        <v>2775</v>
      </c>
      <c r="C54" s="7" t="s">
        <v>2776</v>
      </c>
      <c r="D54" s="7" t="s">
        <v>2466</v>
      </c>
      <c r="E54" s="683">
        <v>4935</v>
      </c>
      <c r="O54" s="7" t="s">
        <v>2807</v>
      </c>
      <c r="Q54" s="7" t="s">
        <v>2805</v>
      </c>
    </row>
    <row r="55" spans="1:17">
      <c r="A55" s="7" t="s">
        <v>2756</v>
      </c>
      <c r="B55" s="7" t="s">
        <v>2777</v>
      </c>
      <c r="C55" s="7" t="s">
        <v>2778</v>
      </c>
      <c r="D55" s="7" t="s">
        <v>2466</v>
      </c>
      <c r="E55" s="683">
        <v>10721</v>
      </c>
      <c r="O55" s="7" t="s">
        <v>2809</v>
      </c>
      <c r="Q55" s="7" t="s">
        <v>2807</v>
      </c>
    </row>
    <row r="56" spans="1:17">
      <c r="A56" s="7" t="s">
        <v>2756</v>
      </c>
      <c r="B56" s="7" t="s">
        <v>2779</v>
      </c>
      <c r="C56" s="7" t="s">
        <v>2780</v>
      </c>
      <c r="D56" s="7" t="s">
        <v>2466</v>
      </c>
      <c r="E56" s="683">
        <v>1500</v>
      </c>
      <c r="O56" s="7" t="s">
        <v>2811</v>
      </c>
      <c r="Q56" s="7" t="s">
        <v>2809</v>
      </c>
    </row>
    <row r="57" spans="1:17">
      <c r="A57" s="7" t="s">
        <v>2756</v>
      </c>
      <c r="B57" s="7" t="s">
        <v>2781</v>
      </c>
      <c r="C57" s="7" t="s">
        <v>2782</v>
      </c>
      <c r="D57" s="7" t="s">
        <v>2466</v>
      </c>
      <c r="E57" s="683">
        <v>6494</v>
      </c>
      <c r="O57" s="7" t="s">
        <v>2813</v>
      </c>
      <c r="Q57" s="7" t="s">
        <v>2811</v>
      </c>
    </row>
    <row r="58" spans="1:17">
      <c r="A58" s="7" t="s">
        <v>2756</v>
      </c>
      <c r="B58" s="7" t="s">
        <v>2783</v>
      </c>
      <c r="C58" s="7" t="s">
        <v>2784</v>
      </c>
      <c r="D58" s="7" t="s">
        <v>2466</v>
      </c>
      <c r="E58" s="683">
        <v>1619</v>
      </c>
      <c r="O58" s="7" t="s">
        <v>2815</v>
      </c>
      <c r="Q58" s="7" t="s">
        <v>2813</v>
      </c>
    </row>
    <row r="59" spans="1:17">
      <c r="A59" s="7" t="s">
        <v>2756</v>
      </c>
      <c r="B59" s="7" t="s">
        <v>2785</v>
      </c>
      <c r="C59" s="7" t="s">
        <v>2786</v>
      </c>
      <c r="D59" s="7" t="s">
        <v>2466</v>
      </c>
      <c r="E59" s="683">
        <v>2313</v>
      </c>
      <c r="O59" s="7" t="s">
        <v>2817</v>
      </c>
      <c r="Q59" s="7" t="s">
        <v>2815</v>
      </c>
    </row>
    <row r="60" spans="1:17">
      <c r="A60" s="7" t="s">
        <v>2787</v>
      </c>
      <c r="B60" s="7" t="s">
        <v>2787</v>
      </c>
      <c r="C60" s="7" t="s">
        <v>2788</v>
      </c>
      <c r="D60" s="7" t="s">
        <v>2755</v>
      </c>
      <c r="E60" s="683">
        <v>165798</v>
      </c>
      <c r="O60" s="7" t="s">
        <v>2819</v>
      </c>
      <c r="Q60" s="7" t="s">
        <v>2817</v>
      </c>
    </row>
    <row r="61" spans="1:17">
      <c r="A61" s="7" t="s">
        <v>2789</v>
      </c>
      <c r="B61" s="7" t="s">
        <v>2789</v>
      </c>
      <c r="C61" s="7" t="s">
        <v>2790</v>
      </c>
      <c r="D61" s="7" t="s">
        <v>2755</v>
      </c>
      <c r="E61" s="683">
        <v>24640</v>
      </c>
      <c r="O61" s="7" t="s">
        <v>2829</v>
      </c>
      <c r="Q61" s="7" t="s">
        <v>2819</v>
      </c>
    </row>
    <row r="62" spans="1:17">
      <c r="A62" s="7" t="s">
        <v>2791</v>
      </c>
      <c r="B62" s="7" t="s">
        <v>2791</v>
      </c>
      <c r="C62" s="7" t="s">
        <v>2792</v>
      </c>
      <c r="D62" s="7" t="s">
        <v>2755</v>
      </c>
      <c r="E62" s="683">
        <v>116884</v>
      </c>
      <c r="O62" s="7" t="s">
        <v>2831</v>
      </c>
      <c r="Q62" s="7" t="s">
        <v>2829</v>
      </c>
    </row>
    <row r="63" spans="1:17">
      <c r="A63" s="7" t="s">
        <v>2793</v>
      </c>
      <c r="B63" s="7" t="s">
        <v>2793</v>
      </c>
      <c r="C63" s="7" t="s">
        <v>2794</v>
      </c>
      <c r="D63" s="7" t="s">
        <v>2755</v>
      </c>
      <c r="E63" s="683">
        <v>437552</v>
      </c>
      <c r="O63" s="7" t="s">
        <v>2833</v>
      </c>
      <c r="Q63" s="7" t="s">
        <v>2831</v>
      </c>
    </row>
    <row r="64" spans="1:17">
      <c r="A64" s="7" t="s">
        <v>2795</v>
      </c>
      <c r="B64" s="7" t="s">
        <v>2795</v>
      </c>
      <c r="C64" s="7" t="s">
        <v>2796</v>
      </c>
      <c r="D64" s="7" t="s">
        <v>2755</v>
      </c>
      <c r="E64" s="683">
        <v>110479</v>
      </c>
      <c r="O64" s="7" t="s">
        <v>2835</v>
      </c>
      <c r="Q64" s="7" t="s">
        <v>2833</v>
      </c>
    </row>
    <row r="65" spans="1:17">
      <c r="A65" s="7" t="s">
        <v>2797</v>
      </c>
      <c r="B65" s="7" t="s">
        <v>2797</v>
      </c>
      <c r="C65" s="7" t="s">
        <v>2798</v>
      </c>
      <c r="D65" s="7" t="s">
        <v>2755</v>
      </c>
      <c r="E65" s="683">
        <v>52703</v>
      </c>
      <c r="O65" s="7" t="s">
        <v>2837</v>
      </c>
      <c r="Q65" s="7" t="s">
        <v>2835</v>
      </c>
    </row>
    <row r="66" spans="1:17">
      <c r="A66" s="7" t="s">
        <v>2799</v>
      </c>
      <c r="B66" s="7" t="s">
        <v>2799</v>
      </c>
      <c r="C66" s="7" t="s">
        <v>2800</v>
      </c>
      <c r="D66" s="7" t="s">
        <v>2755</v>
      </c>
      <c r="E66" s="683">
        <v>135881</v>
      </c>
      <c r="O66" s="7" t="s">
        <v>2839</v>
      </c>
      <c r="Q66" s="7" t="s">
        <v>2837</v>
      </c>
    </row>
    <row r="67" spans="1:17">
      <c r="A67" s="7" t="s">
        <v>2801</v>
      </c>
      <c r="B67" s="7" t="s">
        <v>2801</v>
      </c>
      <c r="C67" s="7" t="s">
        <v>2802</v>
      </c>
      <c r="D67" s="7" t="s">
        <v>2755</v>
      </c>
      <c r="E67" s="683">
        <v>213997</v>
      </c>
      <c r="O67" s="7" t="s">
        <v>2841</v>
      </c>
      <c r="Q67" s="7" t="s">
        <v>2839</v>
      </c>
    </row>
    <row r="68" spans="1:17">
      <c r="A68" s="7" t="s">
        <v>2803</v>
      </c>
      <c r="B68" s="7" t="s">
        <v>2803</v>
      </c>
      <c r="C68" s="7" t="s">
        <v>2804</v>
      </c>
      <c r="D68" s="7" t="s">
        <v>2670</v>
      </c>
      <c r="E68" s="683">
        <v>37765</v>
      </c>
      <c r="O68" s="7" t="s">
        <v>2843</v>
      </c>
      <c r="Q68" s="7" t="s">
        <v>2841</v>
      </c>
    </row>
    <row r="69" spans="1:17">
      <c r="A69" s="7" t="s">
        <v>2803</v>
      </c>
      <c r="B69" s="7" t="s">
        <v>2805</v>
      </c>
      <c r="C69" s="7" t="s">
        <v>2806</v>
      </c>
      <c r="D69" s="7" t="s">
        <v>2466</v>
      </c>
      <c r="E69" s="683">
        <v>7223</v>
      </c>
      <c r="O69" s="7" t="s">
        <v>2845</v>
      </c>
      <c r="Q69" s="7" t="s">
        <v>2843</v>
      </c>
    </row>
    <row r="70" spans="1:17">
      <c r="A70" s="7" t="s">
        <v>2803</v>
      </c>
      <c r="B70" s="7" t="s">
        <v>2807</v>
      </c>
      <c r="C70" s="7" t="s">
        <v>2808</v>
      </c>
      <c r="D70" s="7" t="s">
        <v>2466</v>
      </c>
      <c r="E70" s="683">
        <v>2492</v>
      </c>
      <c r="O70" s="7" t="s">
        <v>2847</v>
      </c>
      <c r="Q70" s="7" t="s">
        <v>2845</v>
      </c>
    </row>
    <row r="71" spans="1:17">
      <c r="A71" s="7" t="s">
        <v>2803</v>
      </c>
      <c r="B71" s="7" t="s">
        <v>2809</v>
      </c>
      <c r="C71" s="7" t="s">
        <v>2810</v>
      </c>
      <c r="D71" s="7" t="s">
        <v>2466</v>
      </c>
      <c r="E71" s="683">
        <v>6769</v>
      </c>
      <c r="O71" s="7" t="s">
        <v>2849</v>
      </c>
      <c r="Q71" s="7" t="s">
        <v>2847</v>
      </c>
    </row>
    <row r="72" spans="1:17">
      <c r="A72" s="7" t="s">
        <v>2803</v>
      </c>
      <c r="B72" s="7" t="s">
        <v>2811</v>
      </c>
      <c r="C72" s="7" t="s">
        <v>2812</v>
      </c>
      <c r="D72" s="7" t="s">
        <v>2466</v>
      </c>
      <c r="E72" s="683">
        <v>4026</v>
      </c>
      <c r="O72" s="7" t="s">
        <v>2851</v>
      </c>
      <c r="Q72" s="7" t="s">
        <v>2849</v>
      </c>
    </row>
    <row r="73" spans="1:17">
      <c r="A73" s="7" t="s">
        <v>2803</v>
      </c>
      <c r="B73" s="7" t="s">
        <v>2813</v>
      </c>
      <c r="C73" s="7" t="s">
        <v>2814</v>
      </c>
      <c r="D73" s="7" t="s">
        <v>2466</v>
      </c>
      <c r="E73" s="683">
        <v>2262</v>
      </c>
      <c r="O73" s="7" t="s">
        <v>2853</v>
      </c>
      <c r="Q73" s="7" t="s">
        <v>2851</v>
      </c>
    </row>
    <row r="74" spans="1:17">
      <c r="A74" s="7" t="s">
        <v>2803</v>
      </c>
      <c r="B74" s="7" t="s">
        <v>2815</v>
      </c>
      <c r="C74" s="7" t="s">
        <v>2816</v>
      </c>
      <c r="D74" s="7" t="s">
        <v>2466</v>
      </c>
      <c r="E74" s="683">
        <v>3284</v>
      </c>
      <c r="O74" s="7" t="s">
        <v>2855</v>
      </c>
      <c r="Q74" s="7" t="s">
        <v>2853</v>
      </c>
    </row>
    <row r="75" spans="1:17">
      <c r="A75" s="7" t="s">
        <v>2803</v>
      </c>
      <c r="B75" s="7" t="s">
        <v>2817</v>
      </c>
      <c r="C75" s="7" t="s">
        <v>2818</v>
      </c>
      <c r="D75" s="7" t="s">
        <v>2466</v>
      </c>
      <c r="E75" s="683">
        <v>4720</v>
      </c>
      <c r="O75" s="7" t="s">
        <v>2857</v>
      </c>
      <c r="Q75" s="7" t="s">
        <v>2855</v>
      </c>
    </row>
    <row r="76" spans="1:17">
      <c r="A76" s="7" t="s">
        <v>2803</v>
      </c>
      <c r="B76" s="7" t="s">
        <v>2819</v>
      </c>
      <c r="C76" s="7" t="s">
        <v>2820</v>
      </c>
      <c r="D76" s="7" t="s">
        <v>2466</v>
      </c>
      <c r="E76" s="683">
        <v>6989</v>
      </c>
      <c r="O76" s="7" t="s">
        <v>2861</v>
      </c>
      <c r="Q76" s="7" t="s">
        <v>2857</v>
      </c>
    </row>
    <row r="77" spans="1:17">
      <c r="A77" s="7" t="s">
        <v>2821</v>
      </c>
      <c r="B77" s="7" t="s">
        <v>2821</v>
      </c>
      <c r="C77" s="7" t="s">
        <v>2822</v>
      </c>
      <c r="D77" s="7" t="s">
        <v>2755</v>
      </c>
      <c r="E77" s="683">
        <v>98921</v>
      </c>
      <c r="O77" s="7" t="s">
        <v>2863</v>
      </c>
      <c r="Q77" s="7" t="s">
        <v>2861</v>
      </c>
    </row>
    <row r="78" spans="1:17">
      <c r="A78" s="7" t="s">
        <v>2823</v>
      </c>
      <c r="B78" s="7" t="s">
        <v>2823</v>
      </c>
      <c r="C78" s="7" t="s">
        <v>2824</v>
      </c>
      <c r="D78" s="7" t="s">
        <v>2755</v>
      </c>
      <c r="E78" s="683">
        <v>57052</v>
      </c>
      <c r="O78" s="7" t="s">
        <v>2865</v>
      </c>
      <c r="Q78" s="7" t="s">
        <v>2863</v>
      </c>
    </row>
    <row r="79" spans="1:17">
      <c r="A79" s="7" t="s">
        <v>2825</v>
      </c>
      <c r="B79" s="7" t="s">
        <v>2825</v>
      </c>
      <c r="C79" s="7" t="s">
        <v>2826</v>
      </c>
      <c r="D79" s="7" t="s">
        <v>2755</v>
      </c>
      <c r="E79" s="683">
        <v>71078</v>
      </c>
      <c r="O79" s="7" t="s">
        <v>2867</v>
      </c>
      <c r="Q79" s="7" t="s">
        <v>2865</v>
      </c>
    </row>
    <row r="80" spans="1:17">
      <c r="A80" s="7" t="s">
        <v>2827</v>
      </c>
      <c r="B80" s="7" t="s">
        <v>2829</v>
      </c>
      <c r="C80" s="7" t="s">
        <v>2830</v>
      </c>
      <c r="D80" s="7" t="s">
        <v>2466</v>
      </c>
      <c r="E80" s="683">
        <v>5125</v>
      </c>
      <c r="O80" s="7" t="s">
        <v>2869</v>
      </c>
      <c r="Q80" s="7" t="s">
        <v>2867</v>
      </c>
    </row>
    <row r="81" spans="1:17">
      <c r="A81" s="7" t="s">
        <v>2827</v>
      </c>
      <c r="B81" s="7" t="s">
        <v>2831</v>
      </c>
      <c r="C81" s="7" t="s">
        <v>2832</v>
      </c>
      <c r="D81" s="7" t="s">
        <v>2466</v>
      </c>
      <c r="E81" s="683">
        <v>4917</v>
      </c>
      <c r="O81" s="7" t="s">
        <v>2871</v>
      </c>
      <c r="Q81" s="7" t="s">
        <v>2869</v>
      </c>
    </row>
    <row r="82" spans="1:17">
      <c r="A82" s="7" t="s">
        <v>2827</v>
      </c>
      <c r="B82" s="7" t="s">
        <v>2833</v>
      </c>
      <c r="C82" s="7" t="s">
        <v>2834</v>
      </c>
      <c r="D82" s="7" t="s">
        <v>2466</v>
      </c>
      <c r="E82" s="683">
        <v>1499</v>
      </c>
      <c r="O82" s="7" t="s">
        <v>2873</v>
      </c>
      <c r="Q82" s="7" t="s">
        <v>2871</v>
      </c>
    </row>
    <row r="83" spans="1:17">
      <c r="A83" s="7" t="s">
        <v>2827</v>
      </c>
      <c r="B83" s="7" t="s">
        <v>2835</v>
      </c>
      <c r="C83" s="7" t="s">
        <v>2836</v>
      </c>
      <c r="D83" s="7" t="s">
        <v>2466</v>
      </c>
      <c r="E83" s="683">
        <v>1451</v>
      </c>
      <c r="O83" s="7" t="s">
        <v>2875</v>
      </c>
      <c r="Q83" s="7" t="s">
        <v>2873</v>
      </c>
    </row>
    <row r="84" spans="1:17">
      <c r="A84" s="7" t="s">
        <v>2827</v>
      </c>
      <c r="B84" s="7" t="s">
        <v>2837</v>
      </c>
      <c r="C84" s="7" t="s">
        <v>2838</v>
      </c>
      <c r="D84" s="7" t="s">
        <v>2466</v>
      </c>
      <c r="E84" s="683">
        <v>1859</v>
      </c>
      <c r="O84" s="7" t="s">
        <v>2877</v>
      </c>
      <c r="Q84" s="7" t="s">
        <v>2875</v>
      </c>
    </row>
    <row r="85" spans="1:17">
      <c r="A85" s="7" t="s">
        <v>2827</v>
      </c>
      <c r="B85" s="7" t="s">
        <v>2839</v>
      </c>
      <c r="C85" s="7" t="s">
        <v>2840</v>
      </c>
      <c r="D85" s="7" t="s">
        <v>2466</v>
      </c>
      <c r="E85" s="683">
        <v>3832</v>
      </c>
      <c r="O85" s="7" t="s">
        <v>2879</v>
      </c>
      <c r="Q85" s="7" t="s">
        <v>2877</v>
      </c>
    </row>
    <row r="86" spans="1:17">
      <c r="A86" s="7" t="s">
        <v>2827</v>
      </c>
      <c r="B86" s="7" t="s">
        <v>2841</v>
      </c>
      <c r="C86" s="7" t="s">
        <v>2842</v>
      </c>
      <c r="D86" s="7" t="s">
        <v>2466</v>
      </c>
      <c r="E86" s="683">
        <v>10735</v>
      </c>
      <c r="O86" s="7" t="s">
        <v>2881</v>
      </c>
      <c r="Q86" s="7" t="s">
        <v>2879</v>
      </c>
    </row>
    <row r="87" spans="1:17">
      <c r="A87" s="7" t="s">
        <v>2827</v>
      </c>
      <c r="B87" s="7" t="s">
        <v>2843</v>
      </c>
      <c r="C87" s="7" t="s">
        <v>2844</v>
      </c>
      <c r="D87" s="7" t="s">
        <v>2466</v>
      </c>
      <c r="E87" s="683">
        <v>5666</v>
      </c>
      <c r="O87" s="7" t="s">
        <v>2885</v>
      </c>
      <c r="Q87" s="7" t="s">
        <v>2881</v>
      </c>
    </row>
    <row r="88" spans="1:17">
      <c r="A88" s="7" t="s">
        <v>2827</v>
      </c>
      <c r="B88" s="7" t="s">
        <v>2827</v>
      </c>
      <c r="C88" s="7" t="s">
        <v>2828</v>
      </c>
      <c r="D88" s="7" t="s">
        <v>2670</v>
      </c>
      <c r="E88" s="683">
        <v>75526</v>
      </c>
      <c r="O88" s="7" t="s">
        <v>2887</v>
      </c>
      <c r="Q88" s="7" t="s">
        <v>2885</v>
      </c>
    </row>
    <row r="89" spans="1:17">
      <c r="A89" s="7" t="s">
        <v>2827</v>
      </c>
      <c r="B89" s="7" t="s">
        <v>2845</v>
      </c>
      <c r="C89" s="7" t="s">
        <v>2846</v>
      </c>
      <c r="D89" s="7" t="s">
        <v>2466</v>
      </c>
      <c r="E89" s="683">
        <v>1429</v>
      </c>
      <c r="O89" s="7" t="s">
        <v>2889</v>
      </c>
      <c r="Q89" s="7" t="s">
        <v>2887</v>
      </c>
    </row>
    <row r="90" spans="1:17">
      <c r="A90" s="7" t="s">
        <v>2827</v>
      </c>
      <c r="B90" s="7" t="s">
        <v>2847</v>
      </c>
      <c r="C90" s="7" t="s">
        <v>2848</v>
      </c>
      <c r="D90" s="7" t="s">
        <v>2466</v>
      </c>
      <c r="E90" s="683">
        <v>2354</v>
      </c>
      <c r="O90" s="7" t="s">
        <v>2891</v>
      </c>
      <c r="Q90" s="7" t="s">
        <v>2889</v>
      </c>
    </row>
    <row r="91" spans="1:17">
      <c r="A91" s="7" t="s">
        <v>2827</v>
      </c>
      <c r="B91" s="7" t="s">
        <v>2849</v>
      </c>
      <c r="C91" s="7" t="s">
        <v>2850</v>
      </c>
      <c r="D91" s="7" t="s">
        <v>2466</v>
      </c>
      <c r="E91" s="683">
        <v>5735</v>
      </c>
      <c r="O91" s="7" t="s">
        <v>2893</v>
      </c>
      <c r="Q91" s="7" t="s">
        <v>2891</v>
      </c>
    </row>
    <row r="92" spans="1:17">
      <c r="A92" s="7" t="s">
        <v>2827</v>
      </c>
      <c r="B92" s="7" t="s">
        <v>2851</v>
      </c>
      <c r="C92" s="7" t="s">
        <v>2852</v>
      </c>
      <c r="D92" s="7" t="s">
        <v>2466</v>
      </c>
      <c r="E92" s="683">
        <v>25279</v>
      </c>
      <c r="O92" s="7" t="s">
        <v>2895</v>
      </c>
      <c r="Q92" s="7" t="s">
        <v>2893</v>
      </c>
    </row>
    <row r="93" spans="1:17">
      <c r="A93" s="7" t="s">
        <v>2827</v>
      </c>
      <c r="B93" s="7" t="s">
        <v>2853</v>
      </c>
      <c r="C93" s="7" t="s">
        <v>2854</v>
      </c>
      <c r="D93" s="7" t="s">
        <v>2466</v>
      </c>
      <c r="E93" s="683">
        <v>2213</v>
      </c>
      <c r="O93" s="7" t="s">
        <v>2897</v>
      </c>
      <c r="Q93" s="7" t="s">
        <v>2895</v>
      </c>
    </row>
    <row r="94" spans="1:17">
      <c r="A94" s="7" t="s">
        <v>2827</v>
      </c>
      <c r="B94" s="7" t="s">
        <v>2855</v>
      </c>
      <c r="C94" s="7" t="s">
        <v>2856</v>
      </c>
      <c r="D94" s="7" t="s">
        <v>2466</v>
      </c>
      <c r="E94" s="683">
        <v>1869</v>
      </c>
      <c r="O94" s="7" t="s">
        <v>2899</v>
      </c>
      <c r="Q94" s="7" t="s">
        <v>2897</v>
      </c>
    </row>
    <row r="95" spans="1:17">
      <c r="A95" s="7" t="s">
        <v>2827</v>
      </c>
      <c r="B95" s="7" t="s">
        <v>2857</v>
      </c>
      <c r="C95" s="7" t="s">
        <v>2858</v>
      </c>
      <c r="D95" s="7" t="s">
        <v>2466</v>
      </c>
      <c r="E95" s="683">
        <v>1563</v>
      </c>
      <c r="O95" s="7" t="s">
        <v>2901</v>
      </c>
      <c r="Q95" s="7" t="s">
        <v>2899</v>
      </c>
    </row>
    <row r="96" spans="1:17">
      <c r="A96" s="7" t="s">
        <v>2859</v>
      </c>
      <c r="B96" s="7" t="s">
        <v>2861</v>
      </c>
      <c r="C96" s="7" t="s">
        <v>2862</v>
      </c>
      <c r="D96" s="7" t="s">
        <v>2466</v>
      </c>
      <c r="E96" s="683">
        <v>1464</v>
      </c>
      <c r="O96" s="7" t="s">
        <v>2903</v>
      </c>
      <c r="Q96" s="7" t="s">
        <v>2901</v>
      </c>
    </row>
    <row r="97" spans="1:17">
      <c r="A97" s="7" t="s">
        <v>2859</v>
      </c>
      <c r="B97" s="7" t="s">
        <v>2859</v>
      </c>
      <c r="C97" s="7" t="s">
        <v>2860</v>
      </c>
      <c r="D97" s="7" t="s">
        <v>2670</v>
      </c>
      <c r="E97" s="683">
        <v>37257</v>
      </c>
      <c r="O97" s="7" t="s">
        <v>2905</v>
      </c>
      <c r="Q97" s="7" t="s">
        <v>2903</v>
      </c>
    </row>
    <row r="98" spans="1:17">
      <c r="A98" s="7" t="s">
        <v>2859</v>
      </c>
      <c r="B98" s="7" t="s">
        <v>2863</v>
      </c>
      <c r="C98" s="7" t="s">
        <v>2864</v>
      </c>
      <c r="D98" s="7" t="s">
        <v>2466</v>
      </c>
      <c r="E98" s="683">
        <v>1325</v>
      </c>
      <c r="O98" s="7" t="s">
        <v>2907</v>
      </c>
      <c r="Q98" s="7" t="s">
        <v>2905</v>
      </c>
    </row>
    <row r="99" spans="1:17">
      <c r="A99" s="7" t="s">
        <v>2859</v>
      </c>
      <c r="B99" s="7" t="s">
        <v>2865</v>
      </c>
      <c r="C99" s="7" t="s">
        <v>2866</v>
      </c>
      <c r="D99" s="7" t="s">
        <v>2466</v>
      </c>
      <c r="E99" s="683">
        <v>3342</v>
      </c>
      <c r="O99" s="7" t="s">
        <v>2911</v>
      </c>
      <c r="Q99" s="7" t="s">
        <v>2907</v>
      </c>
    </row>
    <row r="100" spans="1:17">
      <c r="A100" s="7" t="s">
        <v>2859</v>
      </c>
      <c r="B100" s="7" t="s">
        <v>2867</v>
      </c>
      <c r="C100" s="7" t="s">
        <v>2868</v>
      </c>
      <c r="D100" s="7" t="s">
        <v>2466</v>
      </c>
      <c r="E100" s="683">
        <v>2167</v>
      </c>
      <c r="O100" s="7" t="s">
        <v>2913</v>
      </c>
      <c r="Q100" s="7" t="s">
        <v>2911</v>
      </c>
    </row>
    <row r="101" spans="1:17">
      <c r="A101" s="7" t="s">
        <v>2859</v>
      </c>
      <c r="B101" s="7" t="s">
        <v>2869</v>
      </c>
      <c r="C101" s="7" t="s">
        <v>2870</v>
      </c>
      <c r="D101" s="7" t="s">
        <v>2466</v>
      </c>
      <c r="E101" s="683">
        <v>2858</v>
      </c>
      <c r="O101" s="7" t="s">
        <v>2915</v>
      </c>
      <c r="Q101" s="7" t="s">
        <v>2913</v>
      </c>
    </row>
    <row r="102" spans="1:17">
      <c r="A102" s="7" t="s">
        <v>2859</v>
      </c>
      <c r="B102" s="7" t="s">
        <v>2871</v>
      </c>
      <c r="C102" s="7" t="s">
        <v>2872</v>
      </c>
      <c r="D102" s="7" t="s">
        <v>2466</v>
      </c>
      <c r="E102" s="683">
        <v>14761</v>
      </c>
      <c r="O102" s="7" t="s">
        <v>2917</v>
      </c>
      <c r="Q102" s="7" t="s">
        <v>2915</v>
      </c>
    </row>
    <row r="103" spans="1:17">
      <c r="A103" s="7" t="s">
        <v>2859</v>
      </c>
      <c r="B103" s="7" t="s">
        <v>2873</v>
      </c>
      <c r="C103" s="7" t="s">
        <v>2874</v>
      </c>
      <c r="D103" s="7" t="s">
        <v>2466</v>
      </c>
      <c r="E103" s="683">
        <v>4279</v>
      </c>
      <c r="O103" s="7" t="s">
        <v>2919</v>
      </c>
      <c r="Q103" s="7" t="s">
        <v>2917</v>
      </c>
    </row>
    <row r="104" spans="1:17">
      <c r="A104" s="7" t="s">
        <v>2859</v>
      </c>
      <c r="B104" s="7" t="s">
        <v>2875</v>
      </c>
      <c r="C104" s="7" t="s">
        <v>2876</v>
      </c>
      <c r="D104" s="7" t="s">
        <v>2466</v>
      </c>
      <c r="E104" s="683">
        <v>1791</v>
      </c>
      <c r="O104" s="7" t="s">
        <v>2921</v>
      </c>
      <c r="Q104" s="7" t="s">
        <v>2919</v>
      </c>
    </row>
    <row r="105" spans="1:17">
      <c r="A105" s="7" t="s">
        <v>2859</v>
      </c>
      <c r="B105" s="7" t="s">
        <v>2877</v>
      </c>
      <c r="C105" s="7" t="s">
        <v>2878</v>
      </c>
      <c r="D105" s="7" t="s">
        <v>2466</v>
      </c>
      <c r="E105" s="683">
        <v>1384</v>
      </c>
      <c r="O105" s="7" t="s">
        <v>2923</v>
      </c>
      <c r="Q105" s="7" t="s">
        <v>2921</v>
      </c>
    </row>
    <row r="106" spans="1:17">
      <c r="A106" s="7" t="s">
        <v>2859</v>
      </c>
      <c r="B106" s="7" t="s">
        <v>2879</v>
      </c>
      <c r="C106" s="7" t="s">
        <v>2880</v>
      </c>
      <c r="D106" s="7" t="s">
        <v>2466</v>
      </c>
      <c r="E106" s="683">
        <v>2955</v>
      </c>
      <c r="O106" s="7" t="s">
        <v>2925</v>
      </c>
      <c r="Q106" s="7" t="s">
        <v>2923</v>
      </c>
    </row>
    <row r="107" spans="1:17">
      <c r="A107" s="7" t="s">
        <v>2859</v>
      </c>
      <c r="B107" s="7" t="s">
        <v>2881</v>
      </c>
      <c r="C107" s="7" t="s">
        <v>2882</v>
      </c>
      <c r="D107" s="7" t="s">
        <v>2466</v>
      </c>
      <c r="E107" s="683">
        <v>931</v>
      </c>
      <c r="O107" s="7" t="s">
        <v>2927</v>
      </c>
      <c r="Q107" s="7" t="s">
        <v>2925</v>
      </c>
    </row>
    <row r="108" spans="1:17">
      <c r="A108" s="7" t="s">
        <v>2883</v>
      </c>
      <c r="B108" s="7" t="s">
        <v>2885</v>
      </c>
      <c r="C108" s="7" t="s">
        <v>2886</v>
      </c>
      <c r="D108" s="7" t="s">
        <v>2466</v>
      </c>
      <c r="E108" s="683">
        <v>1847</v>
      </c>
      <c r="O108" s="7" t="s">
        <v>2929</v>
      </c>
      <c r="Q108" s="7" t="s">
        <v>2927</v>
      </c>
    </row>
    <row r="109" spans="1:17">
      <c r="A109" s="7" t="s">
        <v>2883</v>
      </c>
      <c r="B109" s="7" t="s">
        <v>2887</v>
      </c>
      <c r="C109" s="7" t="s">
        <v>2888</v>
      </c>
      <c r="D109" s="7" t="s">
        <v>2466</v>
      </c>
      <c r="E109" s="683">
        <v>2622</v>
      </c>
      <c r="O109" s="7" t="s">
        <v>2931</v>
      </c>
      <c r="Q109" s="7" t="s">
        <v>2929</v>
      </c>
    </row>
    <row r="110" spans="1:17">
      <c r="A110" s="7" t="s">
        <v>2883</v>
      </c>
      <c r="B110" s="7" t="s">
        <v>2889</v>
      </c>
      <c r="C110" s="7" t="s">
        <v>2890</v>
      </c>
      <c r="D110" s="7" t="s">
        <v>2466</v>
      </c>
      <c r="E110" s="683">
        <v>2545</v>
      </c>
      <c r="O110" s="7" t="s">
        <v>2941</v>
      </c>
      <c r="Q110" s="7" t="s">
        <v>2931</v>
      </c>
    </row>
    <row r="111" spans="1:17">
      <c r="A111" s="7" t="s">
        <v>2883</v>
      </c>
      <c r="B111" s="7" t="s">
        <v>2883</v>
      </c>
      <c r="C111" s="7" t="s">
        <v>2884</v>
      </c>
      <c r="D111" s="7" t="s">
        <v>2670</v>
      </c>
      <c r="E111" s="683">
        <v>54160</v>
      </c>
      <c r="O111" s="7" t="s">
        <v>2943</v>
      </c>
      <c r="Q111" s="7" t="s">
        <v>2941</v>
      </c>
    </row>
    <row r="112" spans="1:17">
      <c r="A112" s="7" t="s">
        <v>2883</v>
      </c>
      <c r="B112" s="7" t="s">
        <v>2891</v>
      </c>
      <c r="C112" s="7" t="s">
        <v>2892</v>
      </c>
      <c r="D112" s="7" t="s">
        <v>2466</v>
      </c>
      <c r="E112" s="683">
        <v>13022</v>
      </c>
      <c r="O112" s="7" t="s">
        <v>2945</v>
      </c>
      <c r="Q112" s="7" t="s">
        <v>2943</v>
      </c>
    </row>
    <row r="113" spans="1:17">
      <c r="A113" s="7" t="s">
        <v>2883</v>
      </c>
      <c r="B113" s="7" t="s">
        <v>2893</v>
      </c>
      <c r="C113" s="7" t="s">
        <v>2894</v>
      </c>
      <c r="D113" s="7" t="s">
        <v>2466</v>
      </c>
      <c r="E113" s="683">
        <v>2865</v>
      </c>
      <c r="O113" s="7" t="s">
        <v>2947</v>
      </c>
      <c r="Q113" s="7" t="s">
        <v>2945</v>
      </c>
    </row>
    <row r="114" spans="1:17">
      <c r="A114" s="7" t="s">
        <v>2883</v>
      </c>
      <c r="B114" s="7" t="s">
        <v>2895</v>
      </c>
      <c r="C114" s="7" t="s">
        <v>2896</v>
      </c>
      <c r="D114" s="7" t="s">
        <v>2466</v>
      </c>
      <c r="E114" s="683">
        <v>7370</v>
      </c>
      <c r="O114" s="7" t="s">
        <v>2949</v>
      </c>
      <c r="Q114" s="7" t="s">
        <v>2947</v>
      </c>
    </row>
    <row r="115" spans="1:17">
      <c r="A115" s="7" t="s">
        <v>2883</v>
      </c>
      <c r="B115" s="7" t="s">
        <v>2897</v>
      </c>
      <c r="C115" s="7" t="s">
        <v>2898</v>
      </c>
      <c r="D115" s="7" t="s">
        <v>2466</v>
      </c>
      <c r="E115" s="683">
        <v>5056</v>
      </c>
      <c r="O115" s="7" t="s">
        <v>2951</v>
      </c>
      <c r="Q115" s="7" t="s">
        <v>2949</v>
      </c>
    </row>
    <row r="116" spans="1:17">
      <c r="A116" s="7" t="s">
        <v>2883</v>
      </c>
      <c r="B116" s="7" t="s">
        <v>2899</v>
      </c>
      <c r="C116" s="7" t="s">
        <v>2900</v>
      </c>
      <c r="D116" s="7" t="s">
        <v>2466</v>
      </c>
      <c r="E116" s="683">
        <v>1782</v>
      </c>
      <c r="O116" s="7" t="s">
        <v>2953</v>
      </c>
      <c r="Q116" s="7" t="s">
        <v>2951</v>
      </c>
    </row>
    <row r="117" spans="1:17">
      <c r="A117" s="7" t="s">
        <v>2883</v>
      </c>
      <c r="B117" s="7" t="s">
        <v>2901</v>
      </c>
      <c r="C117" s="7" t="s">
        <v>2902</v>
      </c>
      <c r="D117" s="7" t="s">
        <v>2466</v>
      </c>
      <c r="E117" s="683">
        <v>5890</v>
      </c>
      <c r="O117" s="7" t="s">
        <v>2955</v>
      </c>
      <c r="Q117" s="7" t="s">
        <v>2953</v>
      </c>
    </row>
    <row r="118" spans="1:17">
      <c r="A118" s="7" t="s">
        <v>2883</v>
      </c>
      <c r="B118" s="7" t="s">
        <v>2903</v>
      </c>
      <c r="C118" s="7" t="s">
        <v>2904</v>
      </c>
      <c r="D118" s="7" t="s">
        <v>2466</v>
      </c>
      <c r="E118" s="683">
        <v>5729</v>
      </c>
      <c r="O118" s="7" t="s">
        <v>2961</v>
      </c>
      <c r="Q118" s="7" t="s">
        <v>2955</v>
      </c>
    </row>
    <row r="119" spans="1:17">
      <c r="A119" s="7" t="s">
        <v>2883</v>
      </c>
      <c r="B119" s="7" t="s">
        <v>2905</v>
      </c>
      <c r="C119" s="7" t="s">
        <v>2906</v>
      </c>
      <c r="D119" s="7" t="s">
        <v>2466</v>
      </c>
      <c r="E119" s="683">
        <v>3833</v>
      </c>
      <c r="O119" s="7" t="s">
        <v>2963</v>
      </c>
      <c r="Q119" s="7" t="s">
        <v>2961</v>
      </c>
    </row>
    <row r="120" spans="1:17">
      <c r="A120" s="7" t="s">
        <v>2883</v>
      </c>
      <c r="B120" s="7" t="s">
        <v>2907</v>
      </c>
      <c r="C120" s="7" t="s">
        <v>2908</v>
      </c>
      <c r="D120" s="7" t="s">
        <v>2466</v>
      </c>
      <c r="E120" s="683">
        <v>1599</v>
      </c>
      <c r="O120" s="7" t="s">
        <v>2965</v>
      </c>
      <c r="Q120" s="7" t="s">
        <v>2963</v>
      </c>
    </row>
    <row r="121" spans="1:17">
      <c r="A121" s="7" t="s">
        <v>2909</v>
      </c>
      <c r="B121" s="7" t="s">
        <v>2911</v>
      </c>
      <c r="C121" s="7" t="s">
        <v>2912</v>
      </c>
      <c r="D121" s="7" t="s">
        <v>2466</v>
      </c>
      <c r="E121" s="683">
        <v>2694</v>
      </c>
      <c r="O121" s="7" t="s">
        <v>2967</v>
      </c>
      <c r="Q121" s="7" t="s">
        <v>2965</v>
      </c>
    </row>
    <row r="122" spans="1:17">
      <c r="A122" s="7" t="s">
        <v>2909</v>
      </c>
      <c r="B122" s="7" t="s">
        <v>2913</v>
      </c>
      <c r="C122" s="7" t="s">
        <v>2914</v>
      </c>
      <c r="D122" s="7" t="s">
        <v>2466</v>
      </c>
      <c r="E122" s="683">
        <v>5551</v>
      </c>
      <c r="O122" s="7" t="s">
        <v>2969</v>
      </c>
      <c r="Q122" s="7" t="s">
        <v>2967</v>
      </c>
    </row>
    <row r="123" spans="1:17">
      <c r="A123" s="7" t="s">
        <v>2909</v>
      </c>
      <c r="B123" s="7" t="s">
        <v>2915</v>
      </c>
      <c r="C123" s="7" t="s">
        <v>2916</v>
      </c>
      <c r="D123" s="7" t="s">
        <v>2466</v>
      </c>
      <c r="E123" s="683">
        <v>2431</v>
      </c>
      <c r="O123" s="7" t="s">
        <v>2971</v>
      </c>
      <c r="Q123" s="7" t="s">
        <v>2969</v>
      </c>
    </row>
    <row r="124" spans="1:17">
      <c r="A124" s="7" t="s">
        <v>2909</v>
      </c>
      <c r="B124" s="7" t="s">
        <v>2917</v>
      </c>
      <c r="C124" s="7" t="s">
        <v>2918</v>
      </c>
      <c r="D124" s="7" t="s">
        <v>2466</v>
      </c>
      <c r="E124" s="683">
        <v>1642</v>
      </c>
      <c r="O124" s="7" t="s">
        <v>2973</v>
      </c>
      <c r="Q124" s="7" t="s">
        <v>2971</v>
      </c>
    </row>
    <row r="125" spans="1:17">
      <c r="A125" s="7" t="s">
        <v>2909</v>
      </c>
      <c r="B125" s="7" t="s">
        <v>2909</v>
      </c>
      <c r="C125" s="7" t="s">
        <v>2910</v>
      </c>
      <c r="D125" s="7" t="s">
        <v>2670</v>
      </c>
      <c r="E125" s="683">
        <v>39257</v>
      </c>
      <c r="O125" s="7" t="s">
        <v>2975</v>
      </c>
      <c r="Q125" s="7" t="s">
        <v>2973</v>
      </c>
    </row>
    <row r="126" spans="1:17">
      <c r="A126" s="7" t="s">
        <v>2909</v>
      </c>
      <c r="B126" s="7" t="s">
        <v>2919</v>
      </c>
      <c r="C126" s="7" t="s">
        <v>2920</v>
      </c>
      <c r="D126" s="7" t="s">
        <v>2466</v>
      </c>
      <c r="E126" s="683">
        <v>2690</v>
      </c>
      <c r="O126" s="7" t="s">
        <v>2977</v>
      </c>
      <c r="Q126" s="7" t="s">
        <v>2975</v>
      </c>
    </row>
    <row r="127" spans="1:17">
      <c r="A127" s="7" t="s">
        <v>2909</v>
      </c>
      <c r="B127" s="7" t="s">
        <v>2921</v>
      </c>
      <c r="C127" s="7" t="s">
        <v>2922</v>
      </c>
      <c r="D127" s="7" t="s">
        <v>2466</v>
      </c>
      <c r="E127" s="683">
        <v>1850</v>
      </c>
      <c r="O127" s="7" t="s">
        <v>2979</v>
      </c>
      <c r="Q127" s="7" t="s">
        <v>2977</v>
      </c>
    </row>
    <row r="128" spans="1:17">
      <c r="A128" s="7" t="s">
        <v>2909</v>
      </c>
      <c r="B128" s="7" t="s">
        <v>2923</v>
      </c>
      <c r="C128" s="7" t="s">
        <v>2924</v>
      </c>
      <c r="D128" s="7" t="s">
        <v>2466</v>
      </c>
      <c r="E128" s="683">
        <v>9602</v>
      </c>
      <c r="O128" s="7" t="s">
        <v>2981</v>
      </c>
      <c r="Q128" s="7" t="s">
        <v>2979</v>
      </c>
    </row>
    <row r="129" spans="1:17">
      <c r="A129" s="7" t="s">
        <v>2909</v>
      </c>
      <c r="B129" s="7" t="s">
        <v>2925</v>
      </c>
      <c r="C129" s="7" t="s">
        <v>2926</v>
      </c>
      <c r="D129" s="7" t="s">
        <v>2466</v>
      </c>
      <c r="E129" s="683">
        <v>4179</v>
      </c>
      <c r="O129" s="7" t="s">
        <v>2983</v>
      </c>
      <c r="Q129" s="7" t="s">
        <v>2981</v>
      </c>
    </row>
    <row r="130" spans="1:17">
      <c r="A130" s="7" t="s">
        <v>2909</v>
      </c>
      <c r="B130" s="7" t="s">
        <v>2927</v>
      </c>
      <c r="C130" s="7" t="s">
        <v>2928</v>
      </c>
      <c r="D130" s="7" t="s">
        <v>2466</v>
      </c>
      <c r="E130" s="683">
        <v>2378</v>
      </c>
      <c r="O130" s="7" t="s">
        <v>2985</v>
      </c>
      <c r="Q130" s="7" t="s">
        <v>2983</v>
      </c>
    </row>
    <row r="131" spans="1:17">
      <c r="A131" s="7" t="s">
        <v>2909</v>
      </c>
      <c r="B131" s="7" t="s">
        <v>2929</v>
      </c>
      <c r="C131" s="7" t="s">
        <v>2930</v>
      </c>
      <c r="D131" s="7" t="s">
        <v>2466</v>
      </c>
      <c r="E131" s="683">
        <v>4083</v>
      </c>
      <c r="O131" s="7" t="s">
        <v>2987</v>
      </c>
      <c r="Q131" s="7" t="s">
        <v>2985</v>
      </c>
    </row>
    <row r="132" spans="1:17">
      <c r="A132" s="7" t="s">
        <v>2909</v>
      </c>
      <c r="B132" s="7" t="s">
        <v>2931</v>
      </c>
      <c r="C132" s="7" t="s">
        <v>2932</v>
      </c>
      <c r="D132" s="7" t="s">
        <v>2466</v>
      </c>
      <c r="E132" s="683">
        <v>2157</v>
      </c>
      <c r="O132" s="7" t="s">
        <v>2989</v>
      </c>
      <c r="Q132" s="7" t="s">
        <v>2987</v>
      </c>
    </row>
    <row r="133" spans="1:17">
      <c r="A133" s="7" t="s">
        <v>2933</v>
      </c>
      <c r="B133" s="7" t="s">
        <v>2933</v>
      </c>
      <c r="C133" s="7" t="s">
        <v>2934</v>
      </c>
      <c r="D133" s="7" t="s">
        <v>2755</v>
      </c>
      <c r="E133" s="683">
        <v>137732</v>
      </c>
      <c r="O133" s="7" t="s">
        <v>2995</v>
      </c>
      <c r="Q133" s="7" t="s">
        <v>2989</v>
      </c>
    </row>
    <row r="134" spans="1:17">
      <c r="A134" s="7" t="s">
        <v>2935</v>
      </c>
      <c r="B134" s="7" t="s">
        <v>2935</v>
      </c>
      <c r="C134" s="7" t="s">
        <v>2936</v>
      </c>
      <c r="D134" s="7" t="s">
        <v>2755</v>
      </c>
      <c r="E134" s="683">
        <v>64334</v>
      </c>
      <c r="O134" s="7" t="s">
        <v>2997</v>
      </c>
      <c r="Q134" s="7" t="s">
        <v>2995</v>
      </c>
    </row>
    <row r="135" spans="1:17">
      <c r="A135" s="7" t="s">
        <v>2937</v>
      </c>
      <c r="B135" s="7" t="s">
        <v>2937</v>
      </c>
      <c r="C135" s="7" t="s">
        <v>2938</v>
      </c>
      <c r="D135" s="7" t="s">
        <v>2755</v>
      </c>
      <c r="E135" s="683">
        <v>64801</v>
      </c>
      <c r="O135" s="7" t="s">
        <v>2999</v>
      </c>
      <c r="Q135" s="7" t="s">
        <v>2997</v>
      </c>
    </row>
    <row r="136" spans="1:17">
      <c r="A136" s="7" t="s">
        <v>2939</v>
      </c>
      <c r="B136" s="7" t="s">
        <v>2941</v>
      </c>
      <c r="C136" s="7" t="s">
        <v>2942</v>
      </c>
      <c r="D136" s="7" t="s">
        <v>2466</v>
      </c>
      <c r="E136" s="683">
        <v>3537</v>
      </c>
      <c r="O136" s="7" t="s">
        <v>3001</v>
      </c>
      <c r="Q136" s="7" t="s">
        <v>2999</v>
      </c>
    </row>
    <row r="137" spans="1:17">
      <c r="A137" s="7" t="s">
        <v>2939</v>
      </c>
      <c r="B137" s="7" t="s">
        <v>2943</v>
      </c>
      <c r="C137" s="7" t="s">
        <v>2944</v>
      </c>
      <c r="D137" s="7" t="s">
        <v>2466</v>
      </c>
      <c r="E137" s="683">
        <v>1473</v>
      </c>
      <c r="O137" s="7" t="s">
        <v>3003</v>
      </c>
      <c r="Q137" s="7" t="s">
        <v>3001</v>
      </c>
    </row>
    <row r="138" spans="1:17">
      <c r="A138" s="7" t="s">
        <v>2939</v>
      </c>
      <c r="B138" s="7" t="s">
        <v>2939</v>
      </c>
      <c r="C138" s="7" t="s">
        <v>2940</v>
      </c>
      <c r="D138" s="7" t="s">
        <v>2670</v>
      </c>
      <c r="E138" s="683">
        <v>26429</v>
      </c>
      <c r="O138" s="7" t="s">
        <v>3005</v>
      </c>
      <c r="Q138" s="7" t="s">
        <v>3003</v>
      </c>
    </row>
    <row r="139" spans="1:17">
      <c r="A139" s="7" t="s">
        <v>2939</v>
      </c>
      <c r="B139" s="7" t="s">
        <v>2945</v>
      </c>
      <c r="C139" s="7" t="s">
        <v>2946</v>
      </c>
      <c r="D139" s="7" t="s">
        <v>2466</v>
      </c>
      <c r="E139" s="683">
        <v>1016</v>
      </c>
      <c r="O139" s="7" t="s">
        <v>3007</v>
      </c>
      <c r="Q139" s="7" t="s">
        <v>3005</v>
      </c>
    </row>
    <row r="140" spans="1:17">
      <c r="A140" s="7" t="s">
        <v>2939</v>
      </c>
      <c r="B140" s="7" t="s">
        <v>2947</v>
      </c>
      <c r="C140" s="7" t="s">
        <v>2948</v>
      </c>
      <c r="D140" s="7" t="s">
        <v>2466</v>
      </c>
      <c r="E140" s="683">
        <v>1668</v>
      </c>
      <c r="O140" s="7" t="s">
        <v>3011</v>
      </c>
      <c r="Q140" s="7" t="s">
        <v>3007</v>
      </c>
    </row>
    <row r="141" spans="1:17">
      <c r="A141" s="7" t="s">
        <v>2939</v>
      </c>
      <c r="B141" s="7" t="s">
        <v>2949</v>
      </c>
      <c r="C141" s="7" t="s">
        <v>2950</v>
      </c>
      <c r="D141" s="7" t="s">
        <v>2466</v>
      </c>
      <c r="E141" s="683">
        <v>2813</v>
      </c>
      <c r="O141" s="7" t="s">
        <v>3013</v>
      </c>
      <c r="Q141" s="7" t="s">
        <v>3011</v>
      </c>
    </row>
    <row r="142" spans="1:17">
      <c r="A142" s="7" t="s">
        <v>2939</v>
      </c>
      <c r="B142" s="7" t="s">
        <v>2951</v>
      </c>
      <c r="C142" s="7" t="s">
        <v>2952</v>
      </c>
      <c r="D142" s="7" t="s">
        <v>2466</v>
      </c>
      <c r="E142" s="683">
        <v>8544</v>
      </c>
      <c r="O142" s="7" t="s">
        <v>3015</v>
      </c>
      <c r="Q142" s="7" t="s">
        <v>3013</v>
      </c>
    </row>
    <row r="143" spans="1:17">
      <c r="A143" s="7" t="s">
        <v>2939</v>
      </c>
      <c r="B143" s="7" t="s">
        <v>2953</v>
      </c>
      <c r="C143" s="7" t="s">
        <v>2954</v>
      </c>
      <c r="D143" s="7" t="s">
        <v>2466</v>
      </c>
      <c r="E143" s="683">
        <v>1631</v>
      </c>
      <c r="O143" s="7" t="s">
        <v>3017</v>
      </c>
      <c r="Q143" s="7" t="s">
        <v>3015</v>
      </c>
    </row>
    <row r="144" spans="1:17">
      <c r="A144" s="7" t="s">
        <v>2939</v>
      </c>
      <c r="B144" s="7" t="s">
        <v>2955</v>
      </c>
      <c r="C144" s="7" t="s">
        <v>2956</v>
      </c>
      <c r="D144" s="7" t="s">
        <v>2466</v>
      </c>
      <c r="E144" s="683">
        <v>5747</v>
      </c>
      <c r="O144" s="7" t="s">
        <v>3019</v>
      </c>
      <c r="Q144" s="7" t="s">
        <v>3017</v>
      </c>
    </row>
    <row r="145" spans="1:17">
      <c r="A145" s="7" t="s">
        <v>2957</v>
      </c>
      <c r="B145" s="7" t="s">
        <v>2957</v>
      </c>
      <c r="C145" s="7" t="s">
        <v>2958</v>
      </c>
      <c r="D145" s="7" t="s">
        <v>2755</v>
      </c>
      <c r="E145" s="683">
        <v>71933</v>
      </c>
      <c r="O145" s="7" t="s">
        <v>3021</v>
      </c>
      <c r="Q145" s="7" t="s">
        <v>3019</v>
      </c>
    </row>
    <row r="146" spans="1:17">
      <c r="A146" s="7" t="s">
        <v>2959</v>
      </c>
      <c r="B146" s="7" t="s">
        <v>2961</v>
      </c>
      <c r="C146" s="7" t="s">
        <v>2962</v>
      </c>
      <c r="D146" s="7" t="s">
        <v>2466</v>
      </c>
      <c r="E146" s="683">
        <v>9079</v>
      </c>
      <c r="O146" s="7" t="s">
        <v>2915</v>
      </c>
      <c r="Q146" s="7" t="s">
        <v>3021</v>
      </c>
    </row>
    <row r="147" spans="1:17">
      <c r="A147" s="7" t="s">
        <v>2959</v>
      </c>
      <c r="B147" s="7" t="s">
        <v>2963</v>
      </c>
      <c r="C147" s="7" t="s">
        <v>2964</v>
      </c>
      <c r="D147" s="7" t="s">
        <v>2466</v>
      </c>
      <c r="E147" s="683">
        <v>23959</v>
      </c>
      <c r="O147" s="7" t="s">
        <v>3026</v>
      </c>
      <c r="Q147" s="7" t="s">
        <v>2915</v>
      </c>
    </row>
    <row r="148" spans="1:17">
      <c r="A148" s="7" t="s">
        <v>2959</v>
      </c>
      <c r="B148" s="7" t="s">
        <v>2965</v>
      </c>
      <c r="C148" s="7" t="s">
        <v>2966</v>
      </c>
      <c r="D148" s="7" t="s">
        <v>2466</v>
      </c>
      <c r="E148" s="683">
        <v>4186</v>
      </c>
      <c r="O148" s="7" t="s">
        <v>3028</v>
      </c>
      <c r="Q148" s="7" t="s">
        <v>3026</v>
      </c>
    </row>
    <row r="149" spans="1:17">
      <c r="A149" s="7" t="s">
        <v>2959</v>
      </c>
      <c r="B149" s="7" t="s">
        <v>2967</v>
      </c>
      <c r="C149" s="7" t="s">
        <v>2968</v>
      </c>
      <c r="D149" s="7" t="s">
        <v>2466</v>
      </c>
      <c r="E149" s="683">
        <v>3969</v>
      </c>
      <c r="O149" s="7" t="s">
        <v>3030</v>
      </c>
      <c r="Q149" s="7" t="s">
        <v>3028</v>
      </c>
    </row>
    <row r="150" spans="1:17">
      <c r="A150" s="7" t="s">
        <v>2959</v>
      </c>
      <c r="B150" s="7" t="s">
        <v>2969</v>
      </c>
      <c r="C150" s="7" t="s">
        <v>2970</v>
      </c>
      <c r="D150" s="7" t="s">
        <v>2466</v>
      </c>
      <c r="E150" s="683">
        <v>3867</v>
      </c>
      <c r="O150" s="7" t="s">
        <v>3032</v>
      </c>
      <c r="Q150" s="7" t="s">
        <v>3030</v>
      </c>
    </row>
    <row r="151" spans="1:17">
      <c r="A151" s="7" t="s">
        <v>2959</v>
      </c>
      <c r="B151" s="7" t="s">
        <v>2971</v>
      </c>
      <c r="C151" s="7" t="s">
        <v>2972</v>
      </c>
      <c r="D151" s="7" t="s">
        <v>2466</v>
      </c>
      <c r="E151" s="683">
        <v>1845</v>
      </c>
      <c r="O151" s="7" t="s">
        <v>3034</v>
      </c>
      <c r="Q151" s="7" t="s">
        <v>3032</v>
      </c>
    </row>
    <row r="152" spans="1:17">
      <c r="A152" s="7" t="s">
        <v>2959</v>
      </c>
      <c r="B152" s="7" t="s">
        <v>2959</v>
      </c>
      <c r="C152" s="7" t="s">
        <v>2960</v>
      </c>
      <c r="D152" s="7" t="s">
        <v>2670</v>
      </c>
      <c r="E152" s="683">
        <v>110776</v>
      </c>
      <c r="O152" s="7" t="s">
        <v>3036</v>
      </c>
      <c r="Q152" s="7" t="s">
        <v>3034</v>
      </c>
    </row>
    <row r="153" spans="1:17">
      <c r="A153" s="7" t="s">
        <v>2959</v>
      </c>
      <c r="B153" s="7" t="s">
        <v>2973</v>
      </c>
      <c r="C153" s="7" t="s">
        <v>2974</v>
      </c>
      <c r="D153" s="7" t="s">
        <v>2466</v>
      </c>
      <c r="E153" s="683">
        <v>3495</v>
      </c>
      <c r="O153" s="7" t="s">
        <v>3038</v>
      </c>
      <c r="Q153" s="7" t="s">
        <v>3036</v>
      </c>
    </row>
    <row r="154" spans="1:17">
      <c r="A154" s="7" t="s">
        <v>2959</v>
      </c>
      <c r="B154" s="7" t="s">
        <v>2975</v>
      </c>
      <c r="C154" s="7" t="s">
        <v>2976</v>
      </c>
      <c r="D154" s="7" t="s">
        <v>2466</v>
      </c>
      <c r="E154" s="683">
        <v>5994</v>
      </c>
      <c r="O154" s="7" t="s">
        <v>3040</v>
      </c>
      <c r="Q154" s="7" t="s">
        <v>3038</v>
      </c>
    </row>
    <row r="155" spans="1:17">
      <c r="A155" s="7" t="s">
        <v>2959</v>
      </c>
      <c r="B155" s="7" t="s">
        <v>2977</v>
      </c>
      <c r="C155" s="7" t="s">
        <v>2978</v>
      </c>
      <c r="D155" s="7" t="s">
        <v>2466</v>
      </c>
      <c r="E155" s="683">
        <v>2987</v>
      </c>
      <c r="O155" s="7" t="s">
        <v>3042</v>
      </c>
      <c r="Q155" s="7" t="s">
        <v>3040</v>
      </c>
    </row>
    <row r="156" spans="1:17">
      <c r="A156" s="7" t="s">
        <v>2959</v>
      </c>
      <c r="B156" s="7" t="s">
        <v>2979</v>
      </c>
      <c r="C156" s="7" t="s">
        <v>2980</v>
      </c>
      <c r="D156" s="7" t="s">
        <v>2466</v>
      </c>
      <c r="E156" s="683">
        <v>3994</v>
      </c>
      <c r="O156" s="7" t="s">
        <v>3044</v>
      </c>
      <c r="Q156" s="7" t="s">
        <v>3042</v>
      </c>
    </row>
    <row r="157" spans="1:17">
      <c r="A157" s="7" t="s">
        <v>2959</v>
      </c>
      <c r="B157" s="7" t="s">
        <v>2981</v>
      </c>
      <c r="C157" s="7" t="s">
        <v>2982</v>
      </c>
      <c r="D157" s="7" t="s">
        <v>2466</v>
      </c>
      <c r="E157" s="683">
        <v>19160</v>
      </c>
      <c r="O157" s="7" t="s">
        <v>3048</v>
      </c>
      <c r="Q157" s="7" t="s">
        <v>3044</v>
      </c>
    </row>
    <row r="158" spans="1:17">
      <c r="A158" s="7" t="s">
        <v>2959</v>
      </c>
      <c r="B158" s="7" t="s">
        <v>2983</v>
      </c>
      <c r="C158" s="7" t="s">
        <v>2984</v>
      </c>
      <c r="D158" s="7" t="s">
        <v>2466</v>
      </c>
      <c r="E158" s="683">
        <v>5214</v>
      </c>
      <c r="O158" s="7" t="s">
        <v>3052</v>
      </c>
      <c r="Q158" s="7" t="s">
        <v>3048</v>
      </c>
    </row>
    <row r="159" spans="1:17">
      <c r="A159" s="7" t="s">
        <v>2959</v>
      </c>
      <c r="B159" s="7" t="s">
        <v>2985</v>
      </c>
      <c r="C159" s="7" t="s">
        <v>2986</v>
      </c>
      <c r="D159" s="7" t="s">
        <v>2466</v>
      </c>
      <c r="E159" s="683">
        <v>5828</v>
      </c>
      <c r="O159" s="7" t="s">
        <v>3054</v>
      </c>
      <c r="Q159" s="7" t="s">
        <v>3050</v>
      </c>
    </row>
    <row r="160" spans="1:17">
      <c r="A160" s="7" t="s">
        <v>2959</v>
      </c>
      <c r="B160" s="7" t="s">
        <v>2987</v>
      </c>
      <c r="C160" s="7" t="s">
        <v>2988</v>
      </c>
      <c r="D160" s="7" t="s">
        <v>2466</v>
      </c>
      <c r="E160" s="683">
        <v>12225</v>
      </c>
      <c r="O160" s="7" t="s">
        <v>2691</v>
      </c>
      <c r="Q160" s="7" t="s">
        <v>3052</v>
      </c>
    </row>
    <row r="161" spans="1:17">
      <c r="A161" s="7" t="s">
        <v>2959</v>
      </c>
      <c r="B161" s="7" t="s">
        <v>2989</v>
      </c>
      <c r="C161" s="7" t="s">
        <v>2990</v>
      </c>
      <c r="D161" s="7" t="s">
        <v>2466</v>
      </c>
      <c r="E161" s="683">
        <v>4974</v>
      </c>
      <c r="O161" s="7" t="s">
        <v>3057</v>
      </c>
      <c r="Q161" s="7" t="s">
        <v>3054</v>
      </c>
    </row>
    <row r="162" spans="1:17">
      <c r="A162" s="7" t="s">
        <v>2991</v>
      </c>
      <c r="B162" s="7" t="s">
        <v>2991</v>
      </c>
      <c r="C162" s="7" t="s">
        <v>2992</v>
      </c>
      <c r="D162" s="7" t="s">
        <v>2755</v>
      </c>
      <c r="E162" s="683">
        <v>59913</v>
      </c>
      <c r="O162" s="7" t="s">
        <v>3059</v>
      </c>
      <c r="Q162" s="7" t="s">
        <v>2691</v>
      </c>
    </row>
    <row r="163" spans="1:17">
      <c r="A163" s="7" t="s">
        <v>2993</v>
      </c>
      <c r="B163" s="7" t="s">
        <v>2995</v>
      </c>
      <c r="C163" s="7" t="s">
        <v>2996</v>
      </c>
      <c r="D163" s="7" t="s">
        <v>2466</v>
      </c>
      <c r="E163" s="683">
        <v>2023</v>
      </c>
      <c r="O163" s="7" t="s">
        <v>3061</v>
      </c>
      <c r="Q163" s="7" t="s">
        <v>3057</v>
      </c>
    </row>
    <row r="164" spans="1:17">
      <c r="A164" s="7" t="s">
        <v>2993</v>
      </c>
      <c r="B164" s="7" t="s">
        <v>2997</v>
      </c>
      <c r="C164" s="7" t="s">
        <v>2998</v>
      </c>
      <c r="D164" s="7" t="s">
        <v>2466</v>
      </c>
      <c r="E164" s="683">
        <v>1795</v>
      </c>
      <c r="O164" s="7" t="s">
        <v>3063</v>
      </c>
      <c r="Q164" s="7" t="s">
        <v>3059</v>
      </c>
    </row>
    <row r="165" spans="1:17">
      <c r="A165" s="7" t="s">
        <v>2993</v>
      </c>
      <c r="B165" s="7" t="s">
        <v>2999</v>
      </c>
      <c r="C165" s="7" t="s">
        <v>3000</v>
      </c>
      <c r="D165" s="7" t="s">
        <v>2466</v>
      </c>
      <c r="E165" s="683">
        <v>2030</v>
      </c>
      <c r="O165" s="7" t="s">
        <v>3065</v>
      </c>
      <c r="Q165" s="7" t="s">
        <v>3061</v>
      </c>
    </row>
    <row r="166" spans="1:17">
      <c r="A166" s="7" t="s">
        <v>2993</v>
      </c>
      <c r="B166" s="7" t="s">
        <v>3001</v>
      </c>
      <c r="C166" s="7" t="s">
        <v>3002</v>
      </c>
      <c r="D166" s="7" t="s">
        <v>2466</v>
      </c>
      <c r="E166" s="683">
        <v>4282</v>
      </c>
      <c r="O166" s="7" t="s">
        <v>3067</v>
      </c>
      <c r="Q166" s="7" t="s">
        <v>3063</v>
      </c>
    </row>
    <row r="167" spans="1:17">
      <c r="A167" s="7" t="s">
        <v>2993</v>
      </c>
      <c r="B167" s="7" t="s">
        <v>3003</v>
      </c>
      <c r="C167" s="7" t="s">
        <v>3004</v>
      </c>
      <c r="D167" s="7" t="s">
        <v>2466</v>
      </c>
      <c r="E167" s="683">
        <v>2809</v>
      </c>
      <c r="O167" s="7" t="s">
        <v>3069</v>
      </c>
      <c r="Q167" s="7" t="s">
        <v>3065</v>
      </c>
    </row>
    <row r="168" spans="1:17">
      <c r="A168" s="7" t="s">
        <v>2993</v>
      </c>
      <c r="B168" s="7" t="s">
        <v>3005</v>
      </c>
      <c r="C168" s="7" t="s">
        <v>3006</v>
      </c>
      <c r="D168" s="7" t="s">
        <v>2466</v>
      </c>
      <c r="E168" s="683">
        <v>2420</v>
      </c>
      <c r="Q168" s="7" t="s">
        <v>3067</v>
      </c>
    </row>
    <row r="169" spans="1:17">
      <c r="A169" s="7" t="s">
        <v>2993</v>
      </c>
      <c r="B169" s="7" t="s">
        <v>2993</v>
      </c>
      <c r="C169" s="7" t="s">
        <v>2994</v>
      </c>
      <c r="D169" s="7" t="s">
        <v>2670</v>
      </c>
      <c r="E169" s="683">
        <v>21282</v>
      </c>
      <c r="Q169" s="7" t="s">
        <v>3069</v>
      </c>
    </row>
    <row r="170" spans="1:17">
      <c r="A170" s="7" t="s">
        <v>2993</v>
      </c>
      <c r="B170" s="7" t="s">
        <v>3007</v>
      </c>
      <c r="C170" s="7" t="s">
        <v>3008</v>
      </c>
      <c r="D170" s="7" t="s">
        <v>2466</v>
      </c>
      <c r="E170" s="683">
        <v>5923</v>
      </c>
    </row>
    <row r="171" spans="1:17">
      <c r="A171" s="7" t="s">
        <v>3009</v>
      </c>
      <c r="B171" s="7" t="s">
        <v>3011</v>
      </c>
      <c r="C171" s="7" t="s">
        <v>3012</v>
      </c>
      <c r="D171" s="7" t="s">
        <v>2466</v>
      </c>
      <c r="E171" s="683">
        <v>6320</v>
      </c>
    </row>
    <row r="172" spans="1:17">
      <c r="A172" s="7" t="s">
        <v>3009</v>
      </c>
      <c r="B172" s="7" t="s">
        <v>3013</v>
      </c>
      <c r="C172" s="7" t="s">
        <v>3014</v>
      </c>
      <c r="D172" s="7" t="s">
        <v>2466</v>
      </c>
      <c r="E172" s="683">
        <v>13991</v>
      </c>
    </row>
    <row r="173" spans="1:17">
      <c r="A173" s="7" t="s">
        <v>3009</v>
      </c>
      <c r="B173" s="7" t="s">
        <v>3015</v>
      </c>
      <c r="C173" s="7" t="s">
        <v>3016</v>
      </c>
      <c r="D173" s="7" t="s">
        <v>2466</v>
      </c>
      <c r="E173" s="683">
        <v>2577</v>
      </c>
    </row>
    <row r="174" spans="1:17">
      <c r="A174" s="7" t="s">
        <v>3009</v>
      </c>
      <c r="B174" s="7" t="s">
        <v>3017</v>
      </c>
      <c r="C174" s="7" t="s">
        <v>3018</v>
      </c>
      <c r="D174" s="7" t="s">
        <v>2466</v>
      </c>
      <c r="E174" s="683">
        <v>671</v>
      </c>
    </row>
    <row r="175" spans="1:17">
      <c r="A175" s="7" t="s">
        <v>3009</v>
      </c>
      <c r="B175" s="7" t="s">
        <v>3019</v>
      </c>
      <c r="C175" s="7" t="s">
        <v>3020</v>
      </c>
      <c r="D175" s="7" t="s">
        <v>2466</v>
      </c>
      <c r="E175" s="683">
        <v>1611</v>
      </c>
    </row>
    <row r="176" spans="1:17">
      <c r="A176" s="7" t="s">
        <v>3009</v>
      </c>
      <c r="B176" s="7" t="s">
        <v>3009</v>
      </c>
      <c r="C176" s="7" t="s">
        <v>3010</v>
      </c>
      <c r="D176" s="7" t="s">
        <v>2670</v>
      </c>
      <c r="E176" s="683">
        <v>31071</v>
      </c>
    </row>
    <row r="177" spans="1:5">
      <c r="A177" s="7" t="s">
        <v>3009</v>
      </c>
      <c r="B177" s="7" t="s">
        <v>3021</v>
      </c>
      <c r="C177" s="7" t="s">
        <v>3022</v>
      </c>
      <c r="D177" s="7" t="s">
        <v>2466</v>
      </c>
      <c r="E177" s="683">
        <v>5901</v>
      </c>
    </row>
    <row r="178" spans="1:5">
      <c r="A178" s="7" t="s">
        <v>3023</v>
      </c>
      <c r="B178" s="7" t="s">
        <v>2915</v>
      </c>
      <c r="C178" s="7" t="s">
        <v>3025</v>
      </c>
      <c r="D178" s="7" t="s">
        <v>2466</v>
      </c>
      <c r="E178" s="683">
        <v>1460</v>
      </c>
    </row>
    <row r="179" spans="1:5">
      <c r="A179" s="7" t="s">
        <v>3023</v>
      </c>
      <c r="B179" s="7" t="s">
        <v>3026</v>
      </c>
      <c r="C179" s="7" t="s">
        <v>3027</v>
      </c>
      <c r="D179" s="7" t="s">
        <v>2466</v>
      </c>
      <c r="E179" s="683">
        <v>1834</v>
      </c>
    </row>
    <row r="180" spans="1:5">
      <c r="A180" s="7" t="s">
        <v>3023</v>
      </c>
      <c r="B180" s="7" t="s">
        <v>3028</v>
      </c>
      <c r="C180" s="7" t="s">
        <v>3029</v>
      </c>
      <c r="D180" s="7" t="s">
        <v>2466</v>
      </c>
      <c r="E180" s="683">
        <v>1476</v>
      </c>
    </row>
    <row r="181" spans="1:5">
      <c r="A181" s="7" t="s">
        <v>3023</v>
      </c>
      <c r="B181" s="7" t="s">
        <v>3030</v>
      </c>
      <c r="C181" s="7" t="s">
        <v>3031</v>
      </c>
      <c r="D181" s="7" t="s">
        <v>2466</v>
      </c>
      <c r="E181" s="683">
        <v>1425</v>
      </c>
    </row>
    <row r="182" spans="1:5">
      <c r="A182" s="7" t="s">
        <v>3023</v>
      </c>
      <c r="B182" s="7" t="s">
        <v>3032</v>
      </c>
      <c r="C182" s="7" t="s">
        <v>3033</v>
      </c>
      <c r="D182" s="7" t="s">
        <v>2466</v>
      </c>
      <c r="E182" s="683">
        <v>2987</v>
      </c>
    </row>
    <row r="183" spans="1:5">
      <c r="A183" s="7" t="s">
        <v>3023</v>
      </c>
      <c r="B183" s="7" t="s">
        <v>3034</v>
      </c>
      <c r="C183" s="7" t="s">
        <v>3035</v>
      </c>
      <c r="D183" s="7" t="s">
        <v>2466</v>
      </c>
      <c r="E183" s="683">
        <v>5113</v>
      </c>
    </row>
    <row r="184" spans="1:5">
      <c r="A184" s="7" t="s">
        <v>3023</v>
      </c>
      <c r="B184" s="7" t="s">
        <v>3036</v>
      </c>
      <c r="C184" s="7" t="s">
        <v>3037</v>
      </c>
      <c r="D184" s="7" t="s">
        <v>2466</v>
      </c>
      <c r="E184" s="683">
        <v>1047</v>
      </c>
    </row>
    <row r="185" spans="1:5">
      <c r="A185" s="7" t="s">
        <v>3023</v>
      </c>
      <c r="B185" s="7" t="s">
        <v>3038</v>
      </c>
      <c r="C185" s="7" t="s">
        <v>3039</v>
      </c>
      <c r="D185" s="7" t="s">
        <v>2466</v>
      </c>
      <c r="E185" s="683">
        <v>2319</v>
      </c>
    </row>
    <row r="186" spans="1:5">
      <c r="A186" s="7" t="s">
        <v>3023</v>
      </c>
      <c r="B186" s="7" t="s">
        <v>3040</v>
      </c>
      <c r="C186" s="7" t="s">
        <v>3041</v>
      </c>
      <c r="D186" s="7" t="s">
        <v>2466</v>
      </c>
      <c r="E186" s="683">
        <v>1729</v>
      </c>
    </row>
    <row r="187" spans="1:5">
      <c r="A187" s="7" t="s">
        <v>3023</v>
      </c>
      <c r="B187" s="7" t="s">
        <v>3042</v>
      </c>
      <c r="C187" s="7" t="s">
        <v>3043</v>
      </c>
      <c r="D187" s="7" t="s">
        <v>2466</v>
      </c>
      <c r="E187" s="683">
        <v>1975</v>
      </c>
    </row>
    <row r="188" spans="1:5">
      <c r="A188" s="7" t="s">
        <v>3023</v>
      </c>
      <c r="B188" s="7" t="s">
        <v>3044</v>
      </c>
      <c r="C188" s="7" t="s">
        <v>3045</v>
      </c>
      <c r="D188" s="7" t="s">
        <v>2466</v>
      </c>
      <c r="E188" s="683">
        <v>1697</v>
      </c>
    </row>
    <row r="189" spans="1:5">
      <c r="A189" s="7" t="s">
        <v>3023</v>
      </c>
      <c r="B189" s="7" t="s">
        <v>3023</v>
      </c>
      <c r="C189" s="7" t="s">
        <v>3024</v>
      </c>
      <c r="D189" s="7" t="s">
        <v>2670</v>
      </c>
      <c r="E189" s="683">
        <v>23062</v>
      </c>
    </row>
    <row r="190" spans="1:5">
      <c r="A190" s="7" t="s">
        <v>3046</v>
      </c>
      <c r="B190" s="7" t="s">
        <v>3048</v>
      </c>
      <c r="C190" s="7" t="s">
        <v>3049</v>
      </c>
      <c r="D190" s="7" t="s">
        <v>2466</v>
      </c>
      <c r="E190" s="683">
        <v>6739</v>
      </c>
    </row>
    <row r="191" spans="1:5">
      <c r="A191" s="7" t="s">
        <v>3046</v>
      </c>
      <c r="B191" s="7" t="s">
        <v>3050</v>
      </c>
      <c r="C191" s="7" t="s">
        <v>3051</v>
      </c>
      <c r="D191" s="7" t="s">
        <v>2762</v>
      </c>
      <c r="E191" s="683">
        <v>94211</v>
      </c>
    </row>
    <row r="192" spans="1:5">
      <c r="A192" s="7" t="s">
        <v>3046</v>
      </c>
      <c r="B192" s="7" t="s">
        <v>3052</v>
      </c>
      <c r="C192" s="7" t="s">
        <v>3053</v>
      </c>
      <c r="D192" s="7" t="s">
        <v>2466</v>
      </c>
      <c r="E192" s="683">
        <v>3780</v>
      </c>
    </row>
    <row r="193" spans="1:5">
      <c r="A193" s="7" t="s">
        <v>3046</v>
      </c>
      <c r="B193" s="7" t="s">
        <v>3054</v>
      </c>
      <c r="C193" s="7" t="s">
        <v>3055</v>
      </c>
      <c r="D193" s="7" t="s">
        <v>2466</v>
      </c>
      <c r="E193" s="683">
        <v>2280</v>
      </c>
    </row>
    <row r="194" spans="1:5">
      <c r="A194" s="7" t="s">
        <v>3046</v>
      </c>
      <c r="B194" s="7" t="s">
        <v>2691</v>
      </c>
      <c r="C194" s="7" t="s">
        <v>3056</v>
      </c>
      <c r="D194" s="7" t="s">
        <v>2466</v>
      </c>
      <c r="E194" s="683">
        <v>2444</v>
      </c>
    </row>
    <row r="195" spans="1:5">
      <c r="A195" s="7" t="s">
        <v>3046</v>
      </c>
      <c r="B195" s="7" t="s">
        <v>3057</v>
      </c>
      <c r="C195" s="7" t="s">
        <v>3058</v>
      </c>
      <c r="D195" s="7" t="s">
        <v>2466</v>
      </c>
      <c r="E195" s="683">
        <v>11829</v>
      </c>
    </row>
    <row r="196" spans="1:5">
      <c r="A196" s="7" t="s">
        <v>3046</v>
      </c>
      <c r="B196" s="7" t="s">
        <v>3059</v>
      </c>
      <c r="C196" s="7" t="s">
        <v>3060</v>
      </c>
      <c r="D196" s="7" t="s">
        <v>2466</v>
      </c>
      <c r="E196" s="683">
        <v>6927</v>
      </c>
    </row>
    <row r="197" spans="1:5">
      <c r="A197" s="7" t="s">
        <v>3046</v>
      </c>
      <c r="B197" s="7" t="s">
        <v>3061</v>
      </c>
      <c r="C197" s="7" t="s">
        <v>3062</v>
      </c>
      <c r="D197" s="7" t="s">
        <v>2466</v>
      </c>
      <c r="E197" s="683">
        <v>3141</v>
      </c>
    </row>
    <row r="198" spans="1:5">
      <c r="A198" s="7" t="s">
        <v>3046</v>
      </c>
      <c r="B198" s="7" t="s">
        <v>3063</v>
      </c>
      <c r="C198" s="7" t="s">
        <v>3064</v>
      </c>
      <c r="D198" s="7" t="s">
        <v>2466</v>
      </c>
      <c r="E198" s="683">
        <v>2670</v>
      </c>
    </row>
    <row r="199" spans="1:5">
      <c r="A199" s="7" t="s">
        <v>3046</v>
      </c>
      <c r="B199" s="7" t="s">
        <v>3065</v>
      </c>
      <c r="C199" s="7" t="s">
        <v>3066</v>
      </c>
      <c r="D199" s="7" t="s">
        <v>2466</v>
      </c>
      <c r="E199" s="683">
        <v>8417</v>
      </c>
    </row>
    <row r="200" spans="1:5">
      <c r="A200" s="7" t="s">
        <v>3046</v>
      </c>
      <c r="B200" s="7" t="s">
        <v>3067</v>
      </c>
      <c r="C200" s="7" t="s">
        <v>3068</v>
      </c>
      <c r="D200" s="7" t="s">
        <v>2466</v>
      </c>
      <c r="E200" s="683">
        <v>2781</v>
      </c>
    </row>
    <row r="201" spans="1:5">
      <c r="A201" s="7" t="s">
        <v>3046</v>
      </c>
      <c r="B201" s="7" t="s">
        <v>3069</v>
      </c>
      <c r="C201" s="7" t="s">
        <v>3070</v>
      </c>
      <c r="D201" s="7" t="s">
        <v>2466</v>
      </c>
      <c r="E201" s="683">
        <v>1983</v>
      </c>
    </row>
    <row r="202" spans="1:5">
      <c r="A202" s="7" t="s">
        <v>3046</v>
      </c>
      <c r="B202" s="7" t="s">
        <v>3046</v>
      </c>
      <c r="C202" s="7" t="s">
        <v>3047</v>
      </c>
      <c r="D202" s="7" t="s">
        <v>2670</v>
      </c>
      <c r="E202" s="683">
        <v>147202</v>
      </c>
    </row>
  </sheetData>
  <sheetProtection formatColumns="0" formatRows="0"/>
  <phoneticPr fontId="12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REESTR_LOCATION">
    <tabColor indexed="47"/>
  </sheetPr>
  <dimension ref="A1:B761"/>
  <sheetViews>
    <sheetView showGridLines="0" zoomScaleNormal="100" workbookViewId="0"/>
  </sheetViews>
  <sheetFormatPr defaultRowHeight="11.25"/>
  <cols>
    <col min="1" max="16384" width="9.140625" style="7"/>
  </cols>
  <sheetData>
    <row r="1" spans="1:2">
      <c r="A1" s="7" t="s">
        <v>1202</v>
      </c>
      <c r="B1" s="7" t="s">
        <v>819</v>
      </c>
    </row>
    <row r="2" spans="1:2">
      <c r="A2" s="7" t="s">
        <v>3114</v>
      </c>
      <c r="B2" s="7" t="s">
        <v>3115</v>
      </c>
    </row>
    <row r="3" spans="1:2">
      <c r="A3" s="7" t="s">
        <v>3116</v>
      </c>
      <c r="B3" s="7" t="s">
        <v>3117</v>
      </c>
    </row>
    <row r="4" spans="1:2">
      <c r="A4" s="7" t="s">
        <v>3118</v>
      </c>
      <c r="B4" s="7" t="s">
        <v>3119</v>
      </c>
    </row>
    <row r="5" spans="1:2">
      <c r="A5" s="7" t="s">
        <v>3120</v>
      </c>
      <c r="B5" s="7" t="s">
        <v>3121</v>
      </c>
    </row>
    <row r="6" spans="1:2">
      <c r="A6" s="7" t="s">
        <v>3122</v>
      </c>
      <c r="B6" s="7" t="s">
        <v>3123</v>
      </c>
    </row>
    <row r="7" spans="1:2">
      <c r="A7" s="7" t="s">
        <v>3124</v>
      </c>
      <c r="B7" s="7" t="s">
        <v>3125</v>
      </c>
    </row>
    <row r="8" spans="1:2">
      <c r="A8" s="7" t="s">
        <v>3126</v>
      </c>
      <c r="B8" s="7" t="s">
        <v>3127</v>
      </c>
    </row>
    <row r="9" spans="1:2">
      <c r="A9" s="7" t="s">
        <v>3128</v>
      </c>
      <c r="B9" s="7" t="s">
        <v>3129</v>
      </c>
    </row>
    <row r="10" spans="1:2">
      <c r="A10" s="7" t="s">
        <v>3130</v>
      </c>
      <c r="B10" s="7" t="s">
        <v>3131</v>
      </c>
    </row>
    <row r="11" spans="1:2">
      <c r="A11" s="7" t="s">
        <v>3132</v>
      </c>
      <c r="B11" s="7" t="s">
        <v>3133</v>
      </c>
    </row>
    <row r="12" spans="1:2">
      <c r="A12" s="7" t="s">
        <v>3134</v>
      </c>
      <c r="B12" s="7" t="s">
        <v>3135</v>
      </c>
    </row>
    <row r="13" spans="1:2">
      <c r="A13" s="7" t="s">
        <v>3136</v>
      </c>
      <c r="B13" s="7" t="s">
        <v>3137</v>
      </c>
    </row>
    <row r="14" spans="1:2">
      <c r="A14" s="7" t="s">
        <v>3138</v>
      </c>
      <c r="B14" s="7" t="s">
        <v>3139</v>
      </c>
    </row>
    <row r="15" spans="1:2">
      <c r="A15" s="7" t="s">
        <v>3140</v>
      </c>
      <c r="B15" s="7" t="s">
        <v>3141</v>
      </c>
    </row>
    <row r="16" spans="1:2">
      <c r="A16" s="7" t="s">
        <v>3142</v>
      </c>
      <c r="B16" s="7" t="s">
        <v>3143</v>
      </c>
    </row>
    <row r="17" spans="1:2">
      <c r="A17" s="7" t="s">
        <v>3144</v>
      </c>
      <c r="B17" s="7" t="s">
        <v>3145</v>
      </c>
    </row>
    <row r="18" spans="1:2">
      <c r="A18" s="7" t="s">
        <v>3146</v>
      </c>
      <c r="B18" s="7" t="s">
        <v>3147</v>
      </c>
    </row>
    <row r="19" spans="1:2">
      <c r="A19" s="7" t="s">
        <v>3148</v>
      </c>
      <c r="B19" s="7" t="s">
        <v>3149</v>
      </c>
    </row>
    <row r="20" spans="1:2">
      <c r="A20" s="7" t="s">
        <v>3150</v>
      </c>
      <c r="B20" s="7" t="s">
        <v>3151</v>
      </c>
    </row>
    <row r="21" spans="1:2">
      <c r="A21" s="7" t="s">
        <v>3152</v>
      </c>
      <c r="B21" s="7" t="s">
        <v>3153</v>
      </c>
    </row>
    <row r="22" spans="1:2">
      <c r="A22" s="7" t="s">
        <v>3154</v>
      </c>
      <c r="B22" s="7" t="s">
        <v>3155</v>
      </c>
    </row>
    <row r="23" spans="1:2">
      <c r="A23" s="7" t="s">
        <v>3156</v>
      </c>
      <c r="B23" s="7" t="s">
        <v>3157</v>
      </c>
    </row>
    <row r="24" spans="1:2">
      <c r="A24" s="7" t="s">
        <v>3158</v>
      </c>
      <c r="B24" s="7" t="s">
        <v>3159</v>
      </c>
    </row>
    <row r="25" spans="1:2">
      <c r="A25" s="7" t="s">
        <v>3160</v>
      </c>
      <c r="B25" s="7" t="s">
        <v>3161</v>
      </c>
    </row>
    <row r="26" spans="1:2">
      <c r="A26" s="7" t="s">
        <v>3162</v>
      </c>
      <c r="B26" s="7" t="s">
        <v>3163</v>
      </c>
    </row>
    <row r="27" spans="1:2">
      <c r="A27" s="7" t="s">
        <v>3164</v>
      </c>
      <c r="B27" s="7" t="s">
        <v>3165</v>
      </c>
    </row>
    <row r="28" spans="1:2">
      <c r="A28" s="7" t="s">
        <v>3166</v>
      </c>
      <c r="B28" s="7" t="s">
        <v>3167</v>
      </c>
    </row>
    <row r="29" spans="1:2">
      <c r="A29" s="7" t="s">
        <v>3168</v>
      </c>
      <c r="B29" s="7" t="s">
        <v>3169</v>
      </c>
    </row>
    <row r="30" spans="1:2">
      <c r="A30" s="7" t="s">
        <v>3170</v>
      </c>
      <c r="B30" s="7" t="s">
        <v>3171</v>
      </c>
    </row>
    <row r="31" spans="1:2">
      <c r="A31" s="7" t="s">
        <v>3172</v>
      </c>
      <c r="B31" s="7" t="s">
        <v>3173</v>
      </c>
    </row>
    <row r="32" spans="1:2">
      <c r="A32" s="7" t="s">
        <v>3174</v>
      </c>
      <c r="B32" s="7" t="s">
        <v>3175</v>
      </c>
    </row>
    <row r="33" spans="1:2">
      <c r="A33" s="7" t="s">
        <v>3176</v>
      </c>
      <c r="B33" s="7" t="s">
        <v>3177</v>
      </c>
    </row>
    <row r="34" spans="1:2">
      <c r="A34" s="7" t="s">
        <v>3178</v>
      </c>
      <c r="B34" s="7" t="s">
        <v>3179</v>
      </c>
    </row>
    <row r="35" spans="1:2">
      <c r="A35" s="7" t="s">
        <v>3180</v>
      </c>
      <c r="B35" s="7" t="s">
        <v>3181</v>
      </c>
    </row>
    <row r="36" spans="1:2">
      <c r="A36" s="7" t="s">
        <v>3182</v>
      </c>
      <c r="B36" s="7" t="s">
        <v>3183</v>
      </c>
    </row>
    <row r="37" spans="1:2">
      <c r="A37" s="7" t="s">
        <v>3184</v>
      </c>
      <c r="B37" s="7" t="s">
        <v>3185</v>
      </c>
    </row>
    <row r="38" spans="1:2">
      <c r="A38" s="7" t="s">
        <v>3186</v>
      </c>
      <c r="B38" s="7" t="s">
        <v>3187</v>
      </c>
    </row>
    <row r="39" spans="1:2">
      <c r="A39" s="7" t="s">
        <v>3188</v>
      </c>
      <c r="B39" s="7" t="s">
        <v>3189</v>
      </c>
    </row>
    <row r="40" spans="1:2">
      <c r="A40" s="7" t="s">
        <v>3190</v>
      </c>
      <c r="B40" s="7" t="s">
        <v>3191</v>
      </c>
    </row>
    <row r="41" spans="1:2">
      <c r="A41" s="7" t="s">
        <v>3192</v>
      </c>
      <c r="B41" s="7" t="s">
        <v>3193</v>
      </c>
    </row>
    <row r="42" spans="1:2">
      <c r="A42" s="7" t="s">
        <v>3194</v>
      </c>
      <c r="B42" s="7" t="s">
        <v>3195</v>
      </c>
    </row>
    <row r="43" spans="1:2">
      <c r="A43" s="7" t="s">
        <v>3196</v>
      </c>
      <c r="B43" s="7" t="s">
        <v>3197</v>
      </c>
    </row>
    <row r="44" spans="1:2">
      <c r="A44" s="7" t="s">
        <v>3198</v>
      </c>
      <c r="B44" s="7" t="s">
        <v>3133</v>
      </c>
    </row>
    <row r="45" spans="1:2">
      <c r="A45" s="7" t="s">
        <v>3199</v>
      </c>
      <c r="B45" s="7" t="s">
        <v>3200</v>
      </c>
    </row>
    <row r="46" spans="1:2">
      <c r="A46" s="7" t="s">
        <v>3201</v>
      </c>
      <c r="B46" s="7" t="s">
        <v>3202</v>
      </c>
    </row>
    <row r="47" spans="1:2">
      <c r="A47" s="7" t="s">
        <v>3203</v>
      </c>
      <c r="B47" s="7" t="s">
        <v>3204</v>
      </c>
    </row>
    <row r="48" spans="1:2">
      <c r="A48" s="7" t="s">
        <v>3205</v>
      </c>
      <c r="B48" s="7" t="s">
        <v>3206</v>
      </c>
    </row>
    <row r="49" spans="1:2">
      <c r="A49" s="7" t="s">
        <v>3207</v>
      </c>
      <c r="B49" s="7" t="s">
        <v>3208</v>
      </c>
    </row>
    <row r="50" spans="1:2">
      <c r="A50" s="7" t="s">
        <v>3209</v>
      </c>
      <c r="B50" s="7" t="s">
        <v>3210</v>
      </c>
    </row>
    <row r="51" spans="1:2">
      <c r="A51" s="7" t="s">
        <v>3211</v>
      </c>
      <c r="B51" s="7" t="s">
        <v>3212</v>
      </c>
    </row>
    <row r="52" spans="1:2">
      <c r="A52" s="7" t="s">
        <v>3213</v>
      </c>
      <c r="B52" s="7" t="s">
        <v>3214</v>
      </c>
    </row>
    <row r="53" spans="1:2">
      <c r="A53" s="7" t="s">
        <v>3215</v>
      </c>
      <c r="B53" s="7" t="s">
        <v>3216</v>
      </c>
    </row>
    <row r="54" spans="1:2">
      <c r="A54" s="7" t="s">
        <v>3217</v>
      </c>
      <c r="B54" s="7" t="s">
        <v>3218</v>
      </c>
    </row>
    <row r="55" spans="1:2">
      <c r="A55" s="7" t="s">
        <v>3219</v>
      </c>
      <c r="B55" s="7" t="s">
        <v>3220</v>
      </c>
    </row>
    <row r="56" spans="1:2">
      <c r="A56" s="7" t="s">
        <v>3221</v>
      </c>
      <c r="B56" s="7" t="s">
        <v>3222</v>
      </c>
    </row>
    <row r="57" spans="1:2">
      <c r="A57" s="7" t="s">
        <v>3223</v>
      </c>
      <c r="B57" s="7" t="s">
        <v>3224</v>
      </c>
    </row>
    <row r="58" spans="1:2">
      <c r="A58" s="7" t="s">
        <v>3225</v>
      </c>
      <c r="B58" s="7" t="s">
        <v>3226</v>
      </c>
    </row>
    <row r="59" spans="1:2">
      <c r="A59" s="7" t="s">
        <v>3227</v>
      </c>
      <c r="B59" s="7" t="s">
        <v>3228</v>
      </c>
    </row>
    <row r="60" spans="1:2">
      <c r="A60" s="7" t="s">
        <v>3229</v>
      </c>
      <c r="B60" s="7" t="s">
        <v>3230</v>
      </c>
    </row>
    <row r="61" spans="1:2">
      <c r="A61" s="7" t="s">
        <v>3231</v>
      </c>
      <c r="B61" s="7" t="s">
        <v>3232</v>
      </c>
    </row>
    <row r="62" spans="1:2">
      <c r="A62" s="7" t="s">
        <v>3233</v>
      </c>
      <c r="B62" s="7" t="s">
        <v>3234</v>
      </c>
    </row>
    <row r="63" spans="1:2">
      <c r="A63" s="7" t="s">
        <v>3235</v>
      </c>
      <c r="B63" s="7" t="s">
        <v>3236</v>
      </c>
    </row>
    <row r="64" spans="1:2">
      <c r="A64" s="7" t="s">
        <v>3237</v>
      </c>
      <c r="B64" s="7" t="s">
        <v>3238</v>
      </c>
    </row>
    <row r="65" spans="1:2">
      <c r="A65" s="7" t="s">
        <v>3239</v>
      </c>
      <c r="B65" s="7" t="s">
        <v>3240</v>
      </c>
    </row>
    <row r="66" spans="1:2">
      <c r="A66" s="7" t="s">
        <v>3241</v>
      </c>
      <c r="B66" s="7" t="s">
        <v>3242</v>
      </c>
    </row>
    <row r="67" spans="1:2">
      <c r="A67" s="7" t="s">
        <v>3243</v>
      </c>
      <c r="B67" s="7" t="s">
        <v>3244</v>
      </c>
    </row>
    <row r="68" spans="1:2">
      <c r="A68" s="7" t="s">
        <v>3245</v>
      </c>
      <c r="B68" s="7" t="s">
        <v>3246</v>
      </c>
    </row>
    <row r="69" spans="1:2">
      <c r="A69" s="7" t="s">
        <v>3247</v>
      </c>
      <c r="B69" s="7" t="s">
        <v>3248</v>
      </c>
    </row>
    <row r="70" spans="1:2">
      <c r="A70" s="7" t="s">
        <v>3249</v>
      </c>
      <c r="B70" s="7" t="s">
        <v>3250</v>
      </c>
    </row>
    <row r="71" spans="1:2">
      <c r="A71" s="7" t="s">
        <v>3251</v>
      </c>
      <c r="B71" s="7" t="s">
        <v>3252</v>
      </c>
    </row>
    <row r="72" spans="1:2">
      <c r="A72" s="7" t="s">
        <v>3253</v>
      </c>
      <c r="B72" s="7" t="s">
        <v>3254</v>
      </c>
    </row>
    <row r="73" spans="1:2">
      <c r="A73" s="7" t="s">
        <v>3255</v>
      </c>
      <c r="B73" s="7" t="s">
        <v>3256</v>
      </c>
    </row>
    <row r="74" spans="1:2">
      <c r="A74" s="7" t="s">
        <v>3257</v>
      </c>
      <c r="B74" s="7" t="s">
        <v>3258</v>
      </c>
    </row>
    <row r="75" spans="1:2">
      <c r="A75" s="7" t="s">
        <v>3259</v>
      </c>
      <c r="B75" s="7" t="s">
        <v>3260</v>
      </c>
    </row>
    <row r="76" spans="1:2">
      <c r="A76" s="7" t="s">
        <v>3261</v>
      </c>
      <c r="B76" s="7" t="s">
        <v>3262</v>
      </c>
    </row>
    <row r="77" spans="1:2">
      <c r="A77" s="7" t="s">
        <v>3263</v>
      </c>
      <c r="B77" s="7" t="s">
        <v>3264</v>
      </c>
    </row>
    <row r="78" spans="1:2">
      <c r="A78" s="7" t="s">
        <v>3265</v>
      </c>
      <c r="B78" s="7" t="s">
        <v>3266</v>
      </c>
    </row>
    <row r="79" spans="1:2">
      <c r="A79" s="7" t="s">
        <v>3267</v>
      </c>
      <c r="B79" s="7" t="s">
        <v>3268</v>
      </c>
    </row>
    <row r="80" spans="1:2">
      <c r="A80" s="7" t="s">
        <v>3269</v>
      </c>
      <c r="B80" s="7" t="s">
        <v>3270</v>
      </c>
    </row>
    <row r="81" spans="1:2">
      <c r="A81" s="7" t="s">
        <v>3271</v>
      </c>
      <c r="B81" s="7" t="s">
        <v>3272</v>
      </c>
    </row>
    <row r="82" spans="1:2">
      <c r="A82" s="7" t="s">
        <v>3273</v>
      </c>
      <c r="B82" s="7" t="s">
        <v>3274</v>
      </c>
    </row>
    <row r="83" spans="1:2">
      <c r="A83" s="7" t="s">
        <v>3275</v>
      </c>
      <c r="B83" s="7" t="s">
        <v>3276</v>
      </c>
    </row>
    <row r="84" spans="1:2">
      <c r="A84" s="7" t="s">
        <v>3277</v>
      </c>
      <c r="B84" s="7" t="s">
        <v>3278</v>
      </c>
    </row>
    <row r="85" spans="1:2">
      <c r="A85" s="7" t="s">
        <v>3279</v>
      </c>
      <c r="B85" s="7" t="s">
        <v>3280</v>
      </c>
    </row>
    <row r="86" spans="1:2">
      <c r="A86" s="7" t="s">
        <v>3281</v>
      </c>
      <c r="B86" s="7" t="s">
        <v>3282</v>
      </c>
    </row>
    <row r="87" spans="1:2">
      <c r="A87" s="7" t="s">
        <v>3283</v>
      </c>
      <c r="B87" s="7" t="s">
        <v>3284</v>
      </c>
    </row>
    <row r="88" spans="1:2">
      <c r="A88" s="7" t="s">
        <v>3285</v>
      </c>
      <c r="B88" s="7" t="s">
        <v>3286</v>
      </c>
    </row>
    <row r="89" spans="1:2">
      <c r="A89" s="7" t="s">
        <v>3287</v>
      </c>
      <c r="B89" s="7" t="s">
        <v>3288</v>
      </c>
    </row>
    <row r="90" spans="1:2">
      <c r="A90" s="7" t="s">
        <v>3289</v>
      </c>
      <c r="B90" s="7" t="s">
        <v>3290</v>
      </c>
    </row>
    <row r="91" spans="1:2">
      <c r="A91" s="7" t="s">
        <v>3291</v>
      </c>
      <c r="B91" s="7" t="s">
        <v>3292</v>
      </c>
    </row>
    <row r="92" spans="1:2">
      <c r="A92" s="7" t="s">
        <v>3293</v>
      </c>
      <c r="B92" s="7" t="s">
        <v>3294</v>
      </c>
    </row>
    <row r="93" spans="1:2">
      <c r="A93" s="7" t="s">
        <v>3295</v>
      </c>
      <c r="B93" s="7" t="s">
        <v>3296</v>
      </c>
    </row>
    <row r="94" spans="1:2">
      <c r="A94" s="7" t="s">
        <v>3297</v>
      </c>
      <c r="B94" s="7" t="s">
        <v>3298</v>
      </c>
    </row>
    <row r="95" spans="1:2">
      <c r="A95" s="7" t="s">
        <v>3299</v>
      </c>
      <c r="B95" s="7" t="s">
        <v>3300</v>
      </c>
    </row>
    <row r="96" spans="1:2">
      <c r="A96" s="7" t="s">
        <v>3301</v>
      </c>
      <c r="B96" s="7" t="s">
        <v>3302</v>
      </c>
    </row>
    <row r="97" spans="1:2">
      <c r="A97" s="7" t="s">
        <v>3303</v>
      </c>
      <c r="B97" s="7" t="s">
        <v>3304</v>
      </c>
    </row>
    <row r="98" spans="1:2">
      <c r="A98" s="7" t="s">
        <v>3305</v>
      </c>
      <c r="B98" s="7" t="s">
        <v>3306</v>
      </c>
    </row>
    <row r="99" spans="1:2">
      <c r="A99" s="7" t="s">
        <v>3307</v>
      </c>
      <c r="B99" s="7" t="s">
        <v>3308</v>
      </c>
    </row>
    <row r="100" spans="1:2">
      <c r="A100" s="7" t="s">
        <v>3309</v>
      </c>
      <c r="B100" s="7" t="s">
        <v>3310</v>
      </c>
    </row>
    <row r="101" spans="1:2">
      <c r="A101" s="7" t="s">
        <v>3311</v>
      </c>
      <c r="B101" s="7" t="s">
        <v>3312</v>
      </c>
    </row>
    <row r="102" spans="1:2">
      <c r="A102" s="7" t="s">
        <v>3313</v>
      </c>
      <c r="B102" s="7" t="s">
        <v>3314</v>
      </c>
    </row>
    <row r="103" spans="1:2">
      <c r="A103" s="7" t="s">
        <v>3315</v>
      </c>
      <c r="B103" s="7" t="s">
        <v>3316</v>
      </c>
    </row>
    <row r="104" spans="1:2">
      <c r="A104" s="7" t="s">
        <v>3317</v>
      </c>
      <c r="B104" s="7" t="s">
        <v>3318</v>
      </c>
    </row>
    <row r="105" spans="1:2">
      <c r="A105" s="7" t="s">
        <v>3319</v>
      </c>
      <c r="B105" s="7" t="s">
        <v>3320</v>
      </c>
    </row>
    <row r="106" spans="1:2">
      <c r="A106" s="7" t="s">
        <v>3321</v>
      </c>
      <c r="B106" s="7" t="s">
        <v>3322</v>
      </c>
    </row>
    <row r="107" spans="1:2">
      <c r="A107" s="7" t="s">
        <v>3323</v>
      </c>
      <c r="B107" s="7" t="s">
        <v>3324</v>
      </c>
    </row>
    <row r="108" spans="1:2">
      <c r="A108" s="7" t="s">
        <v>3325</v>
      </c>
      <c r="B108" s="7" t="s">
        <v>3326</v>
      </c>
    </row>
    <row r="109" spans="1:2">
      <c r="A109" s="7" t="s">
        <v>3327</v>
      </c>
      <c r="B109" s="7" t="s">
        <v>3328</v>
      </c>
    </row>
    <row r="110" spans="1:2">
      <c r="A110" s="7" t="s">
        <v>3329</v>
      </c>
      <c r="B110" s="7" t="s">
        <v>3330</v>
      </c>
    </row>
    <row r="111" spans="1:2">
      <c r="A111" s="7" t="s">
        <v>3331</v>
      </c>
      <c r="B111" s="7" t="s">
        <v>3332</v>
      </c>
    </row>
    <row r="112" spans="1:2">
      <c r="A112" s="7" t="s">
        <v>3333</v>
      </c>
      <c r="B112" s="7" t="s">
        <v>3334</v>
      </c>
    </row>
    <row r="113" spans="1:2">
      <c r="A113" s="7" t="s">
        <v>3335</v>
      </c>
      <c r="B113" s="7" t="s">
        <v>3336</v>
      </c>
    </row>
    <row r="114" spans="1:2">
      <c r="A114" s="7" t="s">
        <v>3337</v>
      </c>
      <c r="B114" s="7" t="s">
        <v>3338</v>
      </c>
    </row>
    <row r="115" spans="1:2">
      <c r="A115" s="7" t="s">
        <v>3339</v>
      </c>
      <c r="B115" s="7" t="s">
        <v>3340</v>
      </c>
    </row>
    <row r="116" spans="1:2">
      <c r="A116" s="7" t="s">
        <v>3341</v>
      </c>
      <c r="B116" s="7" t="s">
        <v>3342</v>
      </c>
    </row>
    <row r="117" spans="1:2">
      <c r="A117" s="7" t="s">
        <v>3343</v>
      </c>
      <c r="B117" s="7" t="s">
        <v>3344</v>
      </c>
    </row>
    <row r="118" spans="1:2">
      <c r="A118" s="7" t="s">
        <v>3345</v>
      </c>
      <c r="B118" s="7" t="s">
        <v>3346</v>
      </c>
    </row>
    <row r="119" spans="1:2">
      <c r="A119" s="7" t="s">
        <v>3347</v>
      </c>
      <c r="B119" s="7" t="s">
        <v>3348</v>
      </c>
    </row>
    <row r="120" spans="1:2">
      <c r="A120" s="7" t="s">
        <v>3349</v>
      </c>
      <c r="B120" s="7" t="s">
        <v>3350</v>
      </c>
    </row>
    <row r="121" spans="1:2">
      <c r="A121" s="7" t="s">
        <v>3351</v>
      </c>
      <c r="B121" s="7" t="s">
        <v>3352</v>
      </c>
    </row>
    <row r="122" spans="1:2">
      <c r="A122" s="7" t="s">
        <v>3353</v>
      </c>
      <c r="B122" s="7" t="s">
        <v>3354</v>
      </c>
    </row>
    <row r="123" spans="1:2">
      <c r="A123" s="7" t="s">
        <v>3355</v>
      </c>
      <c r="B123" s="7" t="s">
        <v>3356</v>
      </c>
    </row>
    <row r="124" spans="1:2">
      <c r="A124" s="7" t="s">
        <v>3357</v>
      </c>
      <c r="B124" s="7" t="s">
        <v>3358</v>
      </c>
    </row>
    <row r="125" spans="1:2">
      <c r="A125" s="7" t="s">
        <v>3359</v>
      </c>
      <c r="B125" s="7" t="s">
        <v>3360</v>
      </c>
    </row>
    <row r="126" spans="1:2">
      <c r="A126" s="7" t="s">
        <v>3361</v>
      </c>
      <c r="B126" s="7" t="s">
        <v>3362</v>
      </c>
    </row>
    <row r="127" spans="1:2">
      <c r="A127" s="7" t="s">
        <v>3363</v>
      </c>
      <c r="B127" s="7" t="s">
        <v>3364</v>
      </c>
    </row>
    <row r="128" spans="1:2">
      <c r="A128" s="7" t="s">
        <v>3365</v>
      </c>
      <c r="B128" s="7" t="s">
        <v>3366</v>
      </c>
    </row>
    <row r="129" spans="1:2">
      <c r="A129" s="7" t="s">
        <v>3367</v>
      </c>
      <c r="B129" s="7" t="s">
        <v>3368</v>
      </c>
    </row>
    <row r="130" spans="1:2">
      <c r="A130" s="7" t="s">
        <v>3369</v>
      </c>
      <c r="B130" s="7" t="s">
        <v>3370</v>
      </c>
    </row>
    <row r="131" spans="1:2">
      <c r="A131" s="7" t="s">
        <v>3371</v>
      </c>
      <c r="B131" s="7" t="s">
        <v>3372</v>
      </c>
    </row>
    <row r="132" spans="1:2">
      <c r="A132" s="7" t="s">
        <v>3373</v>
      </c>
      <c r="B132" s="7" t="s">
        <v>3374</v>
      </c>
    </row>
    <row r="133" spans="1:2">
      <c r="A133" s="7" t="s">
        <v>3375</v>
      </c>
      <c r="B133" s="7" t="s">
        <v>3376</v>
      </c>
    </row>
    <row r="134" spans="1:2">
      <c r="A134" s="7" t="s">
        <v>3377</v>
      </c>
      <c r="B134" s="7" t="s">
        <v>3378</v>
      </c>
    </row>
    <row r="135" spans="1:2">
      <c r="A135" s="7" t="s">
        <v>3379</v>
      </c>
      <c r="B135" s="7" t="s">
        <v>3380</v>
      </c>
    </row>
    <row r="136" spans="1:2">
      <c r="A136" s="7" t="s">
        <v>3381</v>
      </c>
      <c r="B136" s="7" t="s">
        <v>3121</v>
      </c>
    </row>
    <row r="137" spans="1:2">
      <c r="A137" s="7" t="s">
        <v>3382</v>
      </c>
      <c r="B137" s="7" t="s">
        <v>3383</v>
      </c>
    </row>
    <row r="138" spans="1:2">
      <c r="A138" s="7" t="s">
        <v>3384</v>
      </c>
      <c r="B138" s="7" t="s">
        <v>3385</v>
      </c>
    </row>
    <row r="139" spans="1:2">
      <c r="A139" s="7" t="s">
        <v>3386</v>
      </c>
      <c r="B139" s="7" t="s">
        <v>3387</v>
      </c>
    </row>
    <row r="140" spans="1:2">
      <c r="A140" s="7" t="s">
        <v>3388</v>
      </c>
      <c r="B140" s="7" t="s">
        <v>3389</v>
      </c>
    </row>
    <row r="141" spans="1:2">
      <c r="A141" s="7" t="s">
        <v>3390</v>
      </c>
      <c r="B141" s="7" t="s">
        <v>3391</v>
      </c>
    </row>
    <row r="142" spans="1:2">
      <c r="A142" s="7" t="s">
        <v>3392</v>
      </c>
      <c r="B142" s="7" t="s">
        <v>3393</v>
      </c>
    </row>
    <row r="143" spans="1:2">
      <c r="A143" s="7" t="s">
        <v>3394</v>
      </c>
      <c r="B143" s="7" t="s">
        <v>3395</v>
      </c>
    </row>
    <row r="144" spans="1:2">
      <c r="A144" s="7" t="s">
        <v>3396</v>
      </c>
      <c r="B144" s="7" t="s">
        <v>3397</v>
      </c>
    </row>
    <row r="145" spans="1:2">
      <c r="A145" s="7" t="s">
        <v>3398</v>
      </c>
      <c r="B145" s="7" t="s">
        <v>3399</v>
      </c>
    </row>
    <row r="146" spans="1:2">
      <c r="A146" s="7" t="s">
        <v>3400</v>
      </c>
      <c r="B146" s="7" t="s">
        <v>3401</v>
      </c>
    </row>
    <row r="147" spans="1:2">
      <c r="A147" s="7" t="s">
        <v>3402</v>
      </c>
      <c r="B147" s="7" t="s">
        <v>3403</v>
      </c>
    </row>
    <row r="148" spans="1:2">
      <c r="A148" s="7" t="s">
        <v>3404</v>
      </c>
      <c r="B148" s="7" t="s">
        <v>3405</v>
      </c>
    </row>
    <row r="149" spans="1:2">
      <c r="A149" s="7" t="s">
        <v>3406</v>
      </c>
      <c r="B149" s="7" t="s">
        <v>3407</v>
      </c>
    </row>
    <row r="150" spans="1:2">
      <c r="A150" s="7" t="s">
        <v>3408</v>
      </c>
      <c r="B150" s="7" t="s">
        <v>3409</v>
      </c>
    </row>
    <row r="151" spans="1:2">
      <c r="A151" s="7" t="s">
        <v>3410</v>
      </c>
      <c r="B151" s="7" t="s">
        <v>3411</v>
      </c>
    </row>
    <row r="152" spans="1:2">
      <c r="A152" s="7" t="s">
        <v>3412</v>
      </c>
      <c r="B152" s="7" t="s">
        <v>3413</v>
      </c>
    </row>
    <row r="153" spans="1:2">
      <c r="A153" s="7" t="s">
        <v>3414</v>
      </c>
      <c r="B153" s="7" t="s">
        <v>3415</v>
      </c>
    </row>
    <row r="154" spans="1:2">
      <c r="A154" s="7" t="s">
        <v>3416</v>
      </c>
      <c r="B154" s="7" t="s">
        <v>3417</v>
      </c>
    </row>
    <row r="155" spans="1:2">
      <c r="A155" s="7" t="s">
        <v>3418</v>
      </c>
      <c r="B155" s="7" t="s">
        <v>3419</v>
      </c>
    </row>
    <row r="156" spans="1:2">
      <c r="A156" s="7" t="s">
        <v>3420</v>
      </c>
      <c r="B156" s="7" t="s">
        <v>3421</v>
      </c>
    </row>
    <row r="157" spans="1:2">
      <c r="A157" s="7" t="s">
        <v>3422</v>
      </c>
      <c r="B157" s="7" t="s">
        <v>3423</v>
      </c>
    </row>
    <row r="158" spans="1:2">
      <c r="A158" s="7" t="s">
        <v>3424</v>
      </c>
      <c r="B158" s="7" t="s">
        <v>3425</v>
      </c>
    </row>
    <row r="159" spans="1:2">
      <c r="A159" s="7" t="s">
        <v>3426</v>
      </c>
      <c r="B159" s="7" t="s">
        <v>3427</v>
      </c>
    </row>
    <row r="160" spans="1:2">
      <c r="A160" s="7" t="s">
        <v>3428</v>
      </c>
      <c r="B160" s="7" t="s">
        <v>3429</v>
      </c>
    </row>
    <row r="161" spans="1:2">
      <c r="A161" s="7" t="s">
        <v>3430</v>
      </c>
      <c r="B161" s="7" t="s">
        <v>3431</v>
      </c>
    </row>
    <row r="162" spans="1:2">
      <c r="A162" s="7" t="s">
        <v>3432</v>
      </c>
      <c r="B162" s="7" t="s">
        <v>3433</v>
      </c>
    </row>
    <row r="163" spans="1:2">
      <c r="A163" s="7" t="s">
        <v>3434</v>
      </c>
      <c r="B163" s="7" t="s">
        <v>3435</v>
      </c>
    </row>
    <row r="164" spans="1:2">
      <c r="A164" s="7" t="s">
        <v>3436</v>
      </c>
      <c r="B164" s="7" t="s">
        <v>3149</v>
      </c>
    </row>
    <row r="165" spans="1:2">
      <c r="A165" s="7" t="s">
        <v>3437</v>
      </c>
      <c r="B165" s="7" t="s">
        <v>3438</v>
      </c>
    </row>
    <row r="166" spans="1:2">
      <c r="A166" s="7" t="s">
        <v>3439</v>
      </c>
      <c r="B166" s="7" t="s">
        <v>3440</v>
      </c>
    </row>
    <row r="167" spans="1:2">
      <c r="A167" s="7" t="s">
        <v>3441</v>
      </c>
      <c r="B167" s="7" t="s">
        <v>3442</v>
      </c>
    </row>
    <row r="168" spans="1:2">
      <c r="A168" s="7" t="s">
        <v>3443</v>
      </c>
      <c r="B168" s="7" t="s">
        <v>3444</v>
      </c>
    </row>
    <row r="169" spans="1:2">
      <c r="A169" s="7" t="s">
        <v>3445</v>
      </c>
      <c r="B169" s="7" t="s">
        <v>3446</v>
      </c>
    </row>
    <row r="170" spans="1:2">
      <c r="A170" s="7" t="s">
        <v>3447</v>
      </c>
      <c r="B170" s="7" t="s">
        <v>3448</v>
      </c>
    </row>
    <row r="171" spans="1:2">
      <c r="A171" s="7" t="s">
        <v>3449</v>
      </c>
      <c r="B171" s="7" t="s">
        <v>3450</v>
      </c>
    </row>
    <row r="172" spans="1:2">
      <c r="A172" s="7" t="s">
        <v>3451</v>
      </c>
      <c r="B172" s="7" t="s">
        <v>3452</v>
      </c>
    </row>
    <row r="173" spans="1:2">
      <c r="A173" s="7" t="s">
        <v>3453</v>
      </c>
      <c r="B173" s="7" t="s">
        <v>3454</v>
      </c>
    </row>
    <row r="174" spans="1:2">
      <c r="A174" s="7" t="s">
        <v>3455</v>
      </c>
      <c r="B174" s="7" t="s">
        <v>3456</v>
      </c>
    </row>
    <row r="175" spans="1:2">
      <c r="A175" s="7" t="s">
        <v>3457</v>
      </c>
      <c r="B175" s="7" t="s">
        <v>3458</v>
      </c>
    </row>
    <row r="176" spans="1:2">
      <c r="A176" s="7" t="s">
        <v>3459</v>
      </c>
      <c r="B176" s="7" t="s">
        <v>3460</v>
      </c>
    </row>
    <row r="177" spans="1:2">
      <c r="A177" s="7" t="s">
        <v>3461</v>
      </c>
      <c r="B177" s="7" t="s">
        <v>3462</v>
      </c>
    </row>
    <row r="178" spans="1:2">
      <c r="A178" s="7" t="s">
        <v>3463</v>
      </c>
      <c r="B178" s="7" t="s">
        <v>3464</v>
      </c>
    </row>
    <row r="179" spans="1:2">
      <c r="A179" s="7" t="s">
        <v>3465</v>
      </c>
      <c r="B179" s="7" t="s">
        <v>3466</v>
      </c>
    </row>
    <row r="180" spans="1:2">
      <c r="A180" s="7" t="s">
        <v>3467</v>
      </c>
      <c r="B180" s="7" t="s">
        <v>3468</v>
      </c>
    </row>
    <row r="181" spans="1:2">
      <c r="A181" s="7" t="s">
        <v>3469</v>
      </c>
      <c r="B181" s="7" t="s">
        <v>3470</v>
      </c>
    </row>
    <row r="182" spans="1:2">
      <c r="A182" s="7" t="s">
        <v>3471</v>
      </c>
      <c r="B182" s="7" t="s">
        <v>3472</v>
      </c>
    </row>
    <row r="183" spans="1:2">
      <c r="A183" s="7" t="s">
        <v>3473</v>
      </c>
      <c r="B183" s="7" t="s">
        <v>3474</v>
      </c>
    </row>
    <row r="184" spans="1:2">
      <c r="A184" s="7" t="s">
        <v>3475</v>
      </c>
      <c r="B184" s="7" t="s">
        <v>3476</v>
      </c>
    </row>
    <row r="185" spans="1:2">
      <c r="A185" s="7" t="s">
        <v>3477</v>
      </c>
      <c r="B185" s="7" t="s">
        <v>3478</v>
      </c>
    </row>
    <row r="186" spans="1:2">
      <c r="A186" s="7" t="s">
        <v>3479</v>
      </c>
      <c r="B186" s="7" t="s">
        <v>3480</v>
      </c>
    </row>
    <row r="187" spans="1:2">
      <c r="A187" s="7" t="s">
        <v>3481</v>
      </c>
      <c r="B187" s="7" t="s">
        <v>3482</v>
      </c>
    </row>
    <row r="188" spans="1:2">
      <c r="A188" s="7" t="s">
        <v>3483</v>
      </c>
      <c r="B188" s="7" t="s">
        <v>3484</v>
      </c>
    </row>
    <row r="189" spans="1:2">
      <c r="A189" s="7" t="s">
        <v>3485</v>
      </c>
      <c r="B189" s="7" t="s">
        <v>3486</v>
      </c>
    </row>
    <row r="190" spans="1:2">
      <c r="A190" s="7" t="s">
        <v>3487</v>
      </c>
      <c r="B190" s="7" t="s">
        <v>3488</v>
      </c>
    </row>
    <row r="191" spans="1:2">
      <c r="A191" s="7" t="s">
        <v>3489</v>
      </c>
      <c r="B191" s="7" t="s">
        <v>3490</v>
      </c>
    </row>
    <row r="192" spans="1:2">
      <c r="A192" s="7" t="s">
        <v>3491</v>
      </c>
      <c r="B192" s="7" t="s">
        <v>3492</v>
      </c>
    </row>
    <row r="193" spans="1:2">
      <c r="A193" s="7" t="s">
        <v>3493</v>
      </c>
      <c r="B193" s="7" t="s">
        <v>3494</v>
      </c>
    </row>
    <row r="194" spans="1:2">
      <c r="A194" s="7" t="s">
        <v>3495</v>
      </c>
      <c r="B194" s="7" t="s">
        <v>3496</v>
      </c>
    </row>
    <row r="195" spans="1:2">
      <c r="A195" s="7" t="s">
        <v>3497</v>
      </c>
      <c r="B195" s="7" t="s">
        <v>3498</v>
      </c>
    </row>
    <row r="196" spans="1:2">
      <c r="A196" s="7" t="s">
        <v>3499</v>
      </c>
      <c r="B196" s="7" t="s">
        <v>3500</v>
      </c>
    </row>
    <row r="197" spans="1:2">
      <c r="A197" s="7" t="s">
        <v>3501</v>
      </c>
      <c r="B197" s="7" t="s">
        <v>3268</v>
      </c>
    </row>
    <row r="198" spans="1:2">
      <c r="A198" s="7" t="s">
        <v>3502</v>
      </c>
      <c r="B198" s="7" t="s">
        <v>3503</v>
      </c>
    </row>
    <row r="199" spans="1:2">
      <c r="A199" s="7" t="s">
        <v>3504</v>
      </c>
      <c r="B199" s="7" t="s">
        <v>3505</v>
      </c>
    </row>
    <row r="200" spans="1:2">
      <c r="A200" s="7" t="s">
        <v>3506</v>
      </c>
      <c r="B200" s="7" t="s">
        <v>3507</v>
      </c>
    </row>
    <row r="201" spans="1:2">
      <c r="A201" s="7" t="s">
        <v>3508</v>
      </c>
      <c r="B201" s="7" t="s">
        <v>3509</v>
      </c>
    </row>
    <row r="202" spans="1:2">
      <c r="A202" s="7" t="s">
        <v>3510</v>
      </c>
      <c r="B202" s="7" t="s">
        <v>3511</v>
      </c>
    </row>
    <row r="203" spans="1:2">
      <c r="A203" s="7" t="s">
        <v>3512</v>
      </c>
      <c r="B203" s="7" t="s">
        <v>3513</v>
      </c>
    </row>
    <row r="204" spans="1:2">
      <c r="A204" s="7" t="s">
        <v>3514</v>
      </c>
      <c r="B204" s="7" t="s">
        <v>3515</v>
      </c>
    </row>
    <row r="205" spans="1:2">
      <c r="A205" s="7" t="s">
        <v>3516</v>
      </c>
      <c r="B205" s="7" t="s">
        <v>3517</v>
      </c>
    </row>
    <row r="206" spans="1:2">
      <c r="A206" s="7" t="s">
        <v>3518</v>
      </c>
      <c r="B206" s="7" t="s">
        <v>3212</v>
      </c>
    </row>
    <row r="207" spans="1:2">
      <c r="A207" s="7" t="s">
        <v>3519</v>
      </c>
      <c r="B207" s="7" t="s">
        <v>3520</v>
      </c>
    </row>
    <row r="208" spans="1:2">
      <c r="A208" s="7" t="s">
        <v>3521</v>
      </c>
      <c r="B208" s="7" t="s">
        <v>3522</v>
      </c>
    </row>
    <row r="209" spans="1:2">
      <c r="A209" s="7" t="s">
        <v>3523</v>
      </c>
      <c r="B209" s="7" t="s">
        <v>3524</v>
      </c>
    </row>
    <row r="210" spans="1:2">
      <c r="A210" s="7" t="s">
        <v>3525</v>
      </c>
      <c r="B210" s="7" t="s">
        <v>3526</v>
      </c>
    </row>
    <row r="211" spans="1:2">
      <c r="A211" s="7" t="s">
        <v>3527</v>
      </c>
      <c r="B211" s="7" t="s">
        <v>3528</v>
      </c>
    </row>
    <row r="212" spans="1:2">
      <c r="A212" s="7" t="s">
        <v>3529</v>
      </c>
      <c r="B212" s="7" t="s">
        <v>3530</v>
      </c>
    </row>
    <row r="213" spans="1:2">
      <c r="A213" s="7" t="s">
        <v>3531</v>
      </c>
      <c r="B213" s="7" t="s">
        <v>3532</v>
      </c>
    </row>
    <row r="214" spans="1:2">
      <c r="A214" s="7" t="s">
        <v>3533</v>
      </c>
      <c r="B214" s="7" t="s">
        <v>3534</v>
      </c>
    </row>
    <row r="215" spans="1:2">
      <c r="A215" s="7" t="s">
        <v>3535</v>
      </c>
      <c r="B215" s="7" t="s">
        <v>3536</v>
      </c>
    </row>
    <row r="216" spans="1:2">
      <c r="A216" s="7" t="s">
        <v>3537</v>
      </c>
      <c r="B216" s="7" t="s">
        <v>3538</v>
      </c>
    </row>
    <row r="217" spans="1:2">
      <c r="A217" s="7" t="s">
        <v>3539</v>
      </c>
      <c r="B217" s="7" t="s">
        <v>3540</v>
      </c>
    </row>
    <row r="218" spans="1:2">
      <c r="A218" s="7" t="s">
        <v>3541</v>
      </c>
      <c r="B218" s="7" t="s">
        <v>3542</v>
      </c>
    </row>
    <row r="219" spans="1:2">
      <c r="A219" s="7" t="s">
        <v>3543</v>
      </c>
      <c r="B219" s="7" t="s">
        <v>3324</v>
      </c>
    </row>
    <row r="220" spans="1:2">
      <c r="A220" s="7" t="s">
        <v>3544</v>
      </c>
      <c r="B220" s="7" t="s">
        <v>3545</v>
      </c>
    </row>
    <row r="221" spans="1:2">
      <c r="A221" s="7" t="s">
        <v>3546</v>
      </c>
      <c r="B221" s="7" t="s">
        <v>3547</v>
      </c>
    </row>
    <row r="222" spans="1:2">
      <c r="A222" s="7" t="s">
        <v>3548</v>
      </c>
      <c r="B222" s="7" t="s">
        <v>3549</v>
      </c>
    </row>
    <row r="223" spans="1:2">
      <c r="A223" s="7" t="s">
        <v>3550</v>
      </c>
      <c r="B223" s="7" t="s">
        <v>3551</v>
      </c>
    </row>
    <row r="224" spans="1:2">
      <c r="A224" s="7" t="s">
        <v>3552</v>
      </c>
      <c r="B224" s="7" t="s">
        <v>3553</v>
      </c>
    </row>
    <row r="225" spans="1:2">
      <c r="A225" s="7" t="s">
        <v>3554</v>
      </c>
      <c r="B225" s="7" t="s">
        <v>3555</v>
      </c>
    </row>
    <row r="226" spans="1:2">
      <c r="A226" s="7" t="s">
        <v>3556</v>
      </c>
      <c r="B226" s="7" t="s">
        <v>3435</v>
      </c>
    </row>
    <row r="227" spans="1:2">
      <c r="A227" s="7" t="s">
        <v>3557</v>
      </c>
      <c r="B227" s="7" t="s">
        <v>3558</v>
      </c>
    </row>
    <row r="228" spans="1:2">
      <c r="A228" s="7" t="s">
        <v>3559</v>
      </c>
      <c r="B228" s="7" t="s">
        <v>3560</v>
      </c>
    </row>
    <row r="229" spans="1:2">
      <c r="A229" s="7" t="s">
        <v>3561</v>
      </c>
      <c r="B229" s="7" t="s">
        <v>3562</v>
      </c>
    </row>
    <row r="230" spans="1:2">
      <c r="A230" s="7" t="s">
        <v>3563</v>
      </c>
      <c r="B230" s="7" t="s">
        <v>3564</v>
      </c>
    </row>
    <row r="231" spans="1:2">
      <c r="A231" s="7" t="s">
        <v>3565</v>
      </c>
      <c r="B231" s="7" t="s">
        <v>3566</v>
      </c>
    </row>
    <row r="232" spans="1:2">
      <c r="A232" s="7" t="s">
        <v>3567</v>
      </c>
      <c r="B232" s="7" t="s">
        <v>3568</v>
      </c>
    </row>
    <row r="233" spans="1:2">
      <c r="A233" s="7" t="s">
        <v>3569</v>
      </c>
      <c r="B233" s="7" t="s">
        <v>3570</v>
      </c>
    </row>
    <row r="234" spans="1:2">
      <c r="A234" s="7" t="s">
        <v>3571</v>
      </c>
      <c r="B234" s="7" t="s">
        <v>3572</v>
      </c>
    </row>
    <row r="235" spans="1:2">
      <c r="A235" s="7" t="s">
        <v>3573</v>
      </c>
      <c r="B235" s="7" t="s">
        <v>3574</v>
      </c>
    </row>
    <row r="236" spans="1:2">
      <c r="A236" s="7" t="s">
        <v>3575</v>
      </c>
      <c r="B236" s="7" t="s">
        <v>3576</v>
      </c>
    </row>
    <row r="237" spans="1:2">
      <c r="A237" s="7" t="s">
        <v>3577</v>
      </c>
      <c r="B237" s="7" t="s">
        <v>3578</v>
      </c>
    </row>
    <row r="238" spans="1:2">
      <c r="A238" s="7" t="s">
        <v>3579</v>
      </c>
      <c r="B238" s="7" t="s">
        <v>3580</v>
      </c>
    </row>
    <row r="239" spans="1:2">
      <c r="A239" s="7" t="s">
        <v>3581</v>
      </c>
      <c r="B239" s="7" t="s">
        <v>3582</v>
      </c>
    </row>
    <row r="240" spans="1:2">
      <c r="A240" s="7" t="s">
        <v>3583</v>
      </c>
      <c r="B240" s="7" t="s">
        <v>3584</v>
      </c>
    </row>
    <row r="241" spans="1:2">
      <c r="A241" s="7" t="s">
        <v>3585</v>
      </c>
      <c r="B241" s="7" t="s">
        <v>3586</v>
      </c>
    </row>
    <row r="242" spans="1:2">
      <c r="A242" s="7" t="s">
        <v>3587</v>
      </c>
      <c r="B242" s="7" t="s">
        <v>3588</v>
      </c>
    </row>
    <row r="243" spans="1:2">
      <c r="A243" s="7" t="s">
        <v>3589</v>
      </c>
      <c r="B243" s="7" t="s">
        <v>3590</v>
      </c>
    </row>
    <row r="244" spans="1:2">
      <c r="A244" s="7" t="s">
        <v>3591</v>
      </c>
      <c r="B244" s="7" t="s">
        <v>3592</v>
      </c>
    </row>
    <row r="245" spans="1:2">
      <c r="A245" s="7" t="s">
        <v>3593</v>
      </c>
      <c r="B245" s="7" t="s">
        <v>3594</v>
      </c>
    </row>
    <row r="246" spans="1:2">
      <c r="A246" s="7" t="s">
        <v>3595</v>
      </c>
      <c r="B246" s="7" t="s">
        <v>3596</v>
      </c>
    </row>
    <row r="247" spans="1:2">
      <c r="A247" s="7" t="s">
        <v>3597</v>
      </c>
      <c r="B247" s="7" t="s">
        <v>3598</v>
      </c>
    </row>
    <row r="248" spans="1:2">
      <c r="A248" s="7" t="s">
        <v>3599</v>
      </c>
      <c r="B248" s="7" t="s">
        <v>3600</v>
      </c>
    </row>
    <row r="249" spans="1:2">
      <c r="A249" s="7" t="s">
        <v>3601</v>
      </c>
      <c r="B249" s="7" t="s">
        <v>3602</v>
      </c>
    </row>
    <row r="250" spans="1:2">
      <c r="A250" s="7" t="s">
        <v>3603</v>
      </c>
      <c r="B250" s="7" t="s">
        <v>3604</v>
      </c>
    </row>
    <row r="251" spans="1:2">
      <c r="A251" s="7" t="s">
        <v>3605</v>
      </c>
      <c r="B251" s="7" t="s">
        <v>3193</v>
      </c>
    </row>
    <row r="252" spans="1:2">
      <c r="A252" s="7" t="s">
        <v>3606</v>
      </c>
      <c r="B252" s="7" t="s">
        <v>3607</v>
      </c>
    </row>
    <row r="253" spans="1:2">
      <c r="A253" s="7" t="s">
        <v>3608</v>
      </c>
      <c r="B253" s="7" t="s">
        <v>3609</v>
      </c>
    </row>
    <row r="254" spans="1:2">
      <c r="A254" s="7" t="s">
        <v>3610</v>
      </c>
      <c r="B254" s="7" t="s">
        <v>3611</v>
      </c>
    </row>
    <row r="255" spans="1:2">
      <c r="A255" s="7" t="s">
        <v>3612</v>
      </c>
      <c r="B255" s="7" t="s">
        <v>3613</v>
      </c>
    </row>
    <row r="256" spans="1:2">
      <c r="A256" s="7" t="s">
        <v>3614</v>
      </c>
      <c r="B256" s="7" t="s">
        <v>3615</v>
      </c>
    </row>
    <row r="257" spans="1:2">
      <c r="A257" s="7" t="s">
        <v>3616</v>
      </c>
      <c r="B257" s="7" t="s">
        <v>3617</v>
      </c>
    </row>
    <row r="258" spans="1:2">
      <c r="A258" s="7" t="s">
        <v>3618</v>
      </c>
      <c r="B258" s="7" t="s">
        <v>3619</v>
      </c>
    </row>
    <row r="259" spans="1:2">
      <c r="A259" s="7" t="s">
        <v>3620</v>
      </c>
      <c r="B259" s="7" t="s">
        <v>3621</v>
      </c>
    </row>
    <row r="260" spans="1:2">
      <c r="A260" s="7" t="s">
        <v>3622</v>
      </c>
      <c r="B260" s="7" t="s">
        <v>3623</v>
      </c>
    </row>
    <row r="261" spans="1:2">
      <c r="A261" s="7" t="s">
        <v>3624</v>
      </c>
      <c r="B261" s="7" t="s">
        <v>3625</v>
      </c>
    </row>
    <row r="262" spans="1:2">
      <c r="A262" s="7" t="s">
        <v>3626</v>
      </c>
      <c r="B262" s="7" t="s">
        <v>3627</v>
      </c>
    </row>
    <row r="263" spans="1:2">
      <c r="A263" s="7" t="s">
        <v>3628</v>
      </c>
      <c r="B263" s="7" t="s">
        <v>3629</v>
      </c>
    </row>
    <row r="264" spans="1:2">
      <c r="A264" s="7" t="s">
        <v>3630</v>
      </c>
      <c r="B264" s="7" t="s">
        <v>3631</v>
      </c>
    </row>
    <row r="265" spans="1:2">
      <c r="A265" s="7" t="s">
        <v>3632</v>
      </c>
      <c r="B265" s="7" t="s">
        <v>3633</v>
      </c>
    </row>
    <row r="266" spans="1:2">
      <c r="A266" s="7" t="s">
        <v>3634</v>
      </c>
      <c r="B266" s="7" t="s">
        <v>3635</v>
      </c>
    </row>
    <row r="267" spans="1:2">
      <c r="A267" s="7" t="s">
        <v>3636</v>
      </c>
      <c r="B267" s="7" t="s">
        <v>3637</v>
      </c>
    </row>
    <row r="268" spans="1:2">
      <c r="A268" s="7" t="s">
        <v>3638</v>
      </c>
      <c r="B268" s="7" t="s">
        <v>3224</v>
      </c>
    </row>
    <row r="269" spans="1:2">
      <c r="A269" s="7" t="s">
        <v>3639</v>
      </c>
      <c r="B269" s="7" t="s">
        <v>3640</v>
      </c>
    </row>
    <row r="270" spans="1:2">
      <c r="A270" s="7" t="s">
        <v>3641</v>
      </c>
      <c r="B270" s="7" t="s">
        <v>3642</v>
      </c>
    </row>
    <row r="271" spans="1:2">
      <c r="A271" s="7" t="s">
        <v>3643</v>
      </c>
      <c r="B271" s="7" t="s">
        <v>3644</v>
      </c>
    </row>
    <row r="272" spans="1:2">
      <c r="A272" s="7" t="s">
        <v>3645</v>
      </c>
      <c r="B272" s="7" t="s">
        <v>3646</v>
      </c>
    </row>
    <row r="273" spans="1:2">
      <c r="A273" s="7" t="s">
        <v>3647</v>
      </c>
      <c r="B273" s="7" t="s">
        <v>3648</v>
      </c>
    </row>
    <row r="274" spans="1:2">
      <c r="A274" s="7" t="s">
        <v>3649</v>
      </c>
      <c r="B274" s="7" t="s">
        <v>3650</v>
      </c>
    </row>
    <row r="275" spans="1:2">
      <c r="A275" s="7" t="s">
        <v>3651</v>
      </c>
      <c r="B275" s="7" t="s">
        <v>3652</v>
      </c>
    </row>
    <row r="276" spans="1:2">
      <c r="A276" s="7" t="s">
        <v>3653</v>
      </c>
      <c r="B276" s="7" t="s">
        <v>3654</v>
      </c>
    </row>
    <row r="277" spans="1:2">
      <c r="A277" s="7" t="s">
        <v>3655</v>
      </c>
      <c r="B277" s="7" t="s">
        <v>3656</v>
      </c>
    </row>
    <row r="278" spans="1:2">
      <c r="A278" s="7" t="s">
        <v>3657</v>
      </c>
      <c r="B278" s="7" t="s">
        <v>3658</v>
      </c>
    </row>
    <row r="279" spans="1:2">
      <c r="A279" s="7" t="s">
        <v>3659</v>
      </c>
      <c r="B279" s="7" t="s">
        <v>3526</v>
      </c>
    </row>
    <row r="280" spans="1:2">
      <c r="A280" s="7" t="s">
        <v>3660</v>
      </c>
      <c r="B280" s="7" t="s">
        <v>3661</v>
      </c>
    </row>
    <row r="281" spans="1:2">
      <c r="A281" s="7" t="s">
        <v>3662</v>
      </c>
      <c r="B281" s="7" t="s">
        <v>3663</v>
      </c>
    </row>
    <row r="282" spans="1:2">
      <c r="A282" s="7" t="s">
        <v>3664</v>
      </c>
      <c r="B282" s="7" t="s">
        <v>3665</v>
      </c>
    </row>
    <row r="283" spans="1:2">
      <c r="A283" s="7" t="s">
        <v>3666</v>
      </c>
      <c r="B283" s="7" t="s">
        <v>3667</v>
      </c>
    </row>
    <row r="284" spans="1:2">
      <c r="A284" s="7" t="s">
        <v>3668</v>
      </c>
      <c r="B284" s="7" t="s">
        <v>3669</v>
      </c>
    </row>
    <row r="285" spans="1:2">
      <c r="A285" s="7" t="s">
        <v>3670</v>
      </c>
      <c r="B285" s="7" t="s">
        <v>3671</v>
      </c>
    </row>
    <row r="286" spans="1:2">
      <c r="A286" s="7" t="s">
        <v>3672</v>
      </c>
      <c r="B286" s="7" t="s">
        <v>3673</v>
      </c>
    </row>
    <row r="287" spans="1:2">
      <c r="A287" s="7" t="s">
        <v>3674</v>
      </c>
      <c r="B287" s="7" t="s">
        <v>3675</v>
      </c>
    </row>
    <row r="288" spans="1:2">
      <c r="A288" s="7" t="s">
        <v>3676</v>
      </c>
      <c r="B288" s="7" t="s">
        <v>3677</v>
      </c>
    </row>
    <row r="289" spans="1:2">
      <c r="A289" s="7" t="s">
        <v>3678</v>
      </c>
      <c r="B289" s="7" t="s">
        <v>3679</v>
      </c>
    </row>
    <row r="290" spans="1:2">
      <c r="A290" s="7" t="s">
        <v>3680</v>
      </c>
      <c r="B290" s="7" t="s">
        <v>3681</v>
      </c>
    </row>
    <row r="291" spans="1:2">
      <c r="A291" s="7" t="s">
        <v>3682</v>
      </c>
      <c r="B291" s="7" t="s">
        <v>3683</v>
      </c>
    </row>
    <row r="292" spans="1:2">
      <c r="A292" s="7" t="s">
        <v>3684</v>
      </c>
      <c r="B292" s="7" t="s">
        <v>3685</v>
      </c>
    </row>
    <row r="293" spans="1:2">
      <c r="A293" s="7" t="s">
        <v>3686</v>
      </c>
      <c r="B293" s="7" t="s">
        <v>3687</v>
      </c>
    </row>
    <row r="294" spans="1:2">
      <c r="A294" s="7" t="s">
        <v>3688</v>
      </c>
      <c r="B294" s="7" t="s">
        <v>3689</v>
      </c>
    </row>
    <row r="295" spans="1:2">
      <c r="A295" s="7" t="s">
        <v>3690</v>
      </c>
      <c r="B295" s="7" t="s">
        <v>3691</v>
      </c>
    </row>
    <row r="296" spans="1:2">
      <c r="A296" s="7" t="s">
        <v>3692</v>
      </c>
      <c r="B296" s="7" t="s">
        <v>3693</v>
      </c>
    </row>
    <row r="297" spans="1:2">
      <c r="A297" s="7" t="s">
        <v>3694</v>
      </c>
      <c r="B297" s="7" t="s">
        <v>3695</v>
      </c>
    </row>
    <row r="298" spans="1:2">
      <c r="A298" s="7" t="s">
        <v>3696</v>
      </c>
      <c r="B298" s="7" t="s">
        <v>3697</v>
      </c>
    </row>
    <row r="299" spans="1:2">
      <c r="A299" s="7" t="s">
        <v>3698</v>
      </c>
      <c r="B299" s="7" t="s">
        <v>3699</v>
      </c>
    </row>
    <row r="300" spans="1:2">
      <c r="A300" s="7" t="s">
        <v>3700</v>
      </c>
      <c r="B300" s="7" t="s">
        <v>3701</v>
      </c>
    </row>
    <row r="301" spans="1:2">
      <c r="A301" s="7" t="s">
        <v>3702</v>
      </c>
      <c r="B301" s="7" t="s">
        <v>3703</v>
      </c>
    </row>
    <row r="302" spans="1:2">
      <c r="A302" s="7" t="s">
        <v>3704</v>
      </c>
      <c r="B302" s="7" t="s">
        <v>3705</v>
      </c>
    </row>
    <row r="303" spans="1:2">
      <c r="A303" s="7" t="s">
        <v>3706</v>
      </c>
      <c r="B303" s="7" t="s">
        <v>3707</v>
      </c>
    </row>
    <row r="304" spans="1:2">
      <c r="A304" s="7" t="s">
        <v>3708</v>
      </c>
      <c r="B304" s="7" t="s">
        <v>3709</v>
      </c>
    </row>
    <row r="305" spans="1:2">
      <c r="A305" s="7" t="s">
        <v>3710</v>
      </c>
      <c r="B305" s="7" t="s">
        <v>3711</v>
      </c>
    </row>
    <row r="306" spans="1:2">
      <c r="A306" s="7" t="s">
        <v>3712</v>
      </c>
      <c r="B306" s="7" t="s">
        <v>3713</v>
      </c>
    </row>
    <row r="307" spans="1:2">
      <c r="A307" s="7" t="s">
        <v>3714</v>
      </c>
      <c r="B307" s="7" t="s">
        <v>3715</v>
      </c>
    </row>
    <row r="308" spans="1:2">
      <c r="A308" s="7" t="s">
        <v>3716</v>
      </c>
      <c r="B308" s="7" t="s">
        <v>3717</v>
      </c>
    </row>
    <row r="309" spans="1:2">
      <c r="A309" s="7" t="s">
        <v>3718</v>
      </c>
      <c r="B309" s="7" t="s">
        <v>3719</v>
      </c>
    </row>
    <row r="310" spans="1:2">
      <c r="A310" s="7" t="s">
        <v>3720</v>
      </c>
      <c r="B310" s="7" t="s">
        <v>3721</v>
      </c>
    </row>
    <row r="311" spans="1:2">
      <c r="A311" s="7" t="s">
        <v>3722</v>
      </c>
      <c r="B311" s="7" t="s">
        <v>3723</v>
      </c>
    </row>
    <row r="312" spans="1:2">
      <c r="A312" s="7" t="s">
        <v>3724</v>
      </c>
      <c r="B312" s="7" t="s">
        <v>3725</v>
      </c>
    </row>
    <row r="313" spans="1:2">
      <c r="A313" s="7" t="s">
        <v>3726</v>
      </c>
      <c r="B313" s="7" t="s">
        <v>3727</v>
      </c>
    </row>
    <row r="314" spans="1:2">
      <c r="A314" s="7" t="s">
        <v>3728</v>
      </c>
      <c r="B314" s="7" t="s">
        <v>3729</v>
      </c>
    </row>
    <row r="315" spans="1:2">
      <c r="A315" s="7" t="s">
        <v>3730</v>
      </c>
      <c r="B315" s="7" t="s">
        <v>3731</v>
      </c>
    </row>
    <row r="316" spans="1:2">
      <c r="A316" s="7" t="s">
        <v>3732</v>
      </c>
      <c r="B316" s="7" t="s">
        <v>3133</v>
      </c>
    </row>
    <row r="317" spans="1:2">
      <c r="A317" s="7" t="s">
        <v>3733</v>
      </c>
      <c r="B317" s="7" t="s">
        <v>3734</v>
      </c>
    </row>
    <row r="318" spans="1:2">
      <c r="A318" s="7" t="s">
        <v>3735</v>
      </c>
      <c r="B318" s="7" t="s">
        <v>3736</v>
      </c>
    </row>
    <row r="319" spans="1:2">
      <c r="A319" s="7" t="s">
        <v>3737</v>
      </c>
      <c r="B319" s="7" t="s">
        <v>3738</v>
      </c>
    </row>
    <row r="320" spans="1:2">
      <c r="A320" s="7" t="s">
        <v>3739</v>
      </c>
      <c r="B320" s="7" t="s">
        <v>3740</v>
      </c>
    </row>
    <row r="321" spans="1:2">
      <c r="A321" s="7" t="s">
        <v>3741</v>
      </c>
      <c r="B321" s="7" t="s">
        <v>3742</v>
      </c>
    </row>
    <row r="322" spans="1:2">
      <c r="A322" s="7" t="s">
        <v>3743</v>
      </c>
      <c r="B322" s="7" t="s">
        <v>3744</v>
      </c>
    </row>
    <row r="323" spans="1:2">
      <c r="A323" s="7" t="s">
        <v>3745</v>
      </c>
      <c r="B323" s="7" t="s">
        <v>3746</v>
      </c>
    </row>
    <row r="324" spans="1:2">
      <c r="A324" s="7" t="s">
        <v>3747</v>
      </c>
      <c r="B324" s="7" t="s">
        <v>3748</v>
      </c>
    </row>
    <row r="325" spans="1:2">
      <c r="A325" s="7" t="s">
        <v>3749</v>
      </c>
      <c r="B325" s="7" t="s">
        <v>3750</v>
      </c>
    </row>
    <row r="326" spans="1:2">
      <c r="A326" s="7" t="s">
        <v>3751</v>
      </c>
      <c r="B326" s="7" t="s">
        <v>3752</v>
      </c>
    </row>
    <row r="327" spans="1:2">
      <c r="A327" s="7" t="s">
        <v>3753</v>
      </c>
      <c r="B327" s="7" t="s">
        <v>3754</v>
      </c>
    </row>
    <row r="328" spans="1:2">
      <c r="A328" s="7" t="s">
        <v>3755</v>
      </c>
      <c r="B328" s="7" t="s">
        <v>3756</v>
      </c>
    </row>
    <row r="329" spans="1:2">
      <c r="A329" s="7" t="s">
        <v>3757</v>
      </c>
      <c r="B329" s="7" t="s">
        <v>3758</v>
      </c>
    </row>
    <row r="330" spans="1:2">
      <c r="A330" s="7" t="s">
        <v>3759</v>
      </c>
      <c r="B330" s="7" t="s">
        <v>3760</v>
      </c>
    </row>
    <row r="331" spans="1:2">
      <c r="A331" s="7" t="s">
        <v>3761</v>
      </c>
      <c r="B331" s="7" t="s">
        <v>3762</v>
      </c>
    </row>
    <row r="332" spans="1:2">
      <c r="A332" s="7" t="s">
        <v>3763</v>
      </c>
      <c r="B332" s="7" t="s">
        <v>3764</v>
      </c>
    </row>
    <row r="333" spans="1:2">
      <c r="A333" s="7" t="s">
        <v>3765</v>
      </c>
      <c r="B333" s="7" t="s">
        <v>3766</v>
      </c>
    </row>
    <row r="334" spans="1:2">
      <c r="A334" s="7" t="s">
        <v>3767</v>
      </c>
      <c r="B334" s="7" t="s">
        <v>3768</v>
      </c>
    </row>
    <row r="335" spans="1:2">
      <c r="A335" s="7" t="s">
        <v>3769</v>
      </c>
      <c r="B335" s="7" t="s">
        <v>3770</v>
      </c>
    </row>
    <row r="336" spans="1:2">
      <c r="A336" s="7" t="s">
        <v>3771</v>
      </c>
      <c r="B336" s="7" t="s">
        <v>3772</v>
      </c>
    </row>
    <row r="337" spans="1:2">
      <c r="A337" s="7" t="s">
        <v>3773</v>
      </c>
      <c r="B337" s="7" t="s">
        <v>3774</v>
      </c>
    </row>
    <row r="338" spans="1:2">
      <c r="A338" s="7" t="s">
        <v>3775</v>
      </c>
      <c r="B338" s="7" t="s">
        <v>3776</v>
      </c>
    </row>
    <row r="339" spans="1:2">
      <c r="A339" s="7" t="s">
        <v>3777</v>
      </c>
      <c r="B339" s="7" t="s">
        <v>3778</v>
      </c>
    </row>
    <row r="340" spans="1:2">
      <c r="A340" s="7" t="s">
        <v>3779</v>
      </c>
      <c r="B340" s="7" t="s">
        <v>3780</v>
      </c>
    </row>
    <row r="341" spans="1:2">
      <c r="A341" s="7" t="s">
        <v>3781</v>
      </c>
      <c r="B341" s="7" t="s">
        <v>3782</v>
      </c>
    </row>
    <row r="342" spans="1:2">
      <c r="A342" s="7" t="s">
        <v>3783</v>
      </c>
      <c r="B342" s="7" t="s">
        <v>3784</v>
      </c>
    </row>
    <row r="343" spans="1:2">
      <c r="A343" s="7" t="s">
        <v>3785</v>
      </c>
      <c r="B343" s="7" t="s">
        <v>3786</v>
      </c>
    </row>
    <row r="344" spans="1:2">
      <c r="A344" s="7" t="s">
        <v>3787</v>
      </c>
      <c r="B344" s="7" t="s">
        <v>3788</v>
      </c>
    </row>
    <row r="345" spans="1:2">
      <c r="A345" s="7" t="s">
        <v>3789</v>
      </c>
      <c r="B345" s="7" t="s">
        <v>3790</v>
      </c>
    </row>
    <row r="346" spans="1:2">
      <c r="A346" s="7" t="s">
        <v>3791</v>
      </c>
      <c r="B346" s="7" t="s">
        <v>3792</v>
      </c>
    </row>
    <row r="347" spans="1:2">
      <c r="A347" s="7" t="s">
        <v>3793</v>
      </c>
      <c r="B347" s="7" t="s">
        <v>3794</v>
      </c>
    </row>
    <row r="348" spans="1:2">
      <c r="A348" s="7" t="s">
        <v>3795</v>
      </c>
      <c r="B348" s="7" t="s">
        <v>3796</v>
      </c>
    </row>
    <row r="349" spans="1:2">
      <c r="A349" s="7" t="s">
        <v>3797</v>
      </c>
      <c r="B349" s="7" t="s">
        <v>3798</v>
      </c>
    </row>
    <row r="350" spans="1:2">
      <c r="A350" s="7" t="s">
        <v>3799</v>
      </c>
      <c r="B350" s="7" t="s">
        <v>3800</v>
      </c>
    </row>
    <row r="351" spans="1:2">
      <c r="A351" s="7" t="s">
        <v>3801</v>
      </c>
      <c r="B351" s="7" t="s">
        <v>3802</v>
      </c>
    </row>
    <row r="352" spans="1:2">
      <c r="A352" s="7" t="s">
        <v>3803</v>
      </c>
      <c r="B352" s="7" t="s">
        <v>3804</v>
      </c>
    </row>
    <row r="353" spans="1:2">
      <c r="A353" s="7" t="s">
        <v>3805</v>
      </c>
      <c r="B353" s="7" t="s">
        <v>3806</v>
      </c>
    </row>
    <row r="354" spans="1:2">
      <c r="A354" s="7" t="s">
        <v>3807</v>
      </c>
      <c r="B354" s="7" t="s">
        <v>3808</v>
      </c>
    </row>
    <row r="355" spans="1:2">
      <c r="A355" s="7" t="s">
        <v>3809</v>
      </c>
      <c r="B355" s="7" t="s">
        <v>3810</v>
      </c>
    </row>
    <row r="356" spans="1:2">
      <c r="A356" s="7" t="s">
        <v>3811</v>
      </c>
      <c r="B356" s="7" t="s">
        <v>3812</v>
      </c>
    </row>
    <row r="357" spans="1:2">
      <c r="A357" s="7" t="s">
        <v>3813</v>
      </c>
      <c r="B357" s="7" t="s">
        <v>3814</v>
      </c>
    </row>
    <row r="358" spans="1:2">
      <c r="A358" s="7" t="s">
        <v>3815</v>
      </c>
      <c r="B358" s="7" t="s">
        <v>3816</v>
      </c>
    </row>
    <row r="359" spans="1:2">
      <c r="A359" s="7" t="s">
        <v>3817</v>
      </c>
      <c r="B359" s="7" t="s">
        <v>3818</v>
      </c>
    </row>
    <row r="360" spans="1:2">
      <c r="A360" s="7" t="s">
        <v>3819</v>
      </c>
      <c r="B360" s="7" t="s">
        <v>3820</v>
      </c>
    </row>
    <row r="361" spans="1:2">
      <c r="A361" s="7" t="s">
        <v>3821</v>
      </c>
      <c r="B361" s="7" t="s">
        <v>3822</v>
      </c>
    </row>
    <row r="362" spans="1:2">
      <c r="A362" s="7" t="s">
        <v>3823</v>
      </c>
      <c r="B362" s="7" t="s">
        <v>3824</v>
      </c>
    </row>
    <row r="363" spans="1:2">
      <c r="A363" s="7" t="s">
        <v>3825</v>
      </c>
      <c r="B363" s="7" t="s">
        <v>3826</v>
      </c>
    </row>
    <row r="364" spans="1:2">
      <c r="A364" s="7" t="s">
        <v>3827</v>
      </c>
      <c r="B364" s="7" t="s">
        <v>3828</v>
      </c>
    </row>
    <row r="365" spans="1:2">
      <c r="A365" s="7" t="s">
        <v>3829</v>
      </c>
      <c r="B365" s="7" t="s">
        <v>3830</v>
      </c>
    </row>
    <row r="366" spans="1:2">
      <c r="A366" s="7" t="s">
        <v>3831</v>
      </c>
      <c r="B366" s="7" t="s">
        <v>3832</v>
      </c>
    </row>
    <row r="367" spans="1:2">
      <c r="A367" s="7" t="s">
        <v>3833</v>
      </c>
      <c r="B367" s="7" t="s">
        <v>3834</v>
      </c>
    </row>
    <row r="368" spans="1:2">
      <c r="A368" s="7" t="s">
        <v>3835</v>
      </c>
      <c r="B368" s="7" t="s">
        <v>3836</v>
      </c>
    </row>
    <row r="369" spans="1:2">
      <c r="A369" s="7" t="s">
        <v>3837</v>
      </c>
      <c r="B369" s="7" t="s">
        <v>3838</v>
      </c>
    </row>
    <row r="370" spans="1:2">
      <c r="A370" s="7" t="s">
        <v>3839</v>
      </c>
      <c r="B370" s="7" t="s">
        <v>3840</v>
      </c>
    </row>
    <row r="371" spans="1:2">
      <c r="A371" s="7" t="s">
        <v>3841</v>
      </c>
      <c r="B371" s="7" t="s">
        <v>3842</v>
      </c>
    </row>
    <row r="372" spans="1:2">
      <c r="A372" s="7" t="s">
        <v>3843</v>
      </c>
      <c r="B372" s="7" t="s">
        <v>3844</v>
      </c>
    </row>
    <row r="373" spans="1:2">
      <c r="A373" s="7" t="s">
        <v>3845</v>
      </c>
      <c r="B373" s="7" t="s">
        <v>3846</v>
      </c>
    </row>
    <row r="374" spans="1:2">
      <c r="A374" s="7" t="s">
        <v>3847</v>
      </c>
      <c r="B374" s="7" t="s">
        <v>3848</v>
      </c>
    </row>
    <row r="375" spans="1:2">
      <c r="A375" s="7" t="s">
        <v>3849</v>
      </c>
      <c r="B375" s="7" t="s">
        <v>3850</v>
      </c>
    </row>
    <row r="376" spans="1:2">
      <c r="A376" s="7" t="s">
        <v>3851</v>
      </c>
      <c r="B376" s="7" t="s">
        <v>3852</v>
      </c>
    </row>
    <row r="377" spans="1:2">
      <c r="A377" s="7" t="s">
        <v>3853</v>
      </c>
      <c r="B377" s="7" t="s">
        <v>3854</v>
      </c>
    </row>
    <row r="378" spans="1:2">
      <c r="A378" s="7" t="s">
        <v>3855</v>
      </c>
      <c r="B378" s="7" t="s">
        <v>3856</v>
      </c>
    </row>
    <row r="379" spans="1:2">
      <c r="A379" s="7" t="s">
        <v>3857</v>
      </c>
      <c r="B379" s="7" t="s">
        <v>3858</v>
      </c>
    </row>
    <row r="380" spans="1:2">
      <c r="A380" s="7" t="s">
        <v>3859</v>
      </c>
      <c r="B380" s="7" t="s">
        <v>3860</v>
      </c>
    </row>
    <row r="381" spans="1:2">
      <c r="A381" s="7" t="s">
        <v>3861</v>
      </c>
      <c r="B381" s="7" t="s">
        <v>3862</v>
      </c>
    </row>
    <row r="382" spans="1:2">
      <c r="A382" s="7" t="s">
        <v>3863</v>
      </c>
      <c r="B382" s="7" t="s">
        <v>3864</v>
      </c>
    </row>
    <row r="383" spans="1:2">
      <c r="A383" s="7" t="s">
        <v>3865</v>
      </c>
      <c r="B383" s="7" t="s">
        <v>3866</v>
      </c>
    </row>
    <row r="384" spans="1:2">
      <c r="A384" s="7" t="s">
        <v>3867</v>
      </c>
      <c r="B384" s="7" t="s">
        <v>3868</v>
      </c>
    </row>
    <row r="385" spans="1:2">
      <c r="A385" s="7" t="s">
        <v>3869</v>
      </c>
      <c r="B385" s="7" t="s">
        <v>3870</v>
      </c>
    </row>
    <row r="386" spans="1:2">
      <c r="A386" s="7" t="s">
        <v>3871</v>
      </c>
      <c r="B386" s="7" t="s">
        <v>3872</v>
      </c>
    </row>
    <row r="387" spans="1:2">
      <c r="A387" s="7" t="s">
        <v>3873</v>
      </c>
      <c r="B387" s="7" t="s">
        <v>3874</v>
      </c>
    </row>
    <row r="388" spans="1:2">
      <c r="A388" s="7" t="s">
        <v>3875</v>
      </c>
      <c r="B388" s="7" t="s">
        <v>3876</v>
      </c>
    </row>
    <row r="389" spans="1:2">
      <c r="A389" s="7" t="s">
        <v>3877</v>
      </c>
      <c r="B389" s="7" t="s">
        <v>3878</v>
      </c>
    </row>
    <row r="390" spans="1:2">
      <c r="A390" s="7" t="s">
        <v>3879</v>
      </c>
      <c r="B390" s="7" t="s">
        <v>3880</v>
      </c>
    </row>
    <row r="391" spans="1:2">
      <c r="A391" s="7" t="s">
        <v>3881</v>
      </c>
      <c r="B391" s="7" t="s">
        <v>3882</v>
      </c>
    </row>
    <row r="392" spans="1:2">
      <c r="A392" s="7" t="s">
        <v>3883</v>
      </c>
      <c r="B392" s="7" t="s">
        <v>3884</v>
      </c>
    </row>
    <row r="393" spans="1:2">
      <c r="A393" s="7" t="s">
        <v>3885</v>
      </c>
      <c r="B393" s="7" t="s">
        <v>3454</v>
      </c>
    </row>
    <row r="394" spans="1:2">
      <c r="A394" s="7" t="s">
        <v>3886</v>
      </c>
      <c r="B394" s="7" t="s">
        <v>3887</v>
      </c>
    </row>
    <row r="395" spans="1:2">
      <c r="A395" s="7" t="s">
        <v>3888</v>
      </c>
      <c r="B395" s="7" t="s">
        <v>3889</v>
      </c>
    </row>
    <row r="396" spans="1:2">
      <c r="A396" s="7" t="s">
        <v>3890</v>
      </c>
      <c r="B396" s="7" t="s">
        <v>3891</v>
      </c>
    </row>
    <row r="397" spans="1:2">
      <c r="A397" s="7" t="s">
        <v>3892</v>
      </c>
      <c r="B397" s="7" t="s">
        <v>3893</v>
      </c>
    </row>
    <row r="398" spans="1:2">
      <c r="A398" s="7" t="s">
        <v>3894</v>
      </c>
      <c r="B398" s="7" t="s">
        <v>3895</v>
      </c>
    </row>
    <row r="399" spans="1:2">
      <c r="A399" s="7" t="s">
        <v>3896</v>
      </c>
      <c r="B399" s="7" t="s">
        <v>3897</v>
      </c>
    </row>
    <row r="400" spans="1:2">
      <c r="A400" s="7" t="s">
        <v>3898</v>
      </c>
      <c r="B400" s="7" t="s">
        <v>3899</v>
      </c>
    </row>
    <row r="401" spans="1:2">
      <c r="A401" s="7" t="s">
        <v>3900</v>
      </c>
      <c r="B401" s="7" t="s">
        <v>3901</v>
      </c>
    </row>
    <row r="402" spans="1:2">
      <c r="A402" s="7" t="s">
        <v>3902</v>
      </c>
      <c r="B402" s="7" t="s">
        <v>3903</v>
      </c>
    </row>
    <row r="403" spans="1:2">
      <c r="A403" s="7" t="s">
        <v>3904</v>
      </c>
      <c r="B403" s="7" t="s">
        <v>3905</v>
      </c>
    </row>
    <row r="404" spans="1:2">
      <c r="A404" s="7" t="s">
        <v>3906</v>
      </c>
      <c r="B404" s="7" t="s">
        <v>3907</v>
      </c>
    </row>
    <row r="405" spans="1:2">
      <c r="A405" s="7" t="s">
        <v>3908</v>
      </c>
      <c r="B405" s="7" t="s">
        <v>3909</v>
      </c>
    </row>
    <row r="406" spans="1:2">
      <c r="A406" s="7" t="s">
        <v>3910</v>
      </c>
      <c r="B406" s="7" t="s">
        <v>3911</v>
      </c>
    </row>
    <row r="407" spans="1:2">
      <c r="A407" s="7" t="s">
        <v>3912</v>
      </c>
      <c r="B407" s="7" t="s">
        <v>3913</v>
      </c>
    </row>
    <row r="408" spans="1:2">
      <c r="A408" s="7" t="s">
        <v>3914</v>
      </c>
      <c r="B408" s="7" t="s">
        <v>3915</v>
      </c>
    </row>
    <row r="409" spans="1:2">
      <c r="A409" s="7" t="s">
        <v>3916</v>
      </c>
      <c r="B409" s="7" t="s">
        <v>3917</v>
      </c>
    </row>
    <row r="410" spans="1:2">
      <c r="A410" s="7" t="s">
        <v>3918</v>
      </c>
      <c r="B410" s="7" t="s">
        <v>3919</v>
      </c>
    </row>
    <row r="411" spans="1:2">
      <c r="A411" s="7" t="s">
        <v>3920</v>
      </c>
      <c r="B411" s="7" t="s">
        <v>3750</v>
      </c>
    </row>
    <row r="412" spans="1:2">
      <c r="A412" s="7" t="s">
        <v>3921</v>
      </c>
      <c r="B412" s="7" t="s">
        <v>3922</v>
      </c>
    </row>
    <row r="413" spans="1:2">
      <c r="A413" s="7" t="s">
        <v>3923</v>
      </c>
      <c r="B413" s="7" t="s">
        <v>3924</v>
      </c>
    </row>
    <row r="414" spans="1:2">
      <c r="A414" s="7" t="s">
        <v>3925</v>
      </c>
      <c r="B414" s="7" t="s">
        <v>3474</v>
      </c>
    </row>
    <row r="415" spans="1:2">
      <c r="A415" s="7" t="s">
        <v>3926</v>
      </c>
      <c r="B415" s="7" t="s">
        <v>3927</v>
      </c>
    </row>
    <row r="416" spans="1:2">
      <c r="A416" s="7" t="s">
        <v>3928</v>
      </c>
      <c r="B416" s="7" t="s">
        <v>3929</v>
      </c>
    </row>
    <row r="417" spans="1:2">
      <c r="A417" s="7" t="s">
        <v>3930</v>
      </c>
      <c r="B417" s="7" t="s">
        <v>3931</v>
      </c>
    </row>
    <row r="418" spans="1:2">
      <c r="A418" s="7" t="s">
        <v>3932</v>
      </c>
      <c r="B418" s="7" t="s">
        <v>3933</v>
      </c>
    </row>
    <row r="419" spans="1:2">
      <c r="A419" s="7" t="s">
        <v>3934</v>
      </c>
      <c r="B419" s="7" t="s">
        <v>3935</v>
      </c>
    </row>
    <row r="420" spans="1:2">
      <c r="A420" s="7" t="s">
        <v>3936</v>
      </c>
      <c r="B420" s="7" t="s">
        <v>3193</v>
      </c>
    </row>
    <row r="421" spans="1:2">
      <c r="A421" s="7" t="s">
        <v>3937</v>
      </c>
      <c r="B421" s="7" t="s">
        <v>3850</v>
      </c>
    </row>
    <row r="422" spans="1:2">
      <c r="A422" s="7" t="s">
        <v>3938</v>
      </c>
      <c r="B422" s="7" t="s">
        <v>3939</v>
      </c>
    </row>
    <row r="423" spans="1:2">
      <c r="A423" s="7" t="s">
        <v>3940</v>
      </c>
      <c r="B423" s="7" t="s">
        <v>3941</v>
      </c>
    </row>
    <row r="424" spans="1:2">
      <c r="A424" s="7" t="s">
        <v>3942</v>
      </c>
      <c r="B424" s="7" t="s">
        <v>3943</v>
      </c>
    </row>
    <row r="425" spans="1:2">
      <c r="A425" s="7" t="s">
        <v>3944</v>
      </c>
      <c r="B425" s="7" t="s">
        <v>3945</v>
      </c>
    </row>
    <row r="426" spans="1:2">
      <c r="A426" s="7" t="s">
        <v>3946</v>
      </c>
      <c r="B426" s="7" t="s">
        <v>3462</v>
      </c>
    </row>
    <row r="427" spans="1:2">
      <c r="A427" s="7" t="s">
        <v>3947</v>
      </c>
      <c r="B427" s="7" t="s">
        <v>3948</v>
      </c>
    </row>
    <row r="428" spans="1:2">
      <c r="A428" s="7" t="s">
        <v>3949</v>
      </c>
      <c r="B428" s="7" t="s">
        <v>3950</v>
      </c>
    </row>
    <row r="429" spans="1:2">
      <c r="A429" s="7" t="s">
        <v>3951</v>
      </c>
      <c r="B429" s="7" t="s">
        <v>3952</v>
      </c>
    </row>
    <row r="430" spans="1:2">
      <c r="A430" s="7" t="s">
        <v>3953</v>
      </c>
      <c r="B430" s="7" t="s">
        <v>3954</v>
      </c>
    </row>
    <row r="431" spans="1:2">
      <c r="A431" s="7" t="s">
        <v>3955</v>
      </c>
      <c r="B431" s="7" t="s">
        <v>3956</v>
      </c>
    </row>
    <row r="432" spans="1:2">
      <c r="A432" s="7" t="s">
        <v>3957</v>
      </c>
      <c r="B432" s="7" t="s">
        <v>3876</v>
      </c>
    </row>
    <row r="433" spans="1:2">
      <c r="A433" s="7" t="s">
        <v>3958</v>
      </c>
      <c r="B433" s="7" t="s">
        <v>3959</v>
      </c>
    </row>
    <row r="434" spans="1:2">
      <c r="A434" s="7" t="s">
        <v>3960</v>
      </c>
      <c r="B434" s="7" t="s">
        <v>3961</v>
      </c>
    </row>
    <row r="435" spans="1:2">
      <c r="A435" s="7" t="s">
        <v>3962</v>
      </c>
      <c r="B435" s="7" t="s">
        <v>3963</v>
      </c>
    </row>
    <row r="436" spans="1:2">
      <c r="A436" s="7" t="s">
        <v>3964</v>
      </c>
      <c r="B436" s="7" t="s">
        <v>3189</v>
      </c>
    </row>
    <row r="437" spans="1:2">
      <c r="A437" s="7" t="s">
        <v>3965</v>
      </c>
      <c r="B437" s="7" t="s">
        <v>3966</v>
      </c>
    </row>
    <row r="438" spans="1:2">
      <c r="A438" s="7" t="s">
        <v>3967</v>
      </c>
      <c r="B438" s="7" t="s">
        <v>3968</v>
      </c>
    </row>
    <row r="439" spans="1:2">
      <c r="A439" s="7" t="s">
        <v>3969</v>
      </c>
      <c r="B439" s="7" t="s">
        <v>3970</v>
      </c>
    </row>
    <row r="440" spans="1:2">
      <c r="A440" s="7" t="s">
        <v>3971</v>
      </c>
      <c r="B440" s="7" t="s">
        <v>3972</v>
      </c>
    </row>
    <row r="441" spans="1:2">
      <c r="A441" s="7" t="s">
        <v>3973</v>
      </c>
      <c r="B441" s="7" t="s">
        <v>3974</v>
      </c>
    </row>
    <row r="442" spans="1:2">
      <c r="A442" s="7" t="s">
        <v>3975</v>
      </c>
      <c r="B442" s="7" t="s">
        <v>3976</v>
      </c>
    </row>
    <row r="443" spans="1:2">
      <c r="A443" s="7" t="s">
        <v>3977</v>
      </c>
      <c r="B443" s="7" t="s">
        <v>3978</v>
      </c>
    </row>
    <row r="444" spans="1:2">
      <c r="A444" s="7" t="s">
        <v>3979</v>
      </c>
      <c r="B444" s="7" t="s">
        <v>3980</v>
      </c>
    </row>
    <row r="445" spans="1:2">
      <c r="A445" s="7" t="s">
        <v>3981</v>
      </c>
      <c r="B445" s="7" t="s">
        <v>3982</v>
      </c>
    </row>
    <row r="446" spans="1:2">
      <c r="A446" s="7" t="s">
        <v>3983</v>
      </c>
      <c r="B446" s="7" t="s">
        <v>3984</v>
      </c>
    </row>
    <row r="447" spans="1:2">
      <c r="A447" s="7" t="s">
        <v>3985</v>
      </c>
      <c r="B447" s="7" t="s">
        <v>3986</v>
      </c>
    </row>
    <row r="448" spans="1:2">
      <c r="A448" s="7" t="s">
        <v>3987</v>
      </c>
      <c r="B448" s="7" t="s">
        <v>3988</v>
      </c>
    </row>
    <row r="449" spans="1:2">
      <c r="A449" s="7" t="s">
        <v>3989</v>
      </c>
      <c r="B449" s="7" t="s">
        <v>3990</v>
      </c>
    </row>
    <row r="450" spans="1:2">
      <c r="A450" s="7" t="s">
        <v>3991</v>
      </c>
      <c r="B450" s="7" t="s">
        <v>3992</v>
      </c>
    </row>
    <row r="451" spans="1:2">
      <c r="A451" s="7" t="s">
        <v>3993</v>
      </c>
      <c r="B451" s="7" t="s">
        <v>3322</v>
      </c>
    </row>
    <row r="452" spans="1:2">
      <c r="A452" s="7" t="s">
        <v>3994</v>
      </c>
      <c r="B452" s="7" t="s">
        <v>3995</v>
      </c>
    </row>
    <row r="453" spans="1:2">
      <c r="A453" s="7" t="s">
        <v>3996</v>
      </c>
      <c r="B453" s="7" t="s">
        <v>3997</v>
      </c>
    </row>
    <row r="454" spans="1:2">
      <c r="A454" s="7" t="s">
        <v>3998</v>
      </c>
      <c r="B454" s="7" t="s">
        <v>3999</v>
      </c>
    </row>
    <row r="455" spans="1:2">
      <c r="A455" s="7" t="s">
        <v>4000</v>
      </c>
      <c r="B455" s="7" t="s">
        <v>4001</v>
      </c>
    </row>
    <row r="456" spans="1:2">
      <c r="A456" s="7" t="s">
        <v>4002</v>
      </c>
      <c r="B456" s="7" t="s">
        <v>4003</v>
      </c>
    </row>
    <row r="457" spans="1:2">
      <c r="A457" s="7" t="s">
        <v>4004</v>
      </c>
      <c r="B457" s="7" t="s">
        <v>4005</v>
      </c>
    </row>
    <row r="458" spans="1:2">
      <c r="A458" s="7" t="s">
        <v>4006</v>
      </c>
      <c r="B458" s="7" t="s">
        <v>4007</v>
      </c>
    </row>
    <row r="459" spans="1:2">
      <c r="A459" s="7" t="s">
        <v>4008</v>
      </c>
      <c r="B459" s="7" t="s">
        <v>4009</v>
      </c>
    </row>
    <row r="460" spans="1:2">
      <c r="A460" s="7" t="s">
        <v>4010</v>
      </c>
      <c r="B460" s="7" t="s">
        <v>4011</v>
      </c>
    </row>
    <row r="461" spans="1:2">
      <c r="A461" s="7" t="s">
        <v>4012</v>
      </c>
      <c r="B461" s="7" t="s">
        <v>4013</v>
      </c>
    </row>
    <row r="462" spans="1:2">
      <c r="A462" s="7" t="s">
        <v>4014</v>
      </c>
      <c r="B462" s="7" t="s">
        <v>4015</v>
      </c>
    </row>
    <row r="463" spans="1:2">
      <c r="A463" s="7" t="s">
        <v>4016</v>
      </c>
      <c r="B463" s="7" t="s">
        <v>4017</v>
      </c>
    </row>
    <row r="464" spans="1:2">
      <c r="A464" s="7" t="s">
        <v>4018</v>
      </c>
      <c r="B464" s="7" t="s">
        <v>4019</v>
      </c>
    </row>
    <row r="465" spans="1:2">
      <c r="A465" s="7" t="s">
        <v>4020</v>
      </c>
      <c r="B465" s="7" t="s">
        <v>4021</v>
      </c>
    </row>
    <row r="466" spans="1:2">
      <c r="A466" s="7" t="s">
        <v>4022</v>
      </c>
      <c r="B466" s="7" t="s">
        <v>4023</v>
      </c>
    </row>
    <row r="467" spans="1:2">
      <c r="A467" s="7" t="s">
        <v>4024</v>
      </c>
      <c r="B467" s="7" t="s">
        <v>4025</v>
      </c>
    </row>
    <row r="468" spans="1:2">
      <c r="A468" s="7" t="s">
        <v>4026</v>
      </c>
      <c r="B468" s="7" t="s">
        <v>4027</v>
      </c>
    </row>
    <row r="469" spans="1:2">
      <c r="A469" s="7" t="s">
        <v>4028</v>
      </c>
      <c r="B469" s="7" t="s">
        <v>3258</v>
      </c>
    </row>
    <row r="470" spans="1:2">
      <c r="A470" s="7" t="s">
        <v>4029</v>
      </c>
      <c r="B470" s="7" t="s">
        <v>4030</v>
      </c>
    </row>
    <row r="471" spans="1:2">
      <c r="A471" s="7" t="s">
        <v>4031</v>
      </c>
      <c r="B471" s="7" t="s">
        <v>4032</v>
      </c>
    </row>
    <row r="472" spans="1:2">
      <c r="A472" s="7" t="s">
        <v>4033</v>
      </c>
      <c r="B472" s="7" t="s">
        <v>4034</v>
      </c>
    </row>
    <row r="473" spans="1:2">
      <c r="A473" s="7" t="s">
        <v>4035</v>
      </c>
      <c r="B473" s="7" t="s">
        <v>4036</v>
      </c>
    </row>
    <row r="474" spans="1:2">
      <c r="A474" s="7" t="s">
        <v>4037</v>
      </c>
      <c r="B474" s="7" t="s">
        <v>4038</v>
      </c>
    </row>
    <row r="475" spans="1:2">
      <c r="A475" s="7" t="s">
        <v>4039</v>
      </c>
      <c r="B475" s="7" t="s">
        <v>4040</v>
      </c>
    </row>
    <row r="476" spans="1:2">
      <c r="A476" s="7" t="s">
        <v>4041</v>
      </c>
      <c r="B476" s="7" t="s">
        <v>4042</v>
      </c>
    </row>
    <row r="477" spans="1:2">
      <c r="A477" s="7" t="s">
        <v>4043</v>
      </c>
      <c r="B477" s="7" t="s">
        <v>4044</v>
      </c>
    </row>
    <row r="478" spans="1:2">
      <c r="A478" s="7" t="s">
        <v>4045</v>
      </c>
      <c r="B478" s="7" t="s">
        <v>4046</v>
      </c>
    </row>
    <row r="479" spans="1:2">
      <c r="A479" s="7" t="s">
        <v>4047</v>
      </c>
      <c r="B479" s="7" t="s">
        <v>4048</v>
      </c>
    </row>
    <row r="480" spans="1:2">
      <c r="A480" s="7" t="s">
        <v>4049</v>
      </c>
      <c r="B480" s="7" t="s">
        <v>4050</v>
      </c>
    </row>
    <row r="481" spans="1:2">
      <c r="A481" s="7" t="s">
        <v>4051</v>
      </c>
      <c r="B481" s="7" t="s">
        <v>4052</v>
      </c>
    </row>
    <row r="482" spans="1:2">
      <c r="A482" s="7" t="s">
        <v>4053</v>
      </c>
      <c r="B482" s="7" t="s">
        <v>4054</v>
      </c>
    </row>
    <row r="483" spans="1:2">
      <c r="A483" s="7" t="s">
        <v>4055</v>
      </c>
      <c r="B483" s="7" t="s">
        <v>4056</v>
      </c>
    </row>
    <row r="484" spans="1:2">
      <c r="A484" s="7" t="s">
        <v>4057</v>
      </c>
      <c r="B484" s="7" t="s">
        <v>4058</v>
      </c>
    </row>
    <row r="485" spans="1:2">
      <c r="A485" s="7" t="s">
        <v>4059</v>
      </c>
      <c r="B485" s="7" t="s">
        <v>4060</v>
      </c>
    </row>
    <row r="486" spans="1:2">
      <c r="A486" s="7" t="s">
        <v>4061</v>
      </c>
      <c r="B486" s="7" t="s">
        <v>4062</v>
      </c>
    </row>
    <row r="487" spans="1:2">
      <c r="A487" s="7" t="s">
        <v>4063</v>
      </c>
      <c r="B487" s="7" t="s">
        <v>4064</v>
      </c>
    </row>
    <row r="488" spans="1:2">
      <c r="A488" s="7" t="s">
        <v>4065</v>
      </c>
      <c r="B488" s="7" t="s">
        <v>4066</v>
      </c>
    </row>
    <row r="489" spans="1:2">
      <c r="A489" s="7" t="s">
        <v>4067</v>
      </c>
      <c r="B489" s="7" t="s">
        <v>4068</v>
      </c>
    </row>
    <row r="490" spans="1:2">
      <c r="A490" s="7" t="s">
        <v>4069</v>
      </c>
      <c r="B490" s="7" t="s">
        <v>4070</v>
      </c>
    </row>
    <row r="491" spans="1:2">
      <c r="A491" s="7" t="s">
        <v>4071</v>
      </c>
      <c r="B491" s="7" t="s">
        <v>4072</v>
      </c>
    </row>
    <row r="492" spans="1:2">
      <c r="A492" s="7" t="s">
        <v>4073</v>
      </c>
      <c r="B492" s="7" t="s">
        <v>4074</v>
      </c>
    </row>
    <row r="493" spans="1:2">
      <c r="A493" s="7" t="s">
        <v>4075</v>
      </c>
      <c r="B493" s="7" t="s">
        <v>4076</v>
      </c>
    </row>
    <row r="494" spans="1:2">
      <c r="A494" s="7" t="s">
        <v>4077</v>
      </c>
      <c r="B494" s="7" t="s">
        <v>4078</v>
      </c>
    </row>
    <row r="495" spans="1:2">
      <c r="A495" s="7" t="s">
        <v>4079</v>
      </c>
      <c r="B495" s="7" t="s">
        <v>4080</v>
      </c>
    </row>
    <row r="496" spans="1:2">
      <c r="A496" s="7" t="s">
        <v>4081</v>
      </c>
      <c r="B496" s="7" t="s">
        <v>4082</v>
      </c>
    </row>
    <row r="497" spans="1:2">
      <c r="A497" s="7" t="s">
        <v>4083</v>
      </c>
      <c r="B497" s="7" t="s">
        <v>4084</v>
      </c>
    </row>
    <row r="498" spans="1:2">
      <c r="A498" s="7" t="s">
        <v>4085</v>
      </c>
      <c r="B498" s="7" t="s">
        <v>4086</v>
      </c>
    </row>
    <row r="499" spans="1:2">
      <c r="A499" s="7" t="s">
        <v>4087</v>
      </c>
      <c r="B499" s="7" t="s">
        <v>4088</v>
      </c>
    </row>
    <row r="500" spans="1:2">
      <c r="A500" s="7" t="s">
        <v>4089</v>
      </c>
      <c r="B500" s="7" t="s">
        <v>4090</v>
      </c>
    </row>
    <row r="501" spans="1:2">
      <c r="A501" s="7" t="s">
        <v>4091</v>
      </c>
      <c r="B501" s="7" t="s">
        <v>4092</v>
      </c>
    </row>
    <row r="502" spans="1:2">
      <c r="A502" s="7" t="s">
        <v>4093</v>
      </c>
      <c r="B502" s="7" t="s">
        <v>4094</v>
      </c>
    </row>
    <row r="503" spans="1:2">
      <c r="A503" s="7" t="s">
        <v>4095</v>
      </c>
      <c r="B503" s="7" t="s">
        <v>4096</v>
      </c>
    </row>
    <row r="504" spans="1:2">
      <c r="A504" s="7" t="s">
        <v>4097</v>
      </c>
      <c r="B504" s="7" t="s">
        <v>4098</v>
      </c>
    </row>
    <row r="505" spans="1:2">
      <c r="A505" s="7" t="s">
        <v>4099</v>
      </c>
      <c r="B505" s="7" t="s">
        <v>4100</v>
      </c>
    </row>
    <row r="506" spans="1:2">
      <c r="A506" s="7" t="s">
        <v>4101</v>
      </c>
      <c r="B506" s="7" t="s">
        <v>4102</v>
      </c>
    </row>
    <row r="507" spans="1:2">
      <c r="A507" s="7" t="s">
        <v>4103</v>
      </c>
      <c r="B507" s="7" t="s">
        <v>4104</v>
      </c>
    </row>
    <row r="508" spans="1:2">
      <c r="A508" s="7" t="s">
        <v>4105</v>
      </c>
      <c r="B508" s="7" t="s">
        <v>4106</v>
      </c>
    </row>
    <row r="509" spans="1:2">
      <c r="A509" s="7" t="s">
        <v>4107</v>
      </c>
      <c r="B509" s="7" t="s">
        <v>4108</v>
      </c>
    </row>
    <row r="510" spans="1:2">
      <c r="A510" s="7" t="s">
        <v>4109</v>
      </c>
      <c r="B510" s="7" t="s">
        <v>4110</v>
      </c>
    </row>
    <row r="511" spans="1:2">
      <c r="A511" s="7" t="s">
        <v>4111</v>
      </c>
      <c r="B511" s="7" t="s">
        <v>4112</v>
      </c>
    </row>
    <row r="512" spans="1:2">
      <c r="A512" s="7" t="s">
        <v>4113</v>
      </c>
      <c r="B512" s="7" t="s">
        <v>4114</v>
      </c>
    </row>
    <row r="513" spans="1:2">
      <c r="A513" s="7" t="s">
        <v>4115</v>
      </c>
      <c r="B513" s="7" t="s">
        <v>4116</v>
      </c>
    </row>
    <row r="514" spans="1:2">
      <c r="A514" s="7" t="s">
        <v>4117</v>
      </c>
      <c r="B514" s="7" t="s">
        <v>4118</v>
      </c>
    </row>
    <row r="515" spans="1:2">
      <c r="A515" s="7" t="s">
        <v>4119</v>
      </c>
      <c r="B515" s="7" t="s">
        <v>3774</v>
      </c>
    </row>
    <row r="516" spans="1:2">
      <c r="A516" s="7" t="s">
        <v>4120</v>
      </c>
      <c r="B516" s="7" t="s">
        <v>4121</v>
      </c>
    </row>
    <row r="517" spans="1:2">
      <c r="A517" s="7" t="s">
        <v>4122</v>
      </c>
      <c r="B517" s="7" t="s">
        <v>4123</v>
      </c>
    </row>
    <row r="518" spans="1:2">
      <c r="A518" s="7" t="s">
        <v>4124</v>
      </c>
      <c r="B518" s="7" t="s">
        <v>3212</v>
      </c>
    </row>
    <row r="519" spans="1:2">
      <c r="A519" s="7" t="s">
        <v>4125</v>
      </c>
      <c r="B519" s="7" t="s">
        <v>4126</v>
      </c>
    </row>
    <row r="520" spans="1:2">
      <c r="A520" s="7" t="s">
        <v>4127</v>
      </c>
      <c r="B520" s="7" t="s">
        <v>4128</v>
      </c>
    </row>
    <row r="521" spans="1:2">
      <c r="A521" s="7" t="s">
        <v>4129</v>
      </c>
      <c r="B521" s="7" t="s">
        <v>4130</v>
      </c>
    </row>
    <row r="522" spans="1:2">
      <c r="A522" s="7" t="s">
        <v>4131</v>
      </c>
      <c r="B522" s="7" t="s">
        <v>4132</v>
      </c>
    </row>
    <row r="523" spans="1:2">
      <c r="A523" s="7" t="s">
        <v>4133</v>
      </c>
      <c r="B523" s="7" t="s">
        <v>4134</v>
      </c>
    </row>
    <row r="524" spans="1:2">
      <c r="A524" s="7" t="s">
        <v>4135</v>
      </c>
      <c r="B524" s="7" t="s">
        <v>4136</v>
      </c>
    </row>
    <row r="525" spans="1:2">
      <c r="A525" s="7" t="s">
        <v>4137</v>
      </c>
      <c r="B525" s="7" t="s">
        <v>4138</v>
      </c>
    </row>
    <row r="526" spans="1:2">
      <c r="A526" s="7" t="s">
        <v>4139</v>
      </c>
      <c r="B526" s="7" t="s">
        <v>4140</v>
      </c>
    </row>
    <row r="527" spans="1:2">
      <c r="A527" s="7" t="s">
        <v>4141</v>
      </c>
      <c r="B527" s="7" t="s">
        <v>4142</v>
      </c>
    </row>
    <row r="528" spans="1:2">
      <c r="A528" s="7" t="s">
        <v>4143</v>
      </c>
      <c r="B528" s="7" t="s">
        <v>4144</v>
      </c>
    </row>
    <row r="529" spans="1:2">
      <c r="A529" s="7" t="s">
        <v>4145</v>
      </c>
      <c r="B529" s="7" t="s">
        <v>4146</v>
      </c>
    </row>
    <row r="530" spans="1:2">
      <c r="A530" s="7" t="s">
        <v>4147</v>
      </c>
      <c r="B530" s="7" t="s">
        <v>4148</v>
      </c>
    </row>
    <row r="531" spans="1:2">
      <c r="A531" s="7" t="s">
        <v>4149</v>
      </c>
      <c r="B531" s="7" t="s">
        <v>4150</v>
      </c>
    </row>
    <row r="532" spans="1:2">
      <c r="A532" s="7" t="s">
        <v>4151</v>
      </c>
      <c r="B532" s="7" t="s">
        <v>4152</v>
      </c>
    </row>
    <row r="533" spans="1:2">
      <c r="A533" s="7" t="s">
        <v>4153</v>
      </c>
      <c r="B533" s="7" t="s">
        <v>4154</v>
      </c>
    </row>
    <row r="534" spans="1:2">
      <c r="A534" s="7" t="s">
        <v>4155</v>
      </c>
      <c r="B534" s="7" t="s">
        <v>4156</v>
      </c>
    </row>
    <row r="535" spans="1:2">
      <c r="A535" s="7" t="s">
        <v>4157</v>
      </c>
      <c r="B535" s="7" t="s">
        <v>4158</v>
      </c>
    </row>
    <row r="536" spans="1:2">
      <c r="A536" s="7" t="s">
        <v>4159</v>
      </c>
      <c r="B536" s="7" t="s">
        <v>4160</v>
      </c>
    </row>
    <row r="537" spans="1:2">
      <c r="A537" s="7" t="s">
        <v>4161</v>
      </c>
      <c r="B537" s="7" t="s">
        <v>4162</v>
      </c>
    </row>
    <row r="538" spans="1:2">
      <c r="A538" s="7" t="s">
        <v>4163</v>
      </c>
      <c r="B538" s="7" t="s">
        <v>4164</v>
      </c>
    </row>
    <row r="539" spans="1:2">
      <c r="A539" s="7" t="s">
        <v>4165</v>
      </c>
      <c r="B539" s="7" t="s">
        <v>4166</v>
      </c>
    </row>
    <row r="540" spans="1:2">
      <c r="A540" s="7" t="s">
        <v>4167</v>
      </c>
      <c r="B540" s="7" t="s">
        <v>4168</v>
      </c>
    </row>
    <row r="541" spans="1:2">
      <c r="A541" s="7" t="s">
        <v>4169</v>
      </c>
      <c r="B541" s="7" t="s">
        <v>4170</v>
      </c>
    </row>
    <row r="542" spans="1:2">
      <c r="A542" s="7" t="s">
        <v>4171</v>
      </c>
      <c r="B542" s="7" t="s">
        <v>4172</v>
      </c>
    </row>
    <row r="543" spans="1:2">
      <c r="A543" s="7" t="s">
        <v>4173</v>
      </c>
      <c r="B543" s="7" t="s">
        <v>4174</v>
      </c>
    </row>
    <row r="544" spans="1:2">
      <c r="A544" s="7" t="s">
        <v>4175</v>
      </c>
      <c r="B544" s="7" t="s">
        <v>4176</v>
      </c>
    </row>
    <row r="545" spans="1:2">
      <c r="A545" s="7" t="s">
        <v>4177</v>
      </c>
      <c r="B545" s="7" t="s">
        <v>4178</v>
      </c>
    </row>
    <row r="546" spans="1:2">
      <c r="A546" s="7" t="s">
        <v>4179</v>
      </c>
      <c r="B546" s="7" t="s">
        <v>4180</v>
      </c>
    </row>
    <row r="547" spans="1:2">
      <c r="A547" s="7" t="s">
        <v>4181</v>
      </c>
      <c r="B547" s="7" t="s">
        <v>4182</v>
      </c>
    </row>
    <row r="548" spans="1:2">
      <c r="A548" s="7" t="s">
        <v>4183</v>
      </c>
      <c r="B548" s="7" t="s">
        <v>4184</v>
      </c>
    </row>
    <row r="549" spans="1:2">
      <c r="A549" s="7" t="s">
        <v>4185</v>
      </c>
      <c r="B549" s="7" t="s">
        <v>4186</v>
      </c>
    </row>
    <row r="550" spans="1:2">
      <c r="A550" s="7" t="s">
        <v>4187</v>
      </c>
      <c r="B550" s="7" t="s">
        <v>4188</v>
      </c>
    </row>
    <row r="551" spans="1:2">
      <c r="A551" s="7" t="s">
        <v>4189</v>
      </c>
      <c r="B551" s="7" t="s">
        <v>4190</v>
      </c>
    </row>
    <row r="552" spans="1:2">
      <c r="A552" s="7" t="s">
        <v>4191</v>
      </c>
      <c r="B552" s="7" t="s">
        <v>4192</v>
      </c>
    </row>
    <row r="553" spans="1:2">
      <c r="A553" s="7" t="s">
        <v>4193</v>
      </c>
      <c r="B553" s="7" t="s">
        <v>4194</v>
      </c>
    </row>
    <row r="554" spans="1:2">
      <c r="A554" s="7" t="s">
        <v>4195</v>
      </c>
      <c r="B554" s="7" t="s">
        <v>4196</v>
      </c>
    </row>
    <row r="555" spans="1:2">
      <c r="A555" s="7" t="s">
        <v>4197</v>
      </c>
      <c r="B555" s="7" t="s">
        <v>4198</v>
      </c>
    </row>
    <row r="556" spans="1:2">
      <c r="A556" s="7" t="s">
        <v>4199</v>
      </c>
      <c r="B556" s="7" t="s">
        <v>4200</v>
      </c>
    </row>
    <row r="557" spans="1:2">
      <c r="A557" s="7" t="s">
        <v>4201</v>
      </c>
      <c r="B557" s="7" t="s">
        <v>4202</v>
      </c>
    </row>
    <row r="558" spans="1:2">
      <c r="A558" s="7" t="s">
        <v>4203</v>
      </c>
      <c r="B558" s="7" t="s">
        <v>4204</v>
      </c>
    </row>
    <row r="559" spans="1:2">
      <c r="A559" s="7" t="s">
        <v>4205</v>
      </c>
      <c r="B559" s="7" t="s">
        <v>4206</v>
      </c>
    </row>
    <row r="560" spans="1:2">
      <c r="A560" s="7" t="s">
        <v>4207</v>
      </c>
      <c r="B560" s="7" t="s">
        <v>4208</v>
      </c>
    </row>
    <row r="561" spans="1:2">
      <c r="A561" s="7" t="s">
        <v>4209</v>
      </c>
      <c r="B561" s="7" t="s">
        <v>4210</v>
      </c>
    </row>
    <row r="562" spans="1:2">
      <c r="A562" s="7" t="s">
        <v>4211</v>
      </c>
      <c r="B562" s="7" t="s">
        <v>4212</v>
      </c>
    </row>
    <row r="563" spans="1:2">
      <c r="A563" s="7" t="s">
        <v>4213</v>
      </c>
      <c r="B563" s="7" t="s">
        <v>4214</v>
      </c>
    </row>
    <row r="564" spans="1:2">
      <c r="A564" s="7" t="s">
        <v>4215</v>
      </c>
      <c r="B564" s="7" t="s">
        <v>4216</v>
      </c>
    </row>
    <row r="565" spans="1:2">
      <c r="A565" s="7" t="s">
        <v>4217</v>
      </c>
      <c r="B565" s="7" t="s">
        <v>4218</v>
      </c>
    </row>
    <row r="566" spans="1:2">
      <c r="A566" s="7" t="s">
        <v>4219</v>
      </c>
      <c r="B566" s="7" t="s">
        <v>4220</v>
      </c>
    </row>
    <row r="567" spans="1:2">
      <c r="A567" s="7" t="s">
        <v>4221</v>
      </c>
      <c r="B567" s="7" t="s">
        <v>4222</v>
      </c>
    </row>
    <row r="568" spans="1:2">
      <c r="A568" s="7" t="s">
        <v>4223</v>
      </c>
      <c r="B568" s="7" t="s">
        <v>4224</v>
      </c>
    </row>
    <row r="569" spans="1:2">
      <c r="A569" s="7" t="s">
        <v>4225</v>
      </c>
      <c r="B569" s="7" t="s">
        <v>4226</v>
      </c>
    </row>
    <row r="570" spans="1:2">
      <c r="A570" s="7" t="s">
        <v>4227</v>
      </c>
      <c r="B570" s="7" t="s">
        <v>4228</v>
      </c>
    </row>
    <row r="571" spans="1:2">
      <c r="A571" s="7" t="s">
        <v>4229</v>
      </c>
      <c r="B571" s="7" t="s">
        <v>4230</v>
      </c>
    </row>
    <row r="572" spans="1:2">
      <c r="A572" s="7" t="s">
        <v>4231</v>
      </c>
      <c r="B572" s="7" t="s">
        <v>4232</v>
      </c>
    </row>
    <row r="573" spans="1:2">
      <c r="A573" s="7" t="s">
        <v>4233</v>
      </c>
      <c r="B573" s="7" t="s">
        <v>3230</v>
      </c>
    </row>
    <row r="574" spans="1:2">
      <c r="A574" s="7" t="s">
        <v>4234</v>
      </c>
      <c r="B574" s="7" t="s">
        <v>4235</v>
      </c>
    </row>
    <row r="575" spans="1:2">
      <c r="A575" s="7" t="s">
        <v>4236</v>
      </c>
      <c r="B575" s="7" t="s">
        <v>3216</v>
      </c>
    </row>
    <row r="576" spans="1:2">
      <c r="A576" s="7" t="s">
        <v>4237</v>
      </c>
      <c r="B576" s="7" t="s">
        <v>4238</v>
      </c>
    </row>
    <row r="577" spans="1:2">
      <c r="A577" s="7" t="s">
        <v>4239</v>
      </c>
      <c r="B577" s="7" t="s">
        <v>4240</v>
      </c>
    </row>
    <row r="578" spans="1:2">
      <c r="A578" s="7" t="s">
        <v>4241</v>
      </c>
      <c r="B578" s="7" t="s">
        <v>4242</v>
      </c>
    </row>
    <row r="579" spans="1:2">
      <c r="A579" s="7" t="s">
        <v>4243</v>
      </c>
      <c r="B579" s="7" t="s">
        <v>4244</v>
      </c>
    </row>
    <row r="580" spans="1:2">
      <c r="A580" s="7" t="s">
        <v>4245</v>
      </c>
      <c r="B580" s="7" t="s">
        <v>4246</v>
      </c>
    </row>
    <row r="581" spans="1:2">
      <c r="A581" s="7" t="s">
        <v>4247</v>
      </c>
      <c r="B581" s="7" t="s">
        <v>4248</v>
      </c>
    </row>
    <row r="582" spans="1:2">
      <c r="A582" s="7" t="s">
        <v>4249</v>
      </c>
      <c r="B582" s="7" t="s">
        <v>4250</v>
      </c>
    </row>
    <row r="583" spans="1:2">
      <c r="A583" s="7" t="s">
        <v>4251</v>
      </c>
      <c r="B583" s="7" t="s">
        <v>4252</v>
      </c>
    </row>
    <row r="584" spans="1:2">
      <c r="A584" s="7" t="s">
        <v>4253</v>
      </c>
      <c r="B584" s="7" t="s">
        <v>4254</v>
      </c>
    </row>
    <row r="585" spans="1:2">
      <c r="A585" s="7" t="s">
        <v>4255</v>
      </c>
      <c r="B585" s="7" t="s">
        <v>4256</v>
      </c>
    </row>
    <row r="586" spans="1:2">
      <c r="A586" s="7" t="s">
        <v>4257</v>
      </c>
      <c r="B586" s="7" t="s">
        <v>4258</v>
      </c>
    </row>
    <row r="587" spans="1:2">
      <c r="A587" s="7" t="s">
        <v>4259</v>
      </c>
      <c r="B587" s="7" t="s">
        <v>4260</v>
      </c>
    </row>
    <row r="588" spans="1:2">
      <c r="A588" s="7" t="s">
        <v>4261</v>
      </c>
      <c r="B588" s="7" t="s">
        <v>4208</v>
      </c>
    </row>
    <row r="589" spans="1:2">
      <c r="A589" s="7" t="s">
        <v>4262</v>
      </c>
      <c r="B589" s="7" t="s">
        <v>4263</v>
      </c>
    </row>
    <row r="590" spans="1:2">
      <c r="A590" s="7" t="s">
        <v>4264</v>
      </c>
      <c r="B590" s="7" t="s">
        <v>4265</v>
      </c>
    </row>
    <row r="591" spans="1:2">
      <c r="A591" s="7" t="s">
        <v>4266</v>
      </c>
      <c r="B591" s="7" t="s">
        <v>4267</v>
      </c>
    </row>
    <row r="592" spans="1:2">
      <c r="A592" s="7" t="s">
        <v>4268</v>
      </c>
      <c r="B592" s="7" t="s">
        <v>4269</v>
      </c>
    </row>
    <row r="593" spans="1:2">
      <c r="A593" s="7" t="s">
        <v>4270</v>
      </c>
      <c r="B593" s="7" t="s">
        <v>4271</v>
      </c>
    </row>
    <row r="594" spans="1:2">
      <c r="A594" s="7" t="s">
        <v>4272</v>
      </c>
      <c r="B594" s="7" t="s">
        <v>4273</v>
      </c>
    </row>
    <row r="595" spans="1:2">
      <c r="A595" s="7" t="s">
        <v>4274</v>
      </c>
      <c r="B595" s="7" t="s">
        <v>4275</v>
      </c>
    </row>
    <row r="596" spans="1:2">
      <c r="A596" s="7" t="s">
        <v>4276</v>
      </c>
      <c r="B596" s="7" t="s">
        <v>4277</v>
      </c>
    </row>
    <row r="597" spans="1:2">
      <c r="A597" s="7" t="s">
        <v>4278</v>
      </c>
      <c r="B597" s="7" t="s">
        <v>4279</v>
      </c>
    </row>
    <row r="598" spans="1:2">
      <c r="A598" s="7" t="s">
        <v>4280</v>
      </c>
      <c r="B598" s="7" t="s">
        <v>4281</v>
      </c>
    </row>
    <row r="599" spans="1:2">
      <c r="A599" s="7" t="s">
        <v>4282</v>
      </c>
      <c r="B599" s="7" t="s">
        <v>4283</v>
      </c>
    </row>
    <row r="600" spans="1:2">
      <c r="A600" s="7" t="s">
        <v>4284</v>
      </c>
      <c r="B600" s="7" t="s">
        <v>4285</v>
      </c>
    </row>
    <row r="601" spans="1:2">
      <c r="A601" s="7" t="s">
        <v>4286</v>
      </c>
      <c r="B601" s="7" t="s">
        <v>4287</v>
      </c>
    </row>
    <row r="602" spans="1:2">
      <c r="A602" s="7" t="s">
        <v>4288</v>
      </c>
      <c r="B602" s="7" t="s">
        <v>4289</v>
      </c>
    </row>
    <row r="603" spans="1:2">
      <c r="A603" s="7" t="s">
        <v>4290</v>
      </c>
      <c r="B603" s="7" t="s">
        <v>4291</v>
      </c>
    </row>
    <row r="604" spans="1:2">
      <c r="A604" s="7" t="s">
        <v>4292</v>
      </c>
      <c r="B604" s="7" t="s">
        <v>3615</v>
      </c>
    </row>
    <row r="605" spans="1:2">
      <c r="A605" s="7" t="s">
        <v>4293</v>
      </c>
      <c r="B605" s="7" t="s">
        <v>4294</v>
      </c>
    </row>
    <row r="606" spans="1:2">
      <c r="A606" s="7" t="s">
        <v>4295</v>
      </c>
      <c r="B606" s="7" t="s">
        <v>4296</v>
      </c>
    </row>
    <row r="607" spans="1:2">
      <c r="A607" s="7" t="s">
        <v>4297</v>
      </c>
      <c r="B607" s="7" t="s">
        <v>4298</v>
      </c>
    </row>
    <row r="608" spans="1:2">
      <c r="A608" s="7" t="s">
        <v>4299</v>
      </c>
      <c r="B608" s="7" t="s">
        <v>3526</v>
      </c>
    </row>
    <row r="609" spans="1:2">
      <c r="A609" s="7" t="s">
        <v>4300</v>
      </c>
      <c r="B609" s="7" t="s">
        <v>4301</v>
      </c>
    </row>
    <row r="610" spans="1:2">
      <c r="A610" s="7" t="s">
        <v>4302</v>
      </c>
      <c r="B610" s="7" t="s">
        <v>4303</v>
      </c>
    </row>
    <row r="611" spans="1:2">
      <c r="A611" s="7" t="s">
        <v>4304</v>
      </c>
      <c r="B611" s="7" t="s">
        <v>4305</v>
      </c>
    </row>
    <row r="612" spans="1:2">
      <c r="A612" s="7" t="s">
        <v>4306</v>
      </c>
      <c r="B612" s="7" t="s">
        <v>4307</v>
      </c>
    </row>
    <row r="613" spans="1:2">
      <c r="A613" s="7" t="s">
        <v>4308</v>
      </c>
      <c r="B613" s="7" t="s">
        <v>4309</v>
      </c>
    </row>
    <row r="614" spans="1:2">
      <c r="A614" s="7" t="s">
        <v>4310</v>
      </c>
      <c r="B614" s="7" t="s">
        <v>4311</v>
      </c>
    </row>
    <row r="615" spans="1:2">
      <c r="A615" s="7" t="s">
        <v>4312</v>
      </c>
      <c r="B615" s="7" t="s">
        <v>4313</v>
      </c>
    </row>
    <row r="616" spans="1:2">
      <c r="A616" s="7" t="s">
        <v>4314</v>
      </c>
      <c r="B616" s="7" t="s">
        <v>4315</v>
      </c>
    </row>
    <row r="617" spans="1:2">
      <c r="A617" s="7" t="s">
        <v>4316</v>
      </c>
      <c r="B617" s="7" t="s">
        <v>4317</v>
      </c>
    </row>
    <row r="618" spans="1:2">
      <c r="A618" s="7" t="s">
        <v>4318</v>
      </c>
      <c r="B618" s="7" t="s">
        <v>4319</v>
      </c>
    </row>
    <row r="619" spans="1:2">
      <c r="A619" s="7" t="s">
        <v>4320</v>
      </c>
      <c r="B619" s="7" t="s">
        <v>4321</v>
      </c>
    </row>
    <row r="620" spans="1:2">
      <c r="A620" s="7" t="s">
        <v>4322</v>
      </c>
      <c r="B620" s="7" t="s">
        <v>4323</v>
      </c>
    </row>
    <row r="621" spans="1:2">
      <c r="A621" s="7" t="s">
        <v>4324</v>
      </c>
      <c r="B621" s="7" t="s">
        <v>4325</v>
      </c>
    </row>
    <row r="622" spans="1:2">
      <c r="A622" s="7" t="s">
        <v>4326</v>
      </c>
      <c r="B622" s="7" t="s">
        <v>4327</v>
      </c>
    </row>
    <row r="623" spans="1:2">
      <c r="A623" s="7" t="s">
        <v>4328</v>
      </c>
      <c r="B623" s="7" t="s">
        <v>4329</v>
      </c>
    </row>
    <row r="624" spans="1:2">
      <c r="A624" s="7" t="s">
        <v>4330</v>
      </c>
      <c r="B624" s="7" t="s">
        <v>3750</v>
      </c>
    </row>
    <row r="625" spans="1:2">
      <c r="A625" s="7" t="s">
        <v>4331</v>
      </c>
      <c r="B625" s="7" t="s">
        <v>4332</v>
      </c>
    </row>
    <row r="626" spans="1:2">
      <c r="A626" s="7" t="s">
        <v>4333</v>
      </c>
      <c r="B626" s="7" t="s">
        <v>4334</v>
      </c>
    </row>
    <row r="627" spans="1:2">
      <c r="A627" s="7" t="s">
        <v>4335</v>
      </c>
      <c r="B627" s="7" t="s">
        <v>4336</v>
      </c>
    </row>
    <row r="628" spans="1:2">
      <c r="A628" s="7" t="s">
        <v>4337</v>
      </c>
      <c r="B628" s="7" t="s">
        <v>4338</v>
      </c>
    </row>
    <row r="629" spans="1:2">
      <c r="A629" s="7" t="s">
        <v>4339</v>
      </c>
      <c r="B629" s="7" t="s">
        <v>4340</v>
      </c>
    </row>
    <row r="630" spans="1:2">
      <c r="A630" s="7" t="s">
        <v>4341</v>
      </c>
      <c r="B630" s="7" t="s">
        <v>4342</v>
      </c>
    </row>
    <row r="631" spans="1:2">
      <c r="A631" s="7" t="s">
        <v>4343</v>
      </c>
      <c r="B631" s="7" t="s">
        <v>4344</v>
      </c>
    </row>
    <row r="632" spans="1:2">
      <c r="A632" s="7" t="s">
        <v>4345</v>
      </c>
      <c r="B632" s="7" t="s">
        <v>4346</v>
      </c>
    </row>
    <row r="633" spans="1:2">
      <c r="A633" s="7" t="s">
        <v>4347</v>
      </c>
      <c r="B633" s="7" t="s">
        <v>4348</v>
      </c>
    </row>
    <row r="634" spans="1:2">
      <c r="A634" s="7" t="s">
        <v>4349</v>
      </c>
      <c r="B634" s="7" t="s">
        <v>4350</v>
      </c>
    </row>
    <row r="635" spans="1:2">
      <c r="A635" s="7" t="s">
        <v>4351</v>
      </c>
      <c r="B635" s="7" t="s">
        <v>4352</v>
      </c>
    </row>
    <row r="636" spans="1:2">
      <c r="A636" s="7" t="s">
        <v>4353</v>
      </c>
      <c r="B636" s="7" t="s">
        <v>4354</v>
      </c>
    </row>
    <row r="637" spans="1:2">
      <c r="A637" s="7" t="s">
        <v>4355</v>
      </c>
      <c r="B637" s="7" t="s">
        <v>4356</v>
      </c>
    </row>
    <row r="638" spans="1:2">
      <c r="A638" s="7" t="s">
        <v>4357</v>
      </c>
      <c r="B638" s="7" t="s">
        <v>4358</v>
      </c>
    </row>
    <row r="639" spans="1:2">
      <c r="A639" s="7" t="s">
        <v>4359</v>
      </c>
      <c r="B639" s="7" t="s">
        <v>4360</v>
      </c>
    </row>
    <row r="640" spans="1:2">
      <c r="A640" s="7" t="s">
        <v>4361</v>
      </c>
      <c r="B640" s="7" t="s">
        <v>4362</v>
      </c>
    </row>
    <row r="641" spans="1:2">
      <c r="A641" s="7" t="s">
        <v>4363</v>
      </c>
      <c r="B641" s="7" t="s">
        <v>4364</v>
      </c>
    </row>
    <row r="642" spans="1:2">
      <c r="A642" s="7" t="s">
        <v>4365</v>
      </c>
      <c r="B642" s="7" t="s">
        <v>4366</v>
      </c>
    </row>
    <row r="643" spans="1:2">
      <c r="A643" s="7" t="s">
        <v>4367</v>
      </c>
      <c r="B643" s="7" t="s">
        <v>4368</v>
      </c>
    </row>
    <row r="644" spans="1:2">
      <c r="A644" s="7" t="s">
        <v>4369</v>
      </c>
      <c r="B644" s="7" t="s">
        <v>4370</v>
      </c>
    </row>
    <row r="645" spans="1:2">
      <c r="A645" s="7" t="s">
        <v>4371</v>
      </c>
      <c r="B645" s="7" t="s">
        <v>4372</v>
      </c>
    </row>
    <row r="646" spans="1:2">
      <c r="A646" s="7" t="s">
        <v>4373</v>
      </c>
      <c r="B646" s="7" t="s">
        <v>4374</v>
      </c>
    </row>
    <row r="647" spans="1:2">
      <c r="A647" s="7" t="s">
        <v>4375</v>
      </c>
      <c r="B647" s="7" t="s">
        <v>4376</v>
      </c>
    </row>
    <row r="648" spans="1:2">
      <c r="A648" s="7" t="s">
        <v>4377</v>
      </c>
      <c r="B648" s="7" t="s">
        <v>4378</v>
      </c>
    </row>
    <row r="649" spans="1:2">
      <c r="A649" s="7" t="s">
        <v>4379</v>
      </c>
      <c r="B649" s="7" t="s">
        <v>4380</v>
      </c>
    </row>
    <row r="650" spans="1:2">
      <c r="A650" s="7" t="s">
        <v>4381</v>
      </c>
      <c r="B650" s="7" t="s">
        <v>4382</v>
      </c>
    </row>
    <row r="651" spans="1:2">
      <c r="A651" s="7" t="s">
        <v>4383</v>
      </c>
      <c r="B651" s="7" t="s">
        <v>4384</v>
      </c>
    </row>
    <row r="652" spans="1:2">
      <c r="A652" s="7" t="s">
        <v>4385</v>
      </c>
      <c r="B652" s="7" t="s">
        <v>4386</v>
      </c>
    </row>
    <row r="653" spans="1:2">
      <c r="A653" s="7" t="s">
        <v>4387</v>
      </c>
      <c r="B653" s="7" t="s">
        <v>4388</v>
      </c>
    </row>
    <row r="654" spans="1:2">
      <c r="A654" s="7" t="s">
        <v>4389</v>
      </c>
      <c r="B654" s="7" t="s">
        <v>4390</v>
      </c>
    </row>
    <row r="655" spans="1:2">
      <c r="A655" s="7" t="s">
        <v>4391</v>
      </c>
      <c r="B655" s="7" t="s">
        <v>4392</v>
      </c>
    </row>
    <row r="656" spans="1:2">
      <c r="A656" s="7" t="s">
        <v>4393</v>
      </c>
      <c r="B656" s="7" t="s">
        <v>4394</v>
      </c>
    </row>
    <row r="657" spans="1:2">
      <c r="A657" s="7" t="s">
        <v>4395</v>
      </c>
      <c r="B657" s="7" t="s">
        <v>4396</v>
      </c>
    </row>
    <row r="658" spans="1:2">
      <c r="A658" s="7" t="s">
        <v>4397</v>
      </c>
      <c r="B658" s="7" t="s">
        <v>4398</v>
      </c>
    </row>
    <row r="659" spans="1:2">
      <c r="A659" s="7" t="s">
        <v>4399</v>
      </c>
      <c r="B659" s="7" t="s">
        <v>4400</v>
      </c>
    </row>
    <row r="660" spans="1:2">
      <c r="A660" s="7" t="s">
        <v>4401</v>
      </c>
      <c r="B660" s="7" t="s">
        <v>4402</v>
      </c>
    </row>
    <row r="661" spans="1:2">
      <c r="A661" s="7" t="s">
        <v>4403</v>
      </c>
      <c r="B661" s="7" t="s">
        <v>4404</v>
      </c>
    </row>
    <row r="662" spans="1:2">
      <c r="A662" s="7" t="s">
        <v>4405</v>
      </c>
      <c r="B662" s="7" t="s">
        <v>4406</v>
      </c>
    </row>
    <row r="663" spans="1:2">
      <c r="A663" s="7" t="s">
        <v>4407</v>
      </c>
      <c r="B663" s="7" t="s">
        <v>3232</v>
      </c>
    </row>
    <row r="664" spans="1:2">
      <c r="A664" s="7" t="s">
        <v>4408</v>
      </c>
      <c r="B664" s="7" t="s">
        <v>4409</v>
      </c>
    </row>
    <row r="665" spans="1:2">
      <c r="A665" s="7" t="s">
        <v>4410</v>
      </c>
      <c r="B665" s="7" t="s">
        <v>4411</v>
      </c>
    </row>
    <row r="666" spans="1:2">
      <c r="A666" s="7" t="s">
        <v>4412</v>
      </c>
      <c r="B666" s="7" t="s">
        <v>4413</v>
      </c>
    </row>
    <row r="667" spans="1:2">
      <c r="A667" s="7" t="s">
        <v>4414</v>
      </c>
      <c r="B667" s="7" t="s">
        <v>4415</v>
      </c>
    </row>
    <row r="668" spans="1:2">
      <c r="A668" s="7" t="s">
        <v>4416</v>
      </c>
      <c r="B668" s="7" t="s">
        <v>4417</v>
      </c>
    </row>
    <row r="669" spans="1:2">
      <c r="A669" s="7" t="s">
        <v>4418</v>
      </c>
      <c r="B669" s="7" t="s">
        <v>4419</v>
      </c>
    </row>
    <row r="670" spans="1:2">
      <c r="A670" s="7" t="s">
        <v>4420</v>
      </c>
      <c r="B670" s="7" t="s">
        <v>4421</v>
      </c>
    </row>
    <row r="671" spans="1:2">
      <c r="A671" s="7" t="s">
        <v>4422</v>
      </c>
      <c r="B671" s="7" t="s">
        <v>4423</v>
      </c>
    </row>
    <row r="672" spans="1:2">
      <c r="A672" s="7" t="s">
        <v>4424</v>
      </c>
      <c r="B672" s="7" t="s">
        <v>4425</v>
      </c>
    </row>
    <row r="673" spans="1:2">
      <c r="A673" s="7" t="s">
        <v>4426</v>
      </c>
      <c r="B673" s="7" t="s">
        <v>4427</v>
      </c>
    </row>
    <row r="674" spans="1:2">
      <c r="A674" s="7" t="s">
        <v>4428</v>
      </c>
      <c r="B674" s="7" t="s">
        <v>4429</v>
      </c>
    </row>
    <row r="675" spans="1:2">
      <c r="A675" s="7" t="s">
        <v>4430</v>
      </c>
      <c r="B675" s="7" t="s">
        <v>4431</v>
      </c>
    </row>
    <row r="676" spans="1:2">
      <c r="A676" s="7" t="s">
        <v>4432</v>
      </c>
      <c r="B676" s="7" t="s">
        <v>4433</v>
      </c>
    </row>
    <row r="677" spans="1:2">
      <c r="A677" s="7" t="s">
        <v>4434</v>
      </c>
      <c r="B677" s="7" t="s">
        <v>4435</v>
      </c>
    </row>
    <row r="678" spans="1:2">
      <c r="A678" s="7" t="s">
        <v>4436</v>
      </c>
      <c r="B678" s="7" t="s">
        <v>4437</v>
      </c>
    </row>
    <row r="679" spans="1:2">
      <c r="A679" s="7" t="s">
        <v>4438</v>
      </c>
      <c r="B679" s="7" t="s">
        <v>4439</v>
      </c>
    </row>
    <row r="680" spans="1:2">
      <c r="A680" s="7" t="s">
        <v>4440</v>
      </c>
      <c r="B680" s="7" t="s">
        <v>4441</v>
      </c>
    </row>
    <row r="681" spans="1:2">
      <c r="A681" s="7" t="s">
        <v>4442</v>
      </c>
      <c r="B681" s="7" t="s">
        <v>4443</v>
      </c>
    </row>
    <row r="682" spans="1:2">
      <c r="A682" s="7" t="s">
        <v>4444</v>
      </c>
      <c r="B682" s="7" t="s">
        <v>4445</v>
      </c>
    </row>
    <row r="683" spans="1:2">
      <c r="A683" s="7" t="s">
        <v>4446</v>
      </c>
      <c r="B683" s="7" t="s">
        <v>4447</v>
      </c>
    </row>
    <row r="684" spans="1:2">
      <c r="A684" s="7" t="s">
        <v>4448</v>
      </c>
      <c r="B684" s="7" t="s">
        <v>4449</v>
      </c>
    </row>
    <row r="685" spans="1:2">
      <c r="A685" s="7" t="s">
        <v>4450</v>
      </c>
      <c r="B685" s="7" t="s">
        <v>3609</v>
      </c>
    </row>
    <row r="686" spans="1:2">
      <c r="A686" s="7" t="s">
        <v>4451</v>
      </c>
      <c r="B686" s="7" t="s">
        <v>3344</v>
      </c>
    </row>
    <row r="687" spans="1:2">
      <c r="A687" s="7" t="s">
        <v>4452</v>
      </c>
      <c r="B687" s="7" t="s">
        <v>4453</v>
      </c>
    </row>
    <row r="688" spans="1:2">
      <c r="A688" s="7" t="s">
        <v>4454</v>
      </c>
      <c r="B688" s="7" t="s">
        <v>4455</v>
      </c>
    </row>
    <row r="689" spans="1:2">
      <c r="A689" s="7" t="s">
        <v>4456</v>
      </c>
      <c r="B689" s="7" t="s">
        <v>4457</v>
      </c>
    </row>
    <row r="690" spans="1:2">
      <c r="A690" s="7" t="s">
        <v>4458</v>
      </c>
      <c r="B690" s="7" t="s">
        <v>4459</v>
      </c>
    </row>
    <row r="691" spans="1:2">
      <c r="A691" s="7" t="s">
        <v>4460</v>
      </c>
      <c r="B691" s="7" t="s">
        <v>4461</v>
      </c>
    </row>
    <row r="692" spans="1:2">
      <c r="A692" s="7" t="s">
        <v>4462</v>
      </c>
      <c r="B692" s="7" t="s">
        <v>4463</v>
      </c>
    </row>
    <row r="693" spans="1:2">
      <c r="A693" s="7" t="s">
        <v>4464</v>
      </c>
      <c r="B693" s="7" t="s">
        <v>4465</v>
      </c>
    </row>
    <row r="694" spans="1:2">
      <c r="A694" s="7" t="s">
        <v>4466</v>
      </c>
      <c r="B694" s="7" t="s">
        <v>4467</v>
      </c>
    </row>
    <row r="695" spans="1:2">
      <c r="A695" s="7" t="s">
        <v>4468</v>
      </c>
      <c r="B695" s="7" t="s">
        <v>4469</v>
      </c>
    </row>
    <row r="696" spans="1:2">
      <c r="A696" s="7" t="s">
        <v>4470</v>
      </c>
      <c r="B696" s="7" t="s">
        <v>4471</v>
      </c>
    </row>
    <row r="697" spans="1:2">
      <c r="A697" s="7" t="s">
        <v>4472</v>
      </c>
      <c r="B697" s="7" t="s">
        <v>4473</v>
      </c>
    </row>
    <row r="698" spans="1:2">
      <c r="A698" s="7" t="s">
        <v>4474</v>
      </c>
      <c r="B698" s="7" t="s">
        <v>4475</v>
      </c>
    </row>
    <row r="699" spans="1:2">
      <c r="A699" s="7" t="s">
        <v>4476</v>
      </c>
      <c r="B699" s="7" t="s">
        <v>4477</v>
      </c>
    </row>
    <row r="700" spans="1:2">
      <c r="A700" s="7" t="s">
        <v>4478</v>
      </c>
      <c r="B700" s="7" t="s">
        <v>4479</v>
      </c>
    </row>
    <row r="701" spans="1:2">
      <c r="A701" s="7" t="s">
        <v>4480</v>
      </c>
      <c r="B701" s="7" t="s">
        <v>4481</v>
      </c>
    </row>
    <row r="702" spans="1:2">
      <c r="A702" s="7" t="s">
        <v>4482</v>
      </c>
      <c r="B702" s="7" t="s">
        <v>4483</v>
      </c>
    </row>
    <row r="703" spans="1:2">
      <c r="A703" s="7" t="s">
        <v>4484</v>
      </c>
      <c r="B703" s="7" t="s">
        <v>4485</v>
      </c>
    </row>
    <row r="704" spans="1:2">
      <c r="A704" s="7" t="s">
        <v>4486</v>
      </c>
      <c r="B704" s="7" t="s">
        <v>4487</v>
      </c>
    </row>
    <row r="705" spans="1:2">
      <c r="A705" s="7" t="s">
        <v>4488</v>
      </c>
      <c r="B705" s="7" t="s">
        <v>4489</v>
      </c>
    </row>
    <row r="706" spans="1:2">
      <c r="A706" s="7" t="s">
        <v>4490</v>
      </c>
      <c r="B706" s="7" t="s">
        <v>4491</v>
      </c>
    </row>
    <row r="707" spans="1:2">
      <c r="A707" s="7" t="s">
        <v>4492</v>
      </c>
      <c r="B707" s="7" t="s">
        <v>4493</v>
      </c>
    </row>
    <row r="708" spans="1:2">
      <c r="A708" s="7" t="s">
        <v>4494</v>
      </c>
      <c r="B708" s="7" t="s">
        <v>3427</v>
      </c>
    </row>
    <row r="709" spans="1:2">
      <c r="A709" s="7" t="s">
        <v>4495</v>
      </c>
      <c r="B709" s="7" t="s">
        <v>4496</v>
      </c>
    </row>
    <row r="710" spans="1:2">
      <c r="A710" s="7" t="s">
        <v>4497</v>
      </c>
      <c r="B710" s="7" t="s">
        <v>4498</v>
      </c>
    </row>
    <row r="711" spans="1:2">
      <c r="A711" s="7" t="s">
        <v>4499</v>
      </c>
      <c r="B711" s="7" t="s">
        <v>4500</v>
      </c>
    </row>
    <row r="712" spans="1:2">
      <c r="A712" s="7" t="s">
        <v>4501</v>
      </c>
      <c r="B712" s="7" t="s">
        <v>4502</v>
      </c>
    </row>
    <row r="713" spans="1:2">
      <c r="A713" s="7" t="s">
        <v>4503</v>
      </c>
      <c r="B713" s="7" t="s">
        <v>4504</v>
      </c>
    </row>
    <row r="714" spans="1:2">
      <c r="A714" s="7" t="s">
        <v>4505</v>
      </c>
      <c r="B714" s="7" t="s">
        <v>3658</v>
      </c>
    </row>
    <row r="715" spans="1:2">
      <c r="A715" s="7" t="s">
        <v>4506</v>
      </c>
      <c r="B715" s="7" t="s">
        <v>4507</v>
      </c>
    </row>
    <row r="716" spans="1:2">
      <c r="A716" s="7" t="s">
        <v>4508</v>
      </c>
      <c r="B716" s="7" t="s">
        <v>4509</v>
      </c>
    </row>
    <row r="717" spans="1:2">
      <c r="A717" s="7" t="s">
        <v>4510</v>
      </c>
      <c r="B717" s="7" t="s">
        <v>4511</v>
      </c>
    </row>
    <row r="718" spans="1:2">
      <c r="A718" s="7" t="s">
        <v>4512</v>
      </c>
      <c r="B718" s="7" t="s">
        <v>4513</v>
      </c>
    </row>
    <row r="719" spans="1:2">
      <c r="A719" s="7" t="s">
        <v>4514</v>
      </c>
      <c r="B719" s="7" t="s">
        <v>4515</v>
      </c>
    </row>
    <row r="720" spans="1:2">
      <c r="A720" s="7" t="s">
        <v>4516</v>
      </c>
      <c r="B720" s="7" t="s">
        <v>4517</v>
      </c>
    </row>
    <row r="721" spans="1:2">
      <c r="A721" s="7" t="s">
        <v>4518</v>
      </c>
      <c r="B721" s="7" t="s">
        <v>4519</v>
      </c>
    </row>
    <row r="722" spans="1:2">
      <c r="A722" s="7" t="s">
        <v>4520</v>
      </c>
      <c r="B722" s="7" t="s">
        <v>4521</v>
      </c>
    </row>
    <row r="723" spans="1:2">
      <c r="A723" s="7" t="s">
        <v>4522</v>
      </c>
      <c r="B723" s="7" t="s">
        <v>4523</v>
      </c>
    </row>
    <row r="724" spans="1:2">
      <c r="A724" s="7" t="s">
        <v>4524</v>
      </c>
      <c r="B724" s="7" t="s">
        <v>4525</v>
      </c>
    </row>
    <row r="725" spans="1:2">
      <c r="A725" s="7" t="s">
        <v>4526</v>
      </c>
      <c r="B725" s="7" t="s">
        <v>4527</v>
      </c>
    </row>
    <row r="726" spans="1:2">
      <c r="A726" s="7" t="s">
        <v>4528</v>
      </c>
      <c r="B726" s="7" t="s">
        <v>4529</v>
      </c>
    </row>
    <row r="727" spans="1:2">
      <c r="A727" s="7" t="s">
        <v>4530</v>
      </c>
      <c r="B727" s="7" t="s">
        <v>4531</v>
      </c>
    </row>
    <row r="728" spans="1:2">
      <c r="A728" s="7" t="s">
        <v>4532</v>
      </c>
      <c r="B728" s="7" t="s">
        <v>4533</v>
      </c>
    </row>
    <row r="729" spans="1:2">
      <c r="A729" s="7" t="s">
        <v>4534</v>
      </c>
      <c r="B729" s="7" t="s">
        <v>4535</v>
      </c>
    </row>
    <row r="730" spans="1:2">
      <c r="A730" s="7" t="s">
        <v>4536</v>
      </c>
      <c r="B730" s="7" t="s">
        <v>4537</v>
      </c>
    </row>
    <row r="731" spans="1:2">
      <c r="A731" s="7" t="s">
        <v>4538</v>
      </c>
      <c r="B731" s="7" t="s">
        <v>4539</v>
      </c>
    </row>
    <row r="732" spans="1:2">
      <c r="A732" s="7" t="s">
        <v>4540</v>
      </c>
      <c r="B732" s="7" t="s">
        <v>4541</v>
      </c>
    </row>
    <row r="733" spans="1:2">
      <c r="A733" s="7" t="s">
        <v>4542</v>
      </c>
      <c r="B733" s="7" t="s">
        <v>4543</v>
      </c>
    </row>
    <row r="734" spans="1:2">
      <c r="A734" s="7" t="s">
        <v>4544</v>
      </c>
      <c r="B734" s="7" t="s">
        <v>4545</v>
      </c>
    </row>
    <row r="735" spans="1:2">
      <c r="A735" s="7" t="s">
        <v>4546</v>
      </c>
      <c r="B735" s="7" t="s">
        <v>4547</v>
      </c>
    </row>
    <row r="736" spans="1:2">
      <c r="A736" s="7" t="s">
        <v>4548</v>
      </c>
      <c r="B736" s="7" t="s">
        <v>4549</v>
      </c>
    </row>
    <row r="737" spans="1:2">
      <c r="A737" s="7" t="s">
        <v>4550</v>
      </c>
      <c r="B737" s="7" t="s">
        <v>3399</v>
      </c>
    </row>
    <row r="738" spans="1:2">
      <c r="A738" s="7" t="s">
        <v>4551</v>
      </c>
      <c r="B738" s="7" t="s">
        <v>4552</v>
      </c>
    </row>
    <row r="739" spans="1:2">
      <c r="A739" s="7" t="s">
        <v>4553</v>
      </c>
      <c r="B739" s="7" t="s">
        <v>3774</v>
      </c>
    </row>
    <row r="740" spans="1:2">
      <c r="A740" s="7" t="s">
        <v>4554</v>
      </c>
      <c r="B740" s="7" t="s">
        <v>4555</v>
      </c>
    </row>
    <row r="741" spans="1:2">
      <c r="A741" s="7" t="s">
        <v>4556</v>
      </c>
      <c r="B741" s="7" t="s">
        <v>4557</v>
      </c>
    </row>
    <row r="742" spans="1:2">
      <c r="A742" s="7" t="s">
        <v>4558</v>
      </c>
      <c r="B742" s="7" t="s">
        <v>4559</v>
      </c>
    </row>
    <row r="743" spans="1:2">
      <c r="A743" s="7" t="s">
        <v>4560</v>
      </c>
      <c r="B743" s="7" t="s">
        <v>4561</v>
      </c>
    </row>
    <row r="744" spans="1:2">
      <c r="A744" s="7" t="s">
        <v>4562</v>
      </c>
      <c r="B744" s="7" t="s">
        <v>4563</v>
      </c>
    </row>
    <row r="745" spans="1:2">
      <c r="A745" s="7" t="s">
        <v>4564</v>
      </c>
      <c r="B745" s="7" t="s">
        <v>4565</v>
      </c>
    </row>
    <row r="746" spans="1:2">
      <c r="A746" s="7" t="s">
        <v>4566</v>
      </c>
      <c r="B746" s="7" t="s">
        <v>4567</v>
      </c>
    </row>
    <row r="747" spans="1:2">
      <c r="A747" s="7" t="s">
        <v>4568</v>
      </c>
      <c r="B747" s="7" t="s">
        <v>4569</v>
      </c>
    </row>
    <row r="748" spans="1:2">
      <c r="A748" s="7" t="s">
        <v>4570</v>
      </c>
      <c r="B748" s="7" t="s">
        <v>4571</v>
      </c>
    </row>
    <row r="749" spans="1:2">
      <c r="A749" s="7" t="s">
        <v>4572</v>
      </c>
      <c r="B749" s="7" t="s">
        <v>4573</v>
      </c>
    </row>
    <row r="750" spans="1:2">
      <c r="A750" s="7" t="s">
        <v>4574</v>
      </c>
      <c r="B750" s="7" t="s">
        <v>4575</v>
      </c>
    </row>
    <row r="751" spans="1:2">
      <c r="A751" s="7" t="s">
        <v>4576</v>
      </c>
      <c r="B751" s="7" t="s">
        <v>3344</v>
      </c>
    </row>
    <row r="752" spans="1:2">
      <c r="A752" s="7" t="s">
        <v>4577</v>
      </c>
      <c r="B752" s="7" t="s">
        <v>3619</v>
      </c>
    </row>
    <row r="753" spans="1:2">
      <c r="A753" s="7" t="s">
        <v>4578</v>
      </c>
      <c r="B753" s="7" t="s">
        <v>3324</v>
      </c>
    </row>
    <row r="754" spans="1:2">
      <c r="A754" s="7" t="s">
        <v>4579</v>
      </c>
      <c r="B754" s="7" t="s">
        <v>4580</v>
      </c>
    </row>
    <row r="755" spans="1:2">
      <c r="A755" s="7" t="s">
        <v>4581</v>
      </c>
      <c r="B755" s="7" t="s">
        <v>4582</v>
      </c>
    </row>
    <row r="756" spans="1:2">
      <c r="A756" s="7" t="s">
        <v>4583</v>
      </c>
      <c r="B756" s="7" t="s">
        <v>4584</v>
      </c>
    </row>
    <row r="757" spans="1:2">
      <c r="A757" s="7" t="s">
        <v>4585</v>
      </c>
      <c r="B757" s="7" t="s">
        <v>4586</v>
      </c>
    </row>
    <row r="758" spans="1:2">
      <c r="A758" s="7" t="s">
        <v>4587</v>
      </c>
      <c r="B758" s="7" t="s">
        <v>4588</v>
      </c>
    </row>
    <row r="759" spans="1:2">
      <c r="A759" s="7" t="s">
        <v>4589</v>
      </c>
      <c r="B759" s="7" t="s">
        <v>4590</v>
      </c>
    </row>
    <row r="760" spans="1:2">
      <c r="A760" s="7" t="s">
        <v>4591</v>
      </c>
      <c r="B760" s="7" t="s">
        <v>4592</v>
      </c>
    </row>
    <row r="761" spans="1:2">
      <c r="A761" s="7" t="s">
        <v>4593</v>
      </c>
      <c r="B761" s="7" t="s">
        <v>4594</v>
      </c>
    </row>
  </sheetData>
  <sheetProtection formatColumns="0" formatRows="0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REESTR_CNCSN_IP">
    <tabColor indexed="47"/>
  </sheetPr>
  <dimension ref="A1:G15"/>
  <sheetViews>
    <sheetView showGridLines="0" zoomScaleNormal="100" workbookViewId="0"/>
  </sheetViews>
  <sheetFormatPr defaultRowHeight="11.25"/>
  <cols>
    <col min="1" max="16384" width="9.140625" style="7"/>
  </cols>
  <sheetData>
    <row r="1" spans="1:7">
      <c r="A1" s="7" t="s">
        <v>1204</v>
      </c>
      <c r="B1" s="7" t="s">
        <v>2563</v>
      </c>
      <c r="C1" s="7" t="s">
        <v>2564</v>
      </c>
      <c r="D1" s="7" t="s">
        <v>2565</v>
      </c>
      <c r="E1" s="7" t="s">
        <v>2566</v>
      </c>
      <c r="F1" s="7" t="s">
        <v>2567</v>
      </c>
      <c r="G1" s="7" t="s">
        <v>2568</v>
      </c>
    </row>
    <row r="2" spans="1:7">
      <c r="A2" s="7" t="s">
        <v>5095</v>
      </c>
      <c r="B2" s="7" t="s">
        <v>2557</v>
      </c>
      <c r="C2" s="683"/>
    </row>
    <row r="3" spans="1:7">
      <c r="A3" s="7" t="s">
        <v>5096</v>
      </c>
      <c r="B3" s="7" t="s">
        <v>5097</v>
      </c>
      <c r="C3" s="683"/>
    </row>
    <row r="4" spans="1:7">
      <c r="A4" s="7" t="s">
        <v>5096</v>
      </c>
      <c r="B4" s="7" t="s">
        <v>5097</v>
      </c>
      <c r="C4" s="683" t="s">
        <v>5098</v>
      </c>
      <c r="D4" s="7" t="s">
        <v>129</v>
      </c>
      <c r="E4" s="7" t="s">
        <v>5099</v>
      </c>
      <c r="F4" s="7" t="s">
        <v>5100</v>
      </c>
      <c r="G4" s="7" t="s">
        <v>5101</v>
      </c>
    </row>
    <row r="5" spans="1:7">
      <c r="A5" s="7" t="s">
        <v>5096</v>
      </c>
      <c r="B5" s="7" t="s">
        <v>5097</v>
      </c>
      <c r="C5" s="683" t="s">
        <v>5102</v>
      </c>
      <c r="D5" s="7" t="s">
        <v>129</v>
      </c>
      <c r="E5" s="7" t="s">
        <v>5099</v>
      </c>
      <c r="F5" s="7" t="s">
        <v>5103</v>
      </c>
      <c r="G5" s="7" t="s">
        <v>5104</v>
      </c>
    </row>
    <row r="6" spans="1:7">
      <c r="A6" s="7" t="s">
        <v>5096</v>
      </c>
      <c r="B6" s="7" t="s">
        <v>5097</v>
      </c>
      <c r="C6" s="683" t="s">
        <v>5105</v>
      </c>
      <c r="D6" s="7" t="s">
        <v>129</v>
      </c>
      <c r="E6" s="7" t="s">
        <v>5099</v>
      </c>
      <c r="F6" s="7" t="s">
        <v>5106</v>
      </c>
      <c r="G6" s="7" t="s">
        <v>5104</v>
      </c>
    </row>
    <row r="7" spans="1:7">
      <c r="A7" s="7" t="s">
        <v>5096</v>
      </c>
      <c r="B7" s="7" t="s">
        <v>5097</v>
      </c>
      <c r="C7" s="683" t="s">
        <v>5107</v>
      </c>
      <c r="D7" s="7" t="s">
        <v>129</v>
      </c>
      <c r="E7" s="7" t="s">
        <v>5099</v>
      </c>
      <c r="F7" s="7" t="s">
        <v>5103</v>
      </c>
      <c r="G7" s="7" t="s">
        <v>5108</v>
      </c>
    </row>
    <row r="8" spans="1:7">
      <c r="A8" s="7" t="s">
        <v>5096</v>
      </c>
      <c r="B8" s="7" t="s">
        <v>5097</v>
      </c>
      <c r="C8" s="683" t="s">
        <v>5109</v>
      </c>
      <c r="D8" s="7" t="s">
        <v>129</v>
      </c>
      <c r="E8" s="7" t="s">
        <v>5099</v>
      </c>
      <c r="F8" s="7" t="s">
        <v>5103</v>
      </c>
      <c r="G8" s="7" t="s">
        <v>5104</v>
      </c>
    </row>
    <row r="9" spans="1:7">
      <c r="A9" s="7" t="s">
        <v>5096</v>
      </c>
      <c r="B9" s="7" t="s">
        <v>5097</v>
      </c>
      <c r="C9" s="683" t="s">
        <v>5110</v>
      </c>
      <c r="D9" s="7" t="s">
        <v>129</v>
      </c>
      <c r="E9" s="7" t="s">
        <v>5099</v>
      </c>
      <c r="F9" s="7" t="s">
        <v>5106</v>
      </c>
      <c r="G9" s="7" t="s">
        <v>5104</v>
      </c>
    </row>
    <row r="10" spans="1:7">
      <c r="A10" s="7" t="s">
        <v>5096</v>
      </c>
      <c r="B10" s="7" t="s">
        <v>5097</v>
      </c>
      <c r="C10" s="683" t="s">
        <v>5111</v>
      </c>
      <c r="D10" s="7" t="s">
        <v>129</v>
      </c>
      <c r="E10" s="7" t="s">
        <v>5099</v>
      </c>
      <c r="F10" s="7" t="s">
        <v>5106</v>
      </c>
      <c r="G10" s="7" t="s">
        <v>5104</v>
      </c>
    </row>
    <row r="11" spans="1:7">
      <c r="A11" s="7" t="s">
        <v>5096</v>
      </c>
      <c r="B11" s="7" t="s">
        <v>5097</v>
      </c>
      <c r="C11" s="683" t="s">
        <v>5112</v>
      </c>
      <c r="D11" s="7" t="s">
        <v>129</v>
      </c>
      <c r="E11" s="7" t="s">
        <v>5099</v>
      </c>
      <c r="F11" s="7" t="s">
        <v>5106</v>
      </c>
      <c r="G11" s="7" t="s">
        <v>5104</v>
      </c>
    </row>
    <row r="12" spans="1:7">
      <c r="A12" s="7" t="s">
        <v>5096</v>
      </c>
      <c r="B12" s="7" t="s">
        <v>5097</v>
      </c>
      <c r="C12" s="683" t="s">
        <v>5113</v>
      </c>
      <c r="D12" s="7" t="s">
        <v>129</v>
      </c>
      <c r="E12" s="7" t="s">
        <v>5099</v>
      </c>
      <c r="F12" s="7" t="s">
        <v>5106</v>
      </c>
      <c r="G12" s="7" t="s">
        <v>5104</v>
      </c>
    </row>
    <row r="13" spans="1:7">
      <c r="A13" s="7" t="s">
        <v>5096</v>
      </c>
      <c r="B13" s="7" t="s">
        <v>5097</v>
      </c>
      <c r="C13" s="683" t="s">
        <v>5114</v>
      </c>
      <c r="D13" s="7" t="s">
        <v>129</v>
      </c>
      <c r="E13" s="7" t="s">
        <v>5099</v>
      </c>
      <c r="F13" s="7" t="s">
        <v>5115</v>
      </c>
      <c r="G13" s="7" t="s">
        <v>5116</v>
      </c>
    </row>
    <row r="14" spans="1:7">
      <c r="A14" s="7" t="s">
        <v>5096</v>
      </c>
      <c r="B14" s="7" t="s">
        <v>5097</v>
      </c>
      <c r="C14" s="683" t="s">
        <v>5117</v>
      </c>
      <c r="D14" s="7" t="s">
        <v>129</v>
      </c>
      <c r="E14" s="7" t="s">
        <v>5099</v>
      </c>
      <c r="F14" s="7" t="s">
        <v>5118</v>
      </c>
      <c r="G14" s="7" t="s">
        <v>5119</v>
      </c>
    </row>
    <row r="15" spans="1:7">
      <c r="C15" s="683"/>
    </row>
  </sheetData>
  <sheetProtection formatColumns="0" formatRows="0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transitionEntry="1" codeName="SHEET_TITLE">
    <tabColor indexed="11"/>
  </sheetPr>
  <dimension ref="A1:Q49"/>
  <sheetViews>
    <sheetView showGridLines="0" topLeftCell="D3" zoomScale="90" zoomScaleNormal="90" workbookViewId="0">
      <pane ySplit="3" topLeftCell="A32" activePane="bottomLeft" state="frozen"/>
      <selection pane="bottomLeft" activeCell="E4" sqref="E4"/>
    </sheetView>
  </sheetViews>
  <sheetFormatPr defaultRowHeight="11.25"/>
  <cols>
    <col min="1" max="1" width="2.7109375" style="22" hidden="1" customWidth="1"/>
    <col min="2" max="3" width="2.7109375" style="130" hidden="1" customWidth="1"/>
    <col min="4" max="4" width="2.7109375" style="130" customWidth="1"/>
    <col min="5" max="5" width="19.7109375" style="46" customWidth="1"/>
    <col min="6" max="6" width="22.7109375" style="130" customWidth="1"/>
    <col min="7" max="7" width="0.140625" style="130" customWidth="1"/>
    <col min="8" max="8" width="59.7109375" style="130" customWidth="1"/>
    <col min="9" max="9" width="2.7109375" style="31" customWidth="1"/>
    <col min="10" max="10" width="12.7109375" style="31" customWidth="1"/>
    <col min="11" max="11" width="2.7109375" style="31" customWidth="1"/>
    <col min="12" max="13" width="16.7109375" style="31" customWidth="1"/>
    <col min="14" max="14" width="9.140625" style="31"/>
    <col min="15" max="15" width="22.5703125" style="31" hidden="1" customWidth="1"/>
    <col min="16" max="16" width="9.140625" style="31"/>
    <col min="17" max="17" width="15.7109375" style="31" hidden="1" customWidth="1"/>
    <col min="18" max="16384" width="9.140625" style="31"/>
  </cols>
  <sheetData>
    <row r="1" spans="1:17" s="130" customFormat="1" ht="12" hidden="1" customHeight="1">
      <c r="A1" s="19"/>
      <c r="E1" s="46"/>
    </row>
    <row r="2" spans="1:17" s="130" customFormat="1" ht="12" hidden="1" customHeight="1">
      <c r="A2" s="19"/>
      <c r="E2" s="46"/>
      <c r="F2" s="46"/>
      <c r="G2" s="46"/>
      <c r="H2" s="612"/>
    </row>
    <row r="3" spans="1:17" s="130" customFormat="1" ht="3" customHeight="1">
      <c r="A3" s="19"/>
      <c r="E3" s="46"/>
      <c r="F3" s="417"/>
      <c r="G3" s="417"/>
      <c r="H3" s="417"/>
    </row>
    <row r="4" spans="1:17" s="130" customFormat="1" ht="12" customHeight="1">
      <c r="A4" s="19"/>
      <c r="E4" s="611" t="s">
        <v>2290</v>
      </c>
      <c r="F4" s="417"/>
      <c r="G4" s="417"/>
      <c r="H4" s="600"/>
    </row>
    <row r="5" spans="1:17" s="130" customFormat="1" ht="18" customHeight="1">
      <c r="A5" s="19"/>
      <c r="D5" s="610"/>
      <c r="E5" s="724" t="s">
        <v>2291</v>
      </c>
      <c r="F5" s="725"/>
      <c r="G5" s="726"/>
      <c r="H5" s="726"/>
    </row>
    <row r="6" spans="1:17" s="130" customFormat="1" ht="9" customHeight="1">
      <c r="A6" s="19"/>
      <c r="E6" s="46"/>
      <c r="F6" s="52"/>
      <c r="G6" s="52"/>
      <c r="H6" s="52"/>
    </row>
    <row r="7" spans="1:17" s="130" customFormat="1" ht="24" customHeight="1">
      <c r="A7" s="19"/>
      <c r="E7" s="727" t="s">
        <v>2289</v>
      </c>
      <c r="F7" s="727"/>
      <c r="G7" s="52"/>
      <c r="H7" s="609" t="s">
        <v>224</v>
      </c>
      <c r="Q7" s="635" t="s">
        <v>2359</v>
      </c>
    </row>
    <row r="8" spans="1:17" s="130" customFormat="1" ht="9" customHeight="1">
      <c r="A8" s="19"/>
      <c r="E8" s="604"/>
      <c r="F8" s="607"/>
      <c r="G8" s="52"/>
    </row>
    <row r="9" spans="1:17" s="130" customFormat="1" ht="15" customHeight="1">
      <c r="A9" s="19"/>
      <c r="E9" s="728" t="s">
        <v>2288</v>
      </c>
      <c r="F9" s="729"/>
      <c r="G9" s="417"/>
      <c r="H9" s="608" t="s">
        <v>2483</v>
      </c>
      <c r="Q9" s="635" t="s">
        <v>2359</v>
      </c>
    </row>
    <row r="10" spans="1:17" s="130" customFormat="1" ht="15" customHeight="1">
      <c r="A10" s="19"/>
      <c r="E10" s="730"/>
      <c r="F10" s="731"/>
      <c r="G10" s="417"/>
      <c r="H10" s="608" t="s">
        <v>20</v>
      </c>
      <c r="Q10" s="635" t="s">
        <v>2359</v>
      </c>
    </row>
    <row r="11" spans="1:17" s="130" customFormat="1" ht="9" customHeight="1">
      <c r="A11" s="19"/>
      <c r="E11" s="604"/>
      <c r="F11" s="607"/>
      <c r="G11" s="52"/>
    </row>
    <row r="12" spans="1:17" s="130" customFormat="1" ht="12" hidden="1" customHeight="1">
      <c r="E12" s="732" t="s">
        <v>292</v>
      </c>
      <c r="F12" s="732"/>
      <c r="G12" s="27"/>
      <c r="H12" s="640" t="s">
        <v>4750</v>
      </c>
      <c r="Q12" s="635" t="s">
        <v>2359</v>
      </c>
    </row>
    <row r="13" spans="1:17" s="130" customFormat="1" ht="9" hidden="1" customHeight="1">
      <c r="A13" s="19"/>
      <c r="E13" s="604"/>
      <c r="F13" s="607"/>
      <c r="G13" s="52"/>
      <c r="H13" s="52"/>
    </row>
    <row r="14" spans="1:17" ht="39" customHeight="1">
      <c r="E14" s="723" t="s">
        <v>126</v>
      </c>
      <c r="F14" s="723"/>
      <c r="G14" s="52"/>
      <c r="H14" s="609" t="s">
        <v>4751</v>
      </c>
      <c r="O14" s="130"/>
      <c r="Q14" s="635" t="s">
        <v>2359</v>
      </c>
    </row>
    <row r="15" spans="1:17" ht="24" customHeight="1">
      <c r="E15" s="722" t="s">
        <v>1207</v>
      </c>
      <c r="F15" s="723"/>
      <c r="G15" s="55"/>
      <c r="H15" s="606" t="s">
        <v>2347</v>
      </c>
      <c r="O15" s="636" t="s">
        <v>5135</v>
      </c>
      <c r="Q15" s="635" t="s">
        <v>2360</v>
      </c>
    </row>
    <row r="16" spans="1:17" s="130" customFormat="1" ht="14.25" customHeight="1">
      <c r="E16" s="723" t="s">
        <v>124</v>
      </c>
      <c r="F16" s="723"/>
      <c r="G16" s="417"/>
      <c r="H16" s="606" t="s">
        <v>4752</v>
      </c>
      <c r="O16" s="636" t="s">
        <v>5247</v>
      </c>
      <c r="Q16" s="635" t="s">
        <v>2359</v>
      </c>
    </row>
    <row r="17" spans="1:17" s="130" customFormat="1" ht="14.25" customHeight="1">
      <c r="E17" s="723" t="s">
        <v>125</v>
      </c>
      <c r="F17" s="723"/>
      <c r="G17" s="417"/>
      <c r="H17" s="606" t="s">
        <v>4753</v>
      </c>
      <c r="O17" s="636" t="s">
        <v>5248</v>
      </c>
      <c r="Q17" s="635" t="s">
        <v>2359</v>
      </c>
    </row>
    <row r="18" spans="1:17" s="130" customFormat="1" ht="24" customHeight="1">
      <c r="E18" s="722" t="s">
        <v>1306</v>
      </c>
      <c r="F18" s="723"/>
      <c r="G18" s="417"/>
      <c r="H18" s="606" t="s">
        <v>1225</v>
      </c>
      <c r="J18" s="634" t="s">
        <v>2358</v>
      </c>
      <c r="Q18" s="635" t="s">
        <v>2359</v>
      </c>
    </row>
    <row r="19" spans="1:17" s="130" customFormat="1" ht="24" customHeight="1">
      <c r="E19" s="722" t="s">
        <v>829</v>
      </c>
      <c r="F19" s="723"/>
      <c r="G19" s="417"/>
      <c r="H19" s="609" t="s">
        <v>5132</v>
      </c>
      <c r="O19" s="636" t="s">
        <v>5136</v>
      </c>
      <c r="Q19" s="635" t="s">
        <v>2359</v>
      </c>
    </row>
    <row r="20" spans="1:17" s="130" customFormat="1" ht="15" customHeight="1">
      <c r="E20" s="722" t="str">
        <f>"Наличие статуса " &amp; SPHERE_SPECIFIC_STATUS &amp; " *"</f>
        <v>Наличие статуса ЕТО *</v>
      </c>
      <c r="F20" s="723"/>
      <c r="G20" s="417"/>
      <c r="H20" s="609" t="s">
        <v>131</v>
      </c>
      <c r="J20" s="637" t="str">
        <f>IF(SPHERE_SPECIFIC_STATUS_DESCRIPTION="","",SPHERE_SPECIFIC_STATUS_DESCRIPTION)</f>
        <v>* ЕТО - единая теплоснабжающая организация</v>
      </c>
      <c r="Q20" s="635" t="s">
        <v>2360</v>
      </c>
    </row>
    <row r="21" spans="1:17" s="130" customFormat="1" ht="25.5" customHeight="1">
      <c r="E21" s="722" t="str">
        <f>"URL-ссылка на документ, подтверждающий статус " &amp; SPHERE_SPECIFIC_STATUS</f>
        <v>URL-ссылка на документ, подтверждающий статус ЕТО</v>
      </c>
      <c r="F21" s="723"/>
      <c r="G21" s="417"/>
      <c r="H21" s="638" t="s">
        <v>5249</v>
      </c>
      <c r="Q21" s="635" t="s">
        <v>2360</v>
      </c>
    </row>
    <row r="22" spans="1:17" s="130" customFormat="1" ht="6" customHeight="1">
      <c r="E22" s="604"/>
      <c r="F22" s="603"/>
      <c r="G22" s="417"/>
      <c r="H22" s="417"/>
    </row>
    <row r="23" spans="1:17" s="130" customFormat="1" ht="39" customHeight="1">
      <c r="E23" s="722" t="str">
        <f>"Наличие нерегулируемых (других регулируемых, кроме " &amp; TEMPLATE_SPHERE &amp; ") видов деятельности"</f>
        <v>Наличие нерегулируемых (других регулируемых, кроме теплоснабжения) видов деятельности</v>
      </c>
      <c r="F23" s="723"/>
      <c r="G23" s="417"/>
      <c r="H23" s="597" t="s">
        <v>131</v>
      </c>
      <c r="Q23" s="635" t="s">
        <v>2359</v>
      </c>
    </row>
    <row r="24" spans="1:17" s="130" customFormat="1" ht="39" customHeight="1">
      <c r="E24" s="722" t="str">
        <f>"Наличие раздельного учёта затрат по регулируемым видам деятельности в сфере " &amp; TEMPLATE_SPHERE</f>
        <v>Наличие раздельного учёта затрат по регулируемым видам деятельности в сфере теплоснабжения</v>
      </c>
      <c r="F24" s="723"/>
      <c r="G24" s="417"/>
      <c r="H24" s="597" t="s">
        <v>131</v>
      </c>
      <c r="Q24" s="635" t="s">
        <v>2359</v>
      </c>
    </row>
    <row r="25" spans="1:17" s="130" customFormat="1" ht="15" customHeight="1">
      <c r="E25" s="722" t="s">
        <v>127</v>
      </c>
      <c r="F25" s="723"/>
      <c r="G25" s="417"/>
      <c r="H25" s="597" t="s">
        <v>131</v>
      </c>
      <c r="Q25" s="635" t="s">
        <v>2359</v>
      </c>
    </row>
    <row r="26" spans="1:17" s="130" customFormat="1" ht="26.25" customHeight="1">
      <c r="E26" s="722" t="s">
        <v>2361</v>
      </c>
      <c r="F26" s="723"/>
      <c r="G26" s="417"/>
      <c r="H26" s="597" t="s">
        <v>129</v>
      </c>
      <c r="Q26" s="635" t="s">
        <v>2359</v>
      </c>
    </row>
    <row r="27" spans="1:17" s="130" customFormat="1" ht="39" customHeight="1">
      <c r="E27" s="722" t="str">
        <f>"Является ли деятельность в сфере " &amp; TEMPLATE_SPHERE &amp; " профильным видом деятельности"</f>
        <v>Является ли деятельность в сфере теплоснабжения профильным видом деятельности</v>
      </c>
      <c r="F27" s="723"/>
      <c r="G27" s="417"/>
      <c r="H27" s="597" t="s">
        <v>131</v>
      </c>
      <c r="Q27" s="635" t="s">
        <v>2359</v>
      </c>
    </row>
    <row r="28" spans="1:17" s="130" customFormat="1" ht="4.5" customHeight="1">
      <c r="E28" s="417"/>
      <c r="F28" s="417"/>
      <c r="G28" s="417"/>
      <c r="H28" s="417"/>
    </row>
    <row r="29" spans="1:17" s="130" customFormat="1" ht="4.5" customHeight="1">
      <c r="E29" s="417"/>
      <c r="F29" s="417"/>
      <c r="G29" s="417"/>
      <c r="H29" s="417"/>
    </row>
    <row r="30" spans="1:17" s="130" customFormat="1" ht="14.25" customHeight="1">
      <c r="E30" s="722" t="s">
        <v>2362</v>
      </c>
      <c r="F30" s="723"/>
      <c r="G30" s="417"/>
      <c r="H30" s="597" t="s">
        <v>5250</v>
      </c>
      <c r="J30" s="634" t="s">
        <v>2358</v>
      </c>
      <c r="L30" s="639"/>
      <c r="M30" s="639"/>
      <c r="Q30" s="635" t="s">
        <v>2359</v>
      </c>
    </row>
    <row r="31" spans="1:17" s="130" customFormat="1" ht="14.25" customHeight="1">
      <c r="E31" s="723" t="s">
        <v>2363</v>
      </c>
      <c r="F31" s="723"/>
      <c r="G31" s="417"/>
      <c r="H31" s="597" t="s">
        <v>5251</v>
      </c>
      <c r="J31" s="634" t="s">
        <v>2358</v>
      </c>
      <c r="Q31" s="635" t="s">
        <v>2359</v>
      </c>
    </row>
    <row r="32" spans="1:17" s="130" customFormat="1" ht="6" customHeight="1">
      <c r="A32" s="22"/>
      <c r="E32" s="605"/>
      <c r="F32" s="605"/>
      <c r="G32" s="605"/>
      <c r="H32" s="605"/>
    </row>
    <row r="33" spans="1:17" s="130" customFormat="1" ht="14.25" customHeight="1">
      <c r="E33" s="722" t="str">
        <f>"Государственное и (или) муниципальное участие " &amp; IF(H17="отсутствует","в индивидуальном предпринимателе","в юридическом лице")</f>
        <v>Государственное и (или) муниципальное участие в юридическом лице</v>
      </c>
      <c r="F33" s="641" t="s">
        <v>2420</v>
      </c>
      <c r="G33" s="417"/>
      <c r="H33" s="597" t="s">
        <v>129</v>
      </c>
      <c r="Q33" s="635" t="s">
        <v>2359</v>
      </c>
    </row>
    <row r="34" spans="1:17" s="130" customFormat="1" ht="26.25" customHeight="1">
      <c r="E34" s="722"/>
      <c r="F34" s="641" t="s">
        <v>2421</v>
      </c>
      <c r="G34" s="417"/>
      <c r="H34" s="609" t="s">
        <v>2416</v>
      </c>
      <c r="Q34" s="635" t="s">
        <v>2359</v>
      </c>
    </row>
    <row r="35" spans="1:17" s="130" customFormat="1" ht="39" customHeight="1">
      <c r="E35" s="722"/>
      <c r="F35" s="641" t="str">
        <f>"Преобладающий тип собственности " &amp; IF(H17="отсутствует","в индивидуальном предпринимателе","в юридическом лице")</f>
        <v>Преобладающий тип собственности в юридическом лице</v>
      </c>
      <c r="G35" s="417"/>
      <c r="H35" s="609" t="s">
        <v>2432</v>
      </c>
      <c r="Q35" s="635" t="s">
        <v>2359</v>
      </c>
    </row>
    <row r="36" spans="1:17" s="130" customFormat="1" ht="6" customHeight="1">
      <c r="A36" s="22"/>
      <c r="E36" s="605"/>
      <c r="F36" s="605"/>
      <c r="G36" s="605"/>
      <c r="H36" s="605"/>
    </row>
    <row r="37" spans="1:17" s="130" customFormat="1" ht="6" customHeight="1">
      <c r="E37" s="604"/>
      <c r="F37" s="603"/>
      <c r="G37" s="417"/>
      <c r="H37" s="417"/>
    </row>
    <row r="38" spans="1:17" s="130" customFormat="1" ht="15" customHeight="1">
      <c r="E38" s="735" t="s">
        <v>2287</v>
      </c>
      <c r="F38" s="735"/>
      <c r="G38" s="735"/>
      <c r="H38" s="735"/>
    </row>
    <row r="39" spans="1:17" s="130" customFormat="1" ht="9" customHeight="1">
      <c r="E39" s="604"/>
      <c r="F39" s="603"/>
      <c r="G39" s="417"/>
      <c r="H39" s="417"/>
    </row>
    <row r="40" spans="1:17" s="130" customFormat="1" ht="15" customHeight="1">
      <c r="E40" s="722" t="s">
        <v>132</v>
      </c>
      <c r="F40" s="602" t="s">
        <v>133</v>
      </c>
      <c r="G40" s="417"/>
      <c r="H40" s="597" t="s">
        <v>5400</v>
      </c>
      <c r="Q40" s="635" t="s">
        <v>2359</v>
      </c>
    </row>
    <row r="41" spans="1:17" s="130" customFormat="1" ht="15" customHeight="1">
      <c r="E41" s="723"/>
      <c r="F41" s="602" t="s">
        <v>111</v>
      </c>
      <c r="G41" s="417"/>
      <c r="H41" s="597" t="s">
        <v>5401</v>
      </c>
      <c r="Q41" s="635" t="s">
        <v>2359</v>
      </c>
    </row>
    <row r="42" spans="1:17" s="130" customFormat="1" ht="15" customHeight="1">
      <c r="E42" s="723"/>
      <c r="F42" s="602" t="s">
        <v>2286</v>
      </c>
      <c r="G42" s="417"/>
      <c r="H42" s="597" t="s">
        <v>5402</v>
      </c>
      <c r="Q42" s="635" t="s">
        <v>2359</v>
      </c>
    </row>
    <row r="43" spans="1:17" s="130" customFormat="1" ht="15" customHeight="1">
      <c r="E43" s="723"/>
      <c r="F43" s="602" t="s">
        <v>118</v>
      </c>
      <c r="G43" s="417"/>
      <c r="H43" s="597" t="s">
        <v>5403</v>
      </c>
      <c r="Q43" s="635" t="s">
        <v>2359</v>
      </c>
    </row>
    <row r="44" spans="1:17" s="130" customFormat="1" ht="9" customHeight="1">
      <c r="E44" s="46"/>
      <c r="F44" s="417"/>
      <c r="G44" s="417"/>
      <c r="H44" s="417"/>
    </row>
    <row r="45" spans="1:17" s="130" customFormat="1" ht="11.25" customHeight="1">
      <c r="A45" s="22"/>
      <c r="E45" s="736" t="s">
        <v>4880</v>
      </c>
      <c r="F45" s="736"/>
      <c r="G45" s="736"/>
      <c r="H45" s="736"/>
    </row>
    <row r="46" spans="1:17" s="130" customFormat="1" ht="11.25" customHeight="1">
      <c r="A46" s="22"/>
      <c r="E46" s="736" t="s">
        <v>5490</v>
      </c>
      <c r="F46" s="736"/>
      <c r="G46" s="736"/>
      <c r="H46" s="736"/>
    </row>
    <row r="47" spans="1:17" s="130" customFormat="1" ht="11.25" customHeight="1">
      <c r="A47" s="22"/>
      <c r="E47" s="736" t="s">
        <v>5497</v>
      </c>
      <c r="F47" s="736"/>
      <c r="G47" s="736"/>
      <c r="H47" s="736"/>
    </row>
    <row r="48" spans="1:17" ht="9" customHeight="1"/>
    <row r="49" spans="5:8" ht="18" customHeight="1">
      <c r="E49" s="733" t="s">
        <v>311</v>
      </c>
      <c r="F49" s="734"/>
      <c r="H49" s="616" t="s">
        <v>1307</v>
      </c>
    </row>
  </sheetData>
  <sheetProtection algorithmName="SHA-512" hashValue="NKV2pgw75Foai8D+0cXwL3YRjvy0fWZdngHPWAG9hSlzG2hbxqNmZrUuiBvd5zPkEgeuP6Mm/TikoqicvGxuDg==" saltValue="jikXwBwUKPPyeay0qng/Zg==" spinCount="100000" sheet="1" objects="1" scenarios="1" formatColumns="0" formatRows="0"/>
  <mergeCells count="26">
    <mergeCell ref="E25:F25"/>
    <mergeCell ref="E26:F26"/>
    <mergeCell ref="E30:F30"/>
    <mergeCell ref="E31:F31"/>
    <mergeCell ref="E49:F49"/>
    <mergeCell ref="E38:H38"/>
    <mergeCell ref="E40:E43"/>
    <mergeCell ref="E45:H45"/>
    <mergeCell ref="E46:H46"/>
    <mergeCell ref="E47:H47"/>
    <mergeCell ref="E27:F27"/>
    <mergeCell ref="E33:E35"/>
    <mergeCell ref="E5:H5"/>
    <mergeCell ref="E7:F7"/>
    <mergeCell ref="E9:F10"/>
    <mergeCell ref="E12:F12"/>
    <mergeCell ref="E14:F14"/>
    <mergeCell ref="E20:F20"/>
    <mergeCell ref="E21:F21"/>
    <mergeCell ref="E23:F23"/>
    <mergeCell ref="E24:F24"/>
    <mergeCell ref="E15:F15"/>
    <mergeCell ref="E16:F16"/>
    <mergeCell ref="E17:F17"/>
    <mergeCell ref="E18:F18"/>
    <mergeCell ref="E19:F19"/>
  </mergeCells>
  <dataValidations disablePrompts="1" count="1">
    <dataValidation type="list" allowBlank="1" showInputMessage="1" showErrorMessage="1" errorTitle="Внимание" error="Пожалуйста, выберите значение из списка!" sqref="H33 H23:H27">
      <formula1>YES_NO</formula1>
    </dataValidation>
  </dataValidations>
  <hyperlinks>
    <hyperlink ref="J30" location="'Титульный'!A1" tooltip="Перейти к поиску ОГРН / ОГРНИП" display="Как узнать"/>
    <hyperlink ref="J31" location="'Титульный'!A1" tooltip="Перейти к поиску ОКПО" display="Как узнать?"/>
    <hyperlink ref="J18" location="'Титульный'!A1" tooltip="Перейти к поиску ОГРН / ОГРНИП" display="Как узнать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PLAN1X_AUTHORISATION">
    <tabColor indexed="47"/>
  </sheetPr>
  <dimension ref="A1:B2"/>
  <sheetViews>
    <sheetView zoomScaleNormal="100" workbookViewId="0"/>
  </sheetViews>
  <sheetFormatPr defaultRowHeight="11.25"/>
  <cols>
    <col min="1" max="16384" width="9.140625" style="7"/>
  </cols>
  <sheetData>
    <row r="1" spans="1:2">
      <c r="A1" s="7" t="s">
        <v>627</v>
      </c>
      <c r="B1" s="7" t="s">
        <v>2481</v>
      </c>
    </row>
    <row r="2" spans="1:2">
      <c r="A2" s="7" t="s">
        <v>2667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DICTIONARIES">
    <tabColor indexed="47"/>
  </sheetPr>
  <dimension ref="A1:B288"/>
  <sheetViews>
    <sheetView zoomScaleNormal="100" workbookViewId="0"/>
  </sheetViews>
  <sheetFormatPr defaultRowHeight="11.25"/>
  <cols>
    <col min="1" max="1" width="47.28515625" style="30" bestFit="1" customWidth="1"/>
    <col min="2" max="2" width="95" style="30" bestFit="1" customWidth="1"/>
    <col min="3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4881</v>
      </c>
      <c r="B2" s="30" t="s">
        <v>4882</v>
      </c>
    </row>
    <row r="3" spans="1:2">
      <c r="A3" s="30" t="s">
        <v>4883</v>
      </c>
      <c r="B3" s="30" t="s">
        <v>4884</v>
      </c>
    </row>
    <row r="4" spans="1:2">
      <c r="A4" s="30" t="s">
        <v>4885</v>
      </c>
      <c r="B4" s="30" t="s">
        <v>4886</v>
      </c>
    </row>
    <row r="5" spans="1:2">
      <c r="A5" s="30" t="s">
        <v>2422</v>
      </c>
      <c r="B5" s="30" t="s">
        <v>2423</v>
      </c>
    </row>
    <row r="6" spans="1:2">
      <c r="A6" s="30" t="s">
        <v>2422</v>
      </c>
      <c r="B6" s="30" t="s">
        <v>1291</v>
      </c>
    </row>
    <row r="7" spans="1:2">
      <c r="A7" s="30" t="s">
        <v>2422</v>
      </c>
      <c r="B7" s="30" t="s">
        <v>1292</v>
      </c>
    </row>
    <row r="8" spans="1:2">
      <c r="A8" s="30" t="s">
        <v>2422</v>
      </c>
      <c r="B8" s="30" t="s">
        <v>1293</v>
      </c>
    </row>
    <row r="9" spans="1:2">
      <c r="A9" s="30" t="s">
        <v>2422</v>
      </c>
      <c r="B9" s="30" t="s">
        <v>2424</v>
      </c>
    </row>
    <row r="10" spans="1:2">
      <c r="A10" s="30" t="s">
        <v>2422</v>
      </c>
      <c r="B10" s="30" t="s">
        <v>1294</v>
      </c>
    </row>
    <row r="11" spans="1:2">
      <c r="A11" s="30" t="s">
        <v>2422</v>
      </c>
      <c r="B11" s="30" t="s">
        <v>1295</v>
      </c>
    </row>
    <row r="12" spans="1:2">
      <c r="A12" s="30" t="s">
        <v>2422</v>
      </c>
      <c r="B12" s="30" t="s">
        <v>1296</v>
      </c>
    </row>
    <row r="13" spans="1:2">
      <c r="A13" s="30" t="s">
        <v>2422</v>
      </c>
      <c r="B13" s="30" t="s">
        <v>2425</v>
      </c>
    </row>
    <row r="14" spans="1:2">
      <c r="A14" s="30" t="s">
        <v>2422</v>
      </c>
      <c r="B14" s="30" t="s">
        <v>1209</v>
      </c>
    </row>
    <row r="15" spans="1:2">
      <c r="A15" s="30" t="s">
        <v>2422</v>
      </c>
      <c r="B15" s="30" t="s">
        <v>1210</v>
      </c>
    </row>
    <row r="16" spans="1:2">
      <c r="A16" s="30" t="s">
        <v>2422</v>
      </c>
      <c r="B16" s="30" t="s">
        <v>1211</v>
      </c>
    </row>
    <row r="17" spans="1:2">
      <c r="A17" s="30" t="s">
        <v>2422</v>
      </c>
      <c r="B17" s="30" t="s">
        <v>2426</v>
      </c>
    </row>
    <row r="18" spans="1:2">
      <c r="A18" s="30" t="s">
        <v>2422</v>
      </c>
      <c r="B18" s="30" t="s">
        <v>1212</v>
      </c>
    </row>
    <row r="19" spans="1:2">
      <c r="A19" s="30" t="s">
        <v>2422</v>
      </c>
      <c r="B19" s="30" t="s">
        <v>1213</v>
      </c>
    </row>
    <row r="20" spans="1:2">
      <c r="A20" s="30" t="s">
        <v>2422</v>
      </c>
      <c r="B20" s="30" t="s">
        <v>1214</v>
      </c>
    </row>
    <row r="21" spans="1:2">
      <c r="A21" s="30" t="s">
        <v>2422</v>
      </c>
      <c r="B21" s="30" t="s">
        <v>1215</v>
      </c>
    </row>
    <row r="22" spans="1:2">
      <c r="A22" s="30" t="s">
        <v>2422</v>
      </c>
      <c r="B22" s="30" t="s">
        <v>2427</v>
      </c>
    </row>
    <row r="23" spans="1:2">
      <c r="A23" s="30" t="s">
        <v>2422</v>
      </c>
      <c r="B23" s="30" t="s">
        <v>1216</v>
      </c>
    </row>
    <row r="24" spans="1:2">
      <c r="A24" s="30" t="s">
        <v>2422</v>
      </c>
      <c r="B24" s="30" t="s">
        <v>1217</v>
      </c>
    </row>
    <row r="25" spans="1:2">
      <c r="A25" s="30" t="s">
        <v>2422</v>
      </c>
      <c r="B25" s="30" t="s">
        <v>1218</v>
      </c>
    </row>
    <row r="26" spans="1:2">
      <c r="A26" s="30" t="s">
        <v>4887</v>
      </c>
      <c r="B26" s="30" t="s">
        <v>4888</v>
      </c>
    </row>
    <row r="27" spans="1:2">
      <c r="A27" s="30" t="s">
        <v>4889</v>
      </c>
      <c r="B27" s="30" t="s">
        <v>4890</v>
      </c>
    </row>
    <row r="28" spans="1:2">
      <c r="A28" s="30" t="s">
        <v>4891</v>
      </c>
      <c r="B28" s="30" t="s">
        <v>640</v>
      </c>
    </row>
    <row r="29" spans="1:2">
      <c r="A29" s="30" t="s">
        <v>4892</v>
      </c>
      <c r="B29" s="30" t="s">
        <v>4890</v>
      </c>
    </row>
    <row r="30" spans="1:2">
      <c r="A30" s="30" t="s">
        <v>4893</v>
      </c>
      <c r="B30" s="30" t="s">
        <v>4894</v>
      </c>
    </row>
    <row r="31" spans="1:2">
      <c r="A31" s="30" t="s">
        <v>4895</v>
      </c>
      <c r="B31" s="30" t="s">
        <v>4896</v>
      </c>
    </row>
    <row r="32" spans="1:2">
      <c r="A32" s="30" t="s">
        <v>4897</v>
      </c>
      <c r="B32" s="30" t="s">
        <v>4898</v>
      </c>
    </row>
    <row r="33" spans="1:2">
      <c r="A33" s="30" t="s">
        <v>4899</v>
      </c>
      <c r="B33" s="30" t="s">
        <v>4900</v>
      </c>
    </row>
    <row r="34" spans="1:2">
      <c r="A34" s="30" t="s">
        <v>4901</v>
      </c>
      <c r="B34" s="30" t="s">
        <v>4902</v>
      </c>
    </row>
    <row r="35" spans="1:2">
      <c r="A35" s="30" t="s">
        <v>4903</v>
      </c>
      <c r="B35" s="30" t="s">
        <v>4900</v>
      </c>
    </row>
    <row r="36" spans="1:2">
      <c r="A36" s="30" t="s">
        <v>4904</v>
      </c>
      <c r="B36" s="30" t="s">
        <v>4905</v>
      </c>
    </row>
    <row r="37" spans="1:2">
      <c r="A37" s="30" t="s">
        <v>4906</v>
      </c>
      <c r="B37" s="30" t="s">
        <v>4900</v>
      </c>
    </row>
    <row r="38" spans="1:2">
      <c r="A38" s="30" t="s">
        <v>4907</v>
      </c>
      <c r="B38" s="30" t="s">
        <v>4902</v>
      </c>
    </row>
    <row r="39" spans="1:2">
      <c r="A39" s="30" t="s">
        <v>4908</v>
      </c>
      <c r="B39" s="30" t="s">
        <v>4902</v>
      </c>
    </row>
    <row r="40" spans="1:2">
      <c r="A40" s="30" t="s">
        <v>4909</v>
      </c>
      <c r="B40" s="30" t="s">
        <v>4902</v>
      </c>
    </row>
    <row r="41" spans="1:2">
      <c r="A41" s="30" t="s">
        <v>4910</v>
      </c>
      <c r="B41" s="30" t="s">
        <v>4911</v>
      </c>
    </row>
    <row r="42" spans="1:2">
      <c r="A42" s="30" t="s">
        <v>4912</v>
      </c>
      <c r="B42" s="30" t="s">
        <v>4913</v>
      </c>
    </row>
    <row r="43" spans="1:2">
      <c r="A43" s="30" t="s">
        <v>4914</v>
      </c>
      <c r="B43" s="30" t="s">
        <v>4915</v>
      </c>
    </row>
    <row r="44" spans="1:2">
      <c r="A44" s="30" t="s">
        <v>4916</v>
      </c>
      <c r="B44" s="30" t="s">
        <v>4915</v>
      </c>
    </row>
    <row r="45" spans="1:2">
      <c r="A45" s="30" t="s">
        <v>4917</v>
      </c>
      <c r="B45" s="30" t="s">
        <v>4915</v>
      </c>
    </row>
    <row r="46" spans="1:2">
      <c r="A46" s="30" t="s">
        <v>4918</v>
      </c>
      <c r="B46" s="30" t="s">
        <v>4915</v>
      </c>
    </row>
    <row r="47" spans="1:2">
      <c r="A47" s="30" t="s">
        <v>4919</v>
      </c>
      <c r="B47" s="30" t="s">
        <v>4920</v>
      </c>
    </row>
    <row r="48" spans="1:2">
      <c r="A48" s="30" t="s">
        <v>4921</v>
      </c>
      <c r="B48" s="30" t="s">
        <v>4922</v>
      </c>
    </row>
    <row r="49" spans="1:2">
      <c r="A49" s="30" t="s">
        <v>4923</v>
      </c>
      <c r="B49" s="30" t="s">
        <v>4924</v>
      </c>
    </row>
    <row r="50" spans="1:2">
      <c r="A50" s="30" t="s">
        <v>4925</v>
      </c>
      <c r="B50" s="30" t="s">
        <v>4926</v>
      </c>
    </row>
    <row r="51" spans="1:2">
      <c r="A51" s="30" t="s">
        <v>4927</v>
      </c>
      <c r="B51" s="30" t="s">
        <v>4928</v>
      </c>
    </row>
    <row r="52" spans="1:2">
      <c r="A52" s="30" t="s">
        <v>4929</v>
      </c>
      <c r="B52" s="30" t="s">
        <v>4930</v>
      </c>
    </row>
    <row r="53" spans="1:2">
      <c r="A53" s="30" t="s">
        <v>4931</v>
      </c>
      <c r="B53" s="30" t="s">
        <v>4926</v>
      </c>
    </row>
    <row r="54" spans="1:2">
      <c r="A54" s="30" t="s">
        <v>4932</v>
      </c>
      <c r="B54" s="30" t="s">
        <v>4926</v>
      </c>
    </row>
    <row r="55" spans="1:2">
      <c r="A55" s="30" t="s">
        <v>4933</v>
      </c>
      <c r="B55" s="30" t="s">
        <v>4926</v>
      </c>
    </row>
    <row r="56" spans="1:2">
      <c r="A56" s="30" t="s">
        <v>4934</v>
      </c>
      <c r="B56" s="30" t="s">
        <v>4926</v>
      </c>
    </row>
    <row r="57" spans="1:2">
      <c r="A57" s="30" t="s">
        <v>4935</v>
      </c>
      <c r="B57" s="30" t="s">
        <v>4926</v>
      </c>
    </row>
    <row r="58" spans="1:2">
      <c r="A58" s="30" t="s">
        <v>4936</v>
      </c>
      <c r="B58" s="30" t="s">
        <v>4926</v>
      </c>
    </row>
    <row r="59" spans="1:2">
      <c r="A59" s="30" t="s">
        <v>4937</v>
      </c>
      <c r="B59" s="30" t="s">
        <v>4938</v>
      </c>
    </row>
    <row r="60" spans="1:2">
      <c r="A60" s="30" t="s">
        <v>4939</v>
      </c>
      <c r="B60" s="30" t="s">
        <v>4940</v>
      </c>
    </row>
    <row r="61" spans="1:2">
      <c r="A61" s="30" t="s">
        <v>4941</v>
      </c>
      <c r="B61" s="30" t="s">
        <v>4898</v>
      </c>
    </row>
    <row r="62" spans="1:2">
      <c r="A62" s="30" t="s">
        <v>4942</v>
      </c>
      <c r="B62" s="30" t="s">
        <v>4943</v>
      </c>
    </row>
    <row r="63" spans="1:2">
      <c r="A63" s="30" t="s">
        <v>4944</v>
      </c>
      <c r="B63" s="30" t="s">
        <v>4911</v>
      </c>
    </row>
    <row r="64" spans="1:2">
      <c r="A64" s="30" t="s">
        <v>4945</v>
      </c>
      <c r="B64" s="30" t="s">
        <v>4946</v>
      </c>
    </row>
    <row r="65" spans="1:2">
      <c r="A65" s="30" t="s">
        <v>4947</v>
      </c>
      <c r="B65" s="30" t="s">
        <v>4896</v>
      </c>
    </row>
    <row r="66" spans="1:2">
      <c r="A66" s="30" t="s">
        <v>4948</v>
      </c>
      <c r="B66" s="30" t="s">
        <v>4949</v>
      </c>
    </row>
    <row r="67" spans="1:2">
      <c r="A67" s="30" t="s">
        <v>4950</v>
      </c>
      <c r="B67" s="30" t="s">
        <v>4951</v>
      </c>
    </row>
    <row r="68" spans="1:2">
      <c r="A68" s="30" t="s">
        <v>4952</v>
      </c>
      <c r="B68" s="30" t="s">
        <v>4953</v>
      </c>
    </row>
    <row r="69" spans="1:2">
      <c r="A69" s="30" t="s">
        <v>4954</v>
      </c>
      <c r="B69" s="30" t="s">
        <v>4955</v>
      </c>
    </row>
    <row r="70" spans="1:2">
      <c r="A70" s="30" t="s">
        <v>4956</v>
      </c>
      <c r="B70" s="30" t="s">
        <v>4898</v>
      </c>
    </row>
    <row r="71" spans="1:2">
      <c r="A71" s="30" t="s">
        <v>4957</v>
      </c>
      <c r="B71" s="30" t="s">
        <v>4958</v>
      </c>
    </row>
    <row r="72" spans="1:2">
      <c r="A72" s="30" t="s">
        <v>4959</v>
      </c>
      <c r="B72" s="30" t="s">
        <v>4902</v>
      </c>
    </row>
    <row r="73" spans="1:2">
      <c r="A73" s="30" t="s">
        <v>4960</v>
      </c>
      <c r="B73" s="30" t="s">
        <v>4951</v>
      </c>
    </row>
    <row r="74" spans="1:2">
      <c r="A74" s="30" t="s">
        <v>4961</v>
      </c>
      <c r="B74" s="30" t="s">
        <v>4905</v>
      </c>
    </row>
    <row r="75" spans="1:2">
      <c r="A75" s="30" t="s">
        <v>4962</v>
      </c>
      <c r="B75" s="30" t="s">
        <v>4963</v>
      </c>
    </row>
    <row r="76" spans="1:2">
      <c r="A76" s="30" t="s">
        <v>4964</v>
      </c>
      <c r="B76" s="30" t="s">
        <v>4902</v>
      </c>
    </row>
    <row r="77" spans="1:2">
      <c r="A77" s="30" t="s">
        <v>4965</v>
      </c>
      <c r="B77" s="30" t="s">
        <v>4902</v>
      </c>
    </row>
    <row r="78" spans="1:2">
      <c r="A78" s="30" t="s">
        <v>4966</v>
      </c>
      <c r="B78" s="30" t="s">
        <v>5496</v>
      </c>
    </row>
    <row r="79" spans="1:2">
      <c r="A79" s="30" t="s">
        <v>4967</v>
      </c>
      <c r="B79" s="30" t="s">
        <v>4902</v>
      </c>
    </row>
    <row r="80" spans="1:2">
      <c r="A80" s="30" t="s">
        <v>4968</v>
      </c>
      <c r="B80" s="30" t="s">
        <v>4913</v>
      </c>
    </row>
    <row r="81" spans="1:2">
      <c r="A81" s="30" t="s">
        <v>4969</v>
      </c>
      <c r="B81" s="30" t="s">
        <v>4915</v>
      </c>
    </row>
    <row r="82" spans="1:2">
      <c r="A82" s="30" t="s">
        <v>4970</v>
      </c>
      <c r="B82" s="30" t="s">
        <v>4915</v>
      </c>
    </row>
    <row r="83" spans="1:2">
      <c r="A83" s="30" t="s">
        <v>4971</v>
      </c>
      <c r="B83" s="30" t="s">
        <v>4915</v>
      </c>
    </row>
    <row r="84" spans="1:2">
      <c r="A84" s="30" t="s">
        <v>4972</v>
      </c>
      <c r="B84" s="30" t="s">
        <v>4915</v>
      </c>
    </row>
    <row r="85" spans="1:2">
      <c r="A85" s="30" t="s">
        <v>4973</v>
      </c>
      <c r="B85" s="30" t="s">
        <v>4920</v>
      </c>
    </row>
    <row r="86" spans="1:2">
      <c r="A86" s="30" t="s">
        <v>4974</v>
      </c>
      <c r="B86" s="30" t="s">
        <v>4922</v>
      </c>
    </row>
    <row r="87" spans="1:2">
      <c r="A87" s="30" t="s">
        <v>4975</v>
      </c>
      <c r="B87" s="30" t="s">
        <v>4924</v>
      </c>
    </row>
    <row r="88" spans="1:2">
      <c r="A88" s="30" t="s">
        <v>4976</v>
      </c>
      <c r="B88" s="30" t="s">
        <v>4977</v>
      </c>
    </row>
    <row r="89" spans="1:2">
      <c r="A89" s="30" t="s">
        <v>4978</v>
      </c>
      <c r="B89" s="30" t="s">
        <v>4928</v>
      </c>
    </row>
    <row r="90" spans="1:2">
      <c r="A90" s="30" t="s">
        <v>4979</v>
      </c>
      <c r="B90" s="30" t="s">
        <v>4980</v>
      </c>
    </row>
    <row r="91" spans="1:2">
      <c r="A91" s="30" t="s">
        <v>4981</v>
      </c>
      <c r="B91" s="30" t="s">
        <v>4982</v>
      </c>
    </row>
    <row r="92" spans="1:2">
      <c r="A92" s="30" t="s">
        <v>4983</v>
      </c>
      <c r="B92" s="30" t="s">
        <v>4982</v>
      </c>
    </row>
    <row r="93" spans="1:2">
      <c r="A93" s="30" t="s">
        <v>4984</v>
      </c>
      <c r="B93" s="30" t="s">
        <v>4982</v>
      </c>
    </row>
    <row r="94" spans="1:2">
      <c r="A94" s="30" t="s">
        <v>4985</v>
      </c>
      <c r="B94" s="30" t="s">
        <v>4982</v>
      </c>
    </row>
    <row r="95" spans="1:2">
      <c r="A95" s="30" t="s">
        <v>4986</v>
      </c>
      <c r="B95" s="30" t="s">
        <v>4982</v>
      </c>
    </row>
    <row r="96" spans="1:2">
      <c r="A96" s="30" t="s">
        <v>4987</v>
      </c>
      <c r="B96" s="30" t="s">
        <v>4982</v>
      </c>
    </row>
    <row r="97" spans="1:2">
      <c r="A97" s="30" t="s">
        <v>4988</v>
      </c>
      <c r="B97" s="30" t="s">
        <v>4938</v>
      </c>
    </row>
    <row r="98" spans="1:2">
      <c r="A98" s="30" t="s">
        <v>4989</v>
      </c>
      <c r="B98" s="30" t="s">
        <v>4990</v>
      </c>
    </row>
    <row r="99" spans="1:2">
      <c r="A99" s="30" t="s">
        <v>4991</v>
      </c>
      <c r="B99" s="30" t="s">
        <v>4900</v>
      </c>
    </row>
    <row r="100" spans="1:2">
      <c r="A100" s="30" t="s">
        <v>4992</v>
      </c>
      <c r="B100" s="30" t="s">
        <v>4977</v>
      </c>
    </row>
    <row r="101" spans="1:2">
      <c r="A101" s="30" t="s">
        <v>4993</v>
      </c>
      <c r="B101" s="30" t="s">
        <v>4900</v>
      </c>
    </row>
    <row r="102" spans="1:2">
      <c r="A102" s="30" t="s">
        <v>4994</v>
      </c>
      <c r="B102" s="30" t="s">
        <v>4946</v>
      </c>
    </row>
    <row r="103" spans="1:2">
      <c r="A103" s="30" t="s">
        <v>4995</v>
      </c>
      <c r="B103" s="30" t="s">
        <v>4896</v>
      </c>
    </row>
    <row r="104" spans="1:2">
      <c r="A104" s="30" t="s">
        <v>4996</v>
      </c>
      <c r="B104" s="30" t="s">
        <v>4949</v>
      </c>
    </row>
    <row r="105" spans="1:2">
      <c r="A105" s="30" t="s">
        <v>4997</v>
      </c>
      <c r="B105" s="30" t="s">
        <v>4951</v>
      </c>
    </row>
    <row r="106" spans="1:2">
      <c r="A106" s="30" t="s">
        <v>4998</v>
      </c>
      <c r="B106" s="30" t="s">
        <v>4982</v>
      </c>
    </row>
    <row r="107" spans="1:2">
      <c r="A107" s="30" t="s">
        <v>4999</v>
      </c>
      <c r="B107" s="30" t="s">
        <v>4955</v>
      </c>
    </row>
    <row r="108" spans="1:2">
      <c r="A108" s="30" t="s">
        <v>5000</v>
      </c>
      <c r="B108" s="30" t="s">
        <v>1028</v>
      </c>
    </row>
    <row r="109" spans="1:2">
      <c r="A109" s="30" t="s">
        <v>5001</v>
      </c>
      <c r="B109" s="30" t="s">
        <v>832</v>
      </c>
    </row>
    <row r="110" spans="1:2">
      <c r="A110" s="30" t="s">
        <v>5002</v>
      </c>
      <c r="B110" s="30" t="s">
        <v>5003</v>
      </c>
    </row>
    <row r="111" spans="1:2">
      <c r="A111" s="30" t="s">
        <v>5004</v>
      </c>
      <c r="B111" s="30" t="s">
        <v>5005</v>
      </c>
    </row>
    <row r="112" spans="1:2">
      <c r="A112" s="30" t="s">
        <v>5006</v>
      </c>
      <c r="B112" s="30" t="s">
        <v>5007</v>
      </c>
    </row>
    <row r="113" spans="1:2">
      <c r="A113" s="30" t="s">
        <v>5008</v>
      </c>
      <c r="B113" s="30" t="s">
        <v>5009</v>
      </c>
    </row>
    <row r="114" spans="1:2">
      <c r="A114" s="30" t="s">
        <v>5010</v>
      </c>
      <c r="B114" s="30" t="s">
        <v>5011</v>
      </c>
    </row>
    <row r="115" spans="1:2">
      <c r="A115" s="30" t="s">
        <v>5012</v>
      </c>
      <c r="B115" s="30" t="s">
        <v>5007</v>
      </c>
    </row>
    <row r="116" spans="1:2">
      <c r="A116" s="30" t="s">
        <v>5013</v>
      </c>
      <c r="B116" s="30" t="s">
        <v>5011</v>
      </c>
    </row>
    <row r="117" spans="1:2">
      <c r="A117" s="30" t="s">
        <v>5014</v>
      </c>
      <c r="B117" s="30" t="s">
        <v>5011</v>
      </c>
    </row>
    <row r="118" spans="1:2">
      <c r="A118" s="30" t="s">
        <v>5015</v>
      </c>
      <c r="B118" s="30" t="s">
        <v>5011</v>
      </c>
    </row>
    <row r="119" spans="1:2">
      <c r="A119" s="30" t="s">
        <v>5016</v>
      </c>
      <c r="B119" s="30" t="s">
        <v>5011</v>
      </c>
    </row>
    <row r="120" spans="1:2">
      <c r="A120" s="30" t="s">
        <v>5017</v>
      </c>
      <c r="B120" s="30" t="s">
        <v>5018</v>
      </c>
    </row>
    <row r="121" spans="1:2">
      <c r="A121" s="30" t="s">
        <v>5019</v>
      </c>
      <c r="B121" s="30" t="s">
        <v>4940</v>
      </c>
    </row>
    <row r="122" spans="1:2">
      <c r="A122" s="30" t="s">
        <v>5020</v>
      </c>
      <c r="B122" s="30" t="s">
        <v>4940</v>
      </c>
    </row>
    <row r="123" spans="1:2">
      <c r="A123" s="30" t="s">
        <v>5021</v>
      </c>
      <c r="B123" s="30" t="s">
        <v>4940</v>
      </c>
    </row>
    <row r="124" spans="1:2">
      <c r="A124" s="30" t="s">
        <v>5022</v>
      </c>
      <c r="B124" s="30" t="s">
        <v>4940</v>
      </c>
    </row>
    <row r="125" spans="1:2">
      <c r="A125" s="30" t="s">
        <v>5023</v>
      </c>
      <c r="B125" s="30" t="s">
        <v>5024</v>
      </c>
    </row>
    <row r="126" spans="1:2">
      <c r="A126" s="30" t="s">
        <v>5025</v>
      </c>
      <c r="B126" s="30" t="s">
        <v>5026</v>
      </c>
    </row>
    <row r="127" spans="1:2">
      <c r="A127" s="30" t="s">
        <v>5027</v>
      </c>
      <c r="B127" s="30" t="s">
        <v>5028</v>
      </c>
    </row>
    <row r="128" spans="1:2">
      <c r="A128" s="30" t="s">
        <v>5029</v>
      </c>
      <c r="B128" s="30" t="s">
        <v>4902</v>
      </c>
    </row>
    <row r="129" spans="1:2">
      <c r="A129" s="30" t="s">
        <v>5030</v>
      </c>
      <c r="B129" s="30" t="s">
        <v>5005</v>
      </c>
    </row>
    <row r="130" spans="1:2">
      <c r="A130" s="30" t="s">
        <v>5031</v>
      </c>
      <c r="B130" s="30" t="s">
        <v>4955</v>
      </c>
    </row>
    <row r="131" spans="1:2">
      <c r="A131" s="30" t="s">
        <v>5032</v>
      </c>
      <c r="B131" s="30" t="s">
        <v>4902</v>
      </c>
    </row>
    <row r="132" spans="1:2">
      <c r="A132" s="30" t="s">
        <v>5033</v>
      </c>
      <c r="B132" s="30" t="s">
        <v>4902</v>
      </c>
    </row>
    <row r="133" spans="1:2">
      <c r="A133" s="30" t="s">
        <v>5034</v>
      </c>
      <c r="B133" s="30" t="s">
        <v>5009</v>
      </c>
    </row>
    <row r="134" spans="1:2">
      <c r="A134" s="30" t="s">
        <v>5035</v>
      </c>
      <c r="B134" s="30" t="s">
        <v>5036</v>
      </c>
    </row>
    <row r="135" spans="1:2">
      <c r="A135" s="30" t="s">
        <v>5037</v>
      </c>
      <c r="B135" s="30" t="s">
        <v>5038</v>
      </c>
    </row>
    <row r="136" spans="1:2">
      <c r="A136" s="30" t="s">
        <v>5039</v>
      </c>
      <c r="B136" s="30" t="s">
        <v>5038</v>
      </c>
    </row>
    <row r="137" spans="1:2">
      <c r="A137" s="30" t="s">
        <v>5040</v>
      </c>
      <c r="B137" s="30" t="s">
        <v>5003</v>
      </c>
    </row>
    <row r="138" spans="1:2">
      <c r="A138" s="30" t="s">
        <v>5041</v>
      </c>
      <c r="B138" s="30" t="s">
        <v>5028</v>
      </c>
    </row>
    <row r="139" spans="1:2">
      <c r="A139" s="30" t="s">
        <v>5042</v>
      </c>
      <c r="B139" s="30" t="s">
        <v>5009</v>
      </c>
    </row>
    <row r="140" spans="1:2">
      <c r="A140" s="30" t="s">
        <v>5043</v>
      </c>
      <c r="B140" s="30" t="s">
        <v>5011</v>
      </c>
    </row>
    <row r="141" spans="1:2">
      <c r="A141" s="30" t="s">
        <v>5044</v>
      </c>
      <c r="B141" s="30" t="s">
        <v>4920</v>
      </c>
    </row>
    <row r="142" spans="1:2">
      <c r="A142" s="30" t="s">
        <v>5045</v>
      </c>
      <c r="B142" s="30" t="s">
        <v>5005</v>
      </c>
    </row>
    <row r="143" spans="1:2">
      <c r="A143" s="30" t="s">
        <v>5046</v>
      </c>
      <c r="B143" s="30" t="s">
        <v>5005</v>
      </c>
    </row>
    <row r="144" spans="1:2">
      <c r="A144" s="30" t="s">
        <v>5047</v>
      </c>
      <c r="B144" s="30" t="s">
        <v>105</v>
      </c>
    </row>
    <row r="145" spans="1:2">
      <c r="A145" s="30" t="s">
        <v>5048</v>
      </c>
      <c r="B145" s="30" t="s">
        <v>4920</v>
      </c>
    </row>
    <row r="146" spans="1:2">
      <c r="A146" s="30" t="s">
        <v>5049</v>
      </c>
      <c r="B146" s="30" t="s">
        <v>5018</v>
      </c>
    </row>
    <row r="147" spans="1:2">
      <c r="A147" s="30" t="s">
        <v>5050</v>
      </c>
      <c r="B147" s="30" t="s">
        <v>4920</v>
      </c>
    </row>
    <row r="148" spans="1:2">
      <c r="A148" s="30" t="s">
        <v>5051</v>
      </c>
      <c r="B148" s="30" t="s">
        <v>5003</v>
      </c>
    </row>
    <row r="149" spans="1:2">
      <c r="A149" s="30" t="s">
        <v>5052</v>
      </c>
      <c r="B149" s="30" t="s">
        <v>5005</v>
      </c>
    </row>
    <row r="150" spans="1:2">
      <c r="A150" s="30" t="s">
        <v>5053</v>
      </c>
      <c r="B150" s="30" t="s">
        <v>5011</v>
      </c>
    </row>
    <row r="151" spans="1:2">
      <c r="A151" s="30" t="s">
        <v>5054</v>
      </c>
      <c r="B151" s="30" t="s">
        <v>5003</v>
      </c>
    </row>
    <row r="152" spans="1:2">
      <c r="A152" s="30" t="s">
        <v>5055</v>
      </c>
      <c r="B152" s="30" t="s">
        <v>5011</v>
      </c>
    </row>
    <row r="153" spans="1:2">
      <c r="A153" s="30" t="s">
        <v>5056</v>
      </c>
      <c r="B153" s="30" t="s">
        <v>5007</v>
      </c>
    </row>
    <row r="154" spans="1:2">
      <c r="A154" s="30" t="s">
        <v>5057</v>
      </c>
      <c r="B154" s="30" t="s">
        <v>5011</v>
      </c>
    </row>
    <row r="155" spans="1:2">
      <c r="A155" s="30" t="s">
        <v>5058</v>
      </c>
      <c r="B155" s="30" t="s">
        <v>5011</v>
      </c>
    </row>
    <row r="156" spans="1:2">
      <c r="A156" s="30" t="s">
        <v>5059</v>
      </c>
      <c r="B156" s="30" t="s">
        <v>5011</v>
      </c>
    </row>
    <row r="157" spans="1:2">
      <c r="A157" s="30" t="s">
        <v>5060</v>
      </c>
      <c r="B157" s="30" t="s">
        <v>5011</v>
      </c>
    </row>
    <row r="158" spans="1:2">
      <c r="A158" s="30" t="s">
        <v>5061</v>
      </c>
      <c r="B158" s="30" t="s">
        <v>5018</v>
      </c>
    </row>
    <row r="159" spans="1:2">
      <c r="A159" s="30" t="s">
        <v>5062</v>
      </c>
      <c r="B159" s="30" t="s">
        <v>4940</v>
      </c>
    </row>
    <row r="160" spans="1:2">
      <c r="A160" s="30" t="s">
        <v>5063</v>
      </c>
      <c r="B160" s="30" t="s">
        <v>4940</v>
      </c>
    </row>
    <row r="161" spans="1:2">
      <c r="A161" s="30" t="s">
        <v>5064</v>
      </c>
      <c r="B161" s="30" t="s">
        <v>4940</v>
      </c>
    </row>
    <row r="162" spans="1:2">
      <c r="A162" s="30" t="s">
        <v>5065</v>
      </c>
      <c r="B162" s="30" t="s">
        <v>4940</v>
      </c>
    </row>
    <row r="163" spans="1:2">
      <c r="A163" s="30" t="s">
        <v>5066</v>
      </c>
      <c r="B163" s="30" t="s">
        <v>5024</v>
      </c>
    </row>
    <row r="164" spans="1:2">
      <c r="A164" s="30" t="s">
        <v>5067</v>
      </c>
      <c r="B164" s="30" t="s">
        <v>5026</v>
      </c>
    </row>
    <row r="165" spans="1:2">
      <c r="A165" s="30" t="s">
        <v>5068</v>
      </c>
      <c r="B165" s="30" t="s">
        <v>5028</v>
      </c>
    </row>
    <row r="166" spans="1:2">
      <c r="A166" s="30" t="s">
        <v>5069</v>
      </c>
      <c r="B166" s="30" t="s">
        <v>4902</v>
      </c>
    </row>
    <row r="167" spans="1:2">
      <c r="A167" s="30" t="s">
        <v>5070</v>
      </c>
      <c r="B167" s="30" t="s">
        <v>5005</v>
      </c>
    </row>
    <row r="168" spans="1:2">
      <c r="A168" s="30" t="s">
        <v>5071</v>
      </c>
      <c r="B168" s="30" t="s">
        <v>4955</v>
      </c>
    </row>
    <row r="169" spans="1:2">
      <c r="A169" s="30" t="s">
        <v>5072</v>
      </c>
      <c r="B169" s="30" t="s">
        <v>4902</v>
      </c>
    </row>
    <row r="170" spans="1:2">
      <c r="A170" s="30" t="s">
        <v>5073</v>
      </c>
      <c r="B170" s="30" t="s">
        <v>4902</v>
      </c>
    </row>
    <row r="171" spans="1:2">
      <c r="A171" s="30" t="s">
        <v>5074</v>
      </c>
      <c r="B171" s="30" t="s">
        <v>5009</v>
      </c>
    </row>
    <row r="172" spans="1:2">
      <c r="A172" s="30" t="s">
        <v>5075</v>
      </c>
      <c r="B172" s="30" t="s">
        <v>5036</v>
      </c>
    </row>
    <row r="173" spans="1:2">
      <c r="A173" s="30" t="s">
        <v>5076</v>
      </c>
      <c r="B173" s="30" t="s">
        <v>5038</v>
      </c>
    </row>
    <row r="174" spans="1:2">
      <c r="A174" s="30" t="s">
        <v>5077</v>
      </c>
      <c r="B174" s="30" t="s">
        <v>5038</v>
      </c>
    </row>
    <row r="175" spans="1:2">
      <c r="A175" s="30" t="s">
        <v>5078</v>
      </c>
      <c r="B175" s="30" t="s">
        <v>5003</v>
      </c>
    </row>
    <row r="176" spans="1:2">
      <c r="A176" s="30" t="s">
        <v>5079</v>
      </c>
      <c r="B176" s="30" t="s">
        <v>5028</v>
      </c>
    </row>
    <row r="177" spans="1:2">
      <c r="A177" s="30" t="s">
        <v>5080</v>
      </c>
      <c r="B177" s="30" t="s">
        <v>5009</v>
      </c>
    </row>
    <row r="178" spans="1:2">
      <c r="A178" s="30" t="s">
        <v>5081</v>
      </c>
      <c r="B178" s="30" t="s">
        <v>5011</v>
      </c>
    </row>
    <row r="179" spans="1:2">
      <c r="A179" s="30" t="s">
        <v>5082</v>
      </c>
      <c r="B179" s="30" t="s">
        <v>4920</v>
      </c>
    </row>
    <row r="180" spans="1:2">
      <c r="A180" s="30" t="s">
        <v>5083</v>
      </c>
      <c r="B180" s="30" t="s">
        <v>5005</v>
      </c>
    </row>
    <row r="181" spans="1:2">
      <c r="A181" s="30" t="s">
        <v>5084</v>
      </c>
      <c r="B181" s="30" t="s">
        <v>5005</v>
      </c>
    </row>
    <row r="182" spans="1:2">
      <c r="A182" s="30" t="s">
        <v>5085</v>
      </c>
      <c r="B182" s="30" t="s">
        <v>105</v>
      </c>
    </row>
    <row r="183" spans="1:2">
      <c r="A183" s="30" t="s">
        <v>5086</v>
      </c>
      <c r="B183" s="30" t="s">
        <v>4920</v>
      </c>
    </row>
    <row r="184" spans="1:2">
      <c r="A184" s="30" t="s">
        <v>5087</v>
      </c>
      <c r="B184" s="30" t="s">
        <v>5018</v>
      </c>
    </row>
    <row r="185" spans="1:2">
      <c r="A185" s="30" t="s">
        <v>5088</v>
      </c>
      <c r="B185" s="30" t="s">
        <v>4920</v>
      </c>
    </row>
    <row r="186" spans="1:2">
      <c r="A186" s="30" t="s">
        <v>5089</v>
      </c>
      <c r="B186" s="30" t="s">
        <v>4920</v>
      </c>
    </row>
    <row r="187" spans="1:2">
      <c r="A187" s="30" t="s">
        <v>5090</v>
      </c>
      <c r="B187" s="30" t="s">
        <v>5091</v>
      </c>
    </row>
    <row r="188" spans="1:2">
      <c r="A188" s="30" t="s">
        <v>1208</v>
      </c>
      <c r="B188" s="30" t="s">
        <v>1221</v>
      </c>
    </row>
    <row r="189" spans="1:2">
      <c r="A189" s="30" t="s">
        <v>1208</v>
      </c>
      <c r="B189" s="30" t="s">
        <v>1222</v>
      </c>
    </row>
    <row r="190" spans="1:2">
      <c r="A190" s="30" t="s">
        <v>1208</v>
      </c>
      <c r="B190" s="30" t="s">
        <v>1223</v>
      </c>
    </row>
    <row r="191" spans="1:2">
      <c r="A191" s="30" t="s">
        <v>1208</v>
      </c>
      <c r="B191" s="30" t="s">
        <v>1224</v>
      </c>
    </row>
    <row r="192" spans="1:2">
      <c r="A192" s="30" t="s">
        <v>1208</v>
      </c>
      <c r="B192" s="30" t="s">
        <v>1225</v>
      </c>
    </row>
    <row r="193" spans="1:2">
      <c r="A193" s="30" t="s">
        <v>1208</v>
      </c>
      <c r="B193" s="30" t="s">
        <v>1226</v>
      </c>
    </row>
    <row r="194" spans="1:2">
      <c r="A194" s="30" t="s">
        <v>1208</v>
      </c>
      <c r="B194" s="30" t="s">
        <v>5092</v>
      </c>
    </row>
    <row r="195" spans="1:2">
      <c r="A195" s="30" t="s">
        <v>1208</v>
      </c>
      <c r="B195" s="30" t="s">
        <v>1227</v>
      </c>
    </row>
    <row r="196" spans="1:2">
      <c r="A196" s="30" t="s">
        <v>1208</v>
      </c>
      <c r="B196" s="30" t="s">
        <v>1228</v>
      </c>
    </row>
    <row r="197" spans="1:2">
      <c r="A197" s="30" t="s">
        <v>1208</v>
      </c>
      <c r="B197" s="30" t="s">
        <v>1229</v>
      </c>
    </row>
    <row r="198" spans="1:2">
      <c r="A198" s="30" t="s">
        <v>1208</v>
      </c>
      <c r="B198" s="30" t="s">
        <v>1230</v>
      </c>
    </row>
    <row r="199" spans="1:2">
      <c r="A199" s="30" t="s">
        <v>1208</v>
      </c>
      <c r="B199" s="30" t="s">
        <v>1231</v>
      </c>
    </row>
    <row r="200" spans="1:2">
      <c r="A200" s="30" t="s">
        <v>1208</v>
      </c>
      <c r="B200" s="30" t="s">
        <v>1232</v>
      </c>
    </row>
    <row r="201" spans="1:2">
      <c r="A201" s="30" t="s">
        <v>1208</v>
      </c>
      <c r="B201" s="30" t="s">
        <v>1233</v>
      </c>
    </row>
    <row r="202" spans="1:2">
      <c r="A202" s="30" t="s">
        <v>1208</v>
      </c>
      <c r="B202" s="30" t="s">
        <v>1234</v>
      </c>
    </row>
    <row r="203" spans="1:2">
      <c r="A203" s="30" t="s">
        <v>1208</v>
      </c>
      <c r="B203" s="30" t="s">
        <v>1235</v>
      </c>
    </row>
    <row r="204" spans="1:2">
      <c r="A204" s="30" t="s">
        <v>1208</v>
      </c>
      <c r="B204" s="30" t="s">
        <v>1236</v>
      </c>
    </row>
    <row r="205" spans="1:2">
      <c r="A205" s="30" t="s">
        <v>1208</v>
      </c>
      <c r="B205" s="30" t="s">
        <v>1237</v>
      </c>
    </row>
    <row r="206" spans="1:2">
      <c r="A206" s="30" t="s">
        <v>1208</v>
      </c>
      <c r="B206" s="30" t="s">
        <v>1238</v>
      </c>
    </row>
    <row r="207" spans="1:2">
      <c r="A207" s="30" t="s">
        <v>1208</v>
      </c>
      <c r="B207" s="30" t="s">
        <v>1239</v>
      </c>
    </row>
    <row r="208" spans="1:2">
      <c r="A208" s="30" t="s">
        <v>1208</v>
      </c>
      <c r="B208" s="30" t="s">
        <v>1240</v>
      </c>
    </row>
    <row r="209" spans="1:2">
      <c r="A209" s="30" t="s">
        <v>1208</v>
      </c>
      <c r="B209" s="30" t="s">
        <v>1241</v>
      </c>
    </row>
    <row r="210" spans="1:2">
      <c r="A210" s="30" t="s">
        <v>1208</v>
      </c>
      <c r="B210" s="30" t="s">
        <v>1242</v>
      </c>
    </row>
    <row r="211" spans="1:2">
      <c r="A211" s="30" t="s">
        <v>1208</v>
      </c>
      <c r="B211" s="30" t="s">
        <v>1243</v>
      </c>
    </row>
    <row r="212" spans="1:2">
      <c r="A212" s="30" t="s">
        <v>1208</v>
      </c>
      <c r="B212" s="30" t="s">
        <v>1244</v>
      </c>
    </row>
    <row r="213" spans="1:2">
      <c r="A213" s="30" t="s">
        <v>1208</v>
      </c>
      <c r="B213" s="30" t="s">
        <v>1245</v>
      </c>
    </row>
    <row r="214" spans="1:2">
      <c r="A214" s="30" t="s">
        <v>1208</v>
      </c>
      <c r="B214" s="30" t="s">
        <v>1246</v>
      </c>
    </row>
    <row r="215" spans="1:2">
      <c r="A215" s="30" t="s">
        <v>1208</v>
      </c>
      <c r="B215" s="30" t="s">
        <v>1247</v>
      </c>
    </row>
    <row r="216" spans="1:2">
      <c r="A216" s="30" t="s">
        <v>1208</v>
      </c>
      <c r="B216" s="30" t="s">
        <v>5093</v>
      </c>
    </row>
    <row r="217" spans="1:2">
      <c r="A217" s="30" t="s">
        <v>1208</v>
      </c>
      <c r="B217" s="30" t="s">
        <v>1248</v>
      </c>
    </row>
    <row r="218" spans="1:2">
      <c r="A218" s="30" t="s">
        <v>1208</v>
      </c>
      <c r="B218" s="30" t="s">
        <v>1249</v>
      </c>
    </row>
    <row r="219" spans="1:2">
      <c r="A219" s="30" t="s">
        <v>1208</v>
      </c>
      <c r="B219" s="30" t="s">
        <v>1250</v>
      </c>
    </row>
    <row r="220" spans="1:2">
      <c r="A220" s="30" t="s">
        <v>1208</v>
      </c>
      <c r="B220" s="30" t="s">
        <v>1251</v>
      </c>
    </row>
    <row r="221" spans="1:2">
      <c r="A221" s="30" t="s">
        <v>1208</v>
      </c>
      <c r="B221" s="30" t="s">
        <v>1252</v>
      </c>
    </row>
    <row r="222" spans="1:2">
      <c r="A222" s="30" t="s">
        <v>1208</v>
      </c>
      <c r="B222" s="30" t="s">
        <v>1253</v>
      </c>
    </row>
    <row r="223" spans="1:2">
      <c r="A223" s="30" t="s">
        <v>1208</v>
      </c>
      <c r="B223" s="30" t="s">
        <v>1254</v>
      </c>
    </row>
    <row r="224" spans="1:2">
      <c r="A224" s="30" t="s">
        <v>1208</v>
      </c>
      <c r="B224" s="30" t="s">
        <v>1255</v>
      </c>
    </row>
    <row r="225" spans="1:2">
      <c r="A225" s="30" t="s">
        <v>1208</v>
      </c>
      <c r="B225" s="30" t="s">
        <v>1256</v>
      </c>
    </row>
    <row r="226" spans="1:2">
      <c r="A226" s="30" t="s">
        <v>1208</v>
      </c>
      <c r="B226" s="30" t="s">
        <v>1257</v>
      </c>
    </row>
    <row r="227" spans="1:2">
      <c r="A227" s="30" t="s">
        <v>1208</v>
      </c>
      <c r="B227" s="30" t="s">
        <v>1258</v>
      </c>
    </row>
    <row r="228" spans="1:2">
      <c r="A228" s="30" t="s">
        <v>1208</v>
      </c>
      <c r="B228" s="30" t="s">
        <v>1259</v>
      </c>
    </row>
    <row r="229" spans="1:2">
      <c r="A229" s="30" t="s">
        <v>1208</v>
      </c>
      <c r="B229" s="30" t="s">
        <v>1260</v>
      </c>
    </row>
    <row r="230" spans="1:2">
      <c r="A230" s="30" t="s">
        <v>1208</v>
      </c>
      <c r="B230" s="30" t="s">
        <v>1261</v>
      </c>
    </row>
    <row r="231" spans="1:2">
      <c r="A231" s="30" t="s">
        <v>1208</v>
      </c>
      <c r="B231" s="30" t="s">
        <v>1262</v>
      </c>
    </row>
    <row r="232" spans="1:2">
      <c r="A232" s="30" t="s">
        <v>1208</v>
      </c>
      <c r="B232" s="30" t="s">
        <v>1263</v>
      </c>
    </row>
    <row r="233" spans="1:2">
      <c r="A233" s="30" t="s">
        <v>1208</v>
      </c>
      <c r="B233" s="30" t="s">
        <v>1264</v>
      </c>
    </row>
    <row r="234" spans="1:2">
      <c r="A234" s="30" t="s">
        <v>1208</v>
      </c>
      <c r="B234" s="30" t="s">
        <v>1265</v>
      </c>
    </row>
    <row r="235" spans="1:2">
      <c r="A235" s="30" t="s">
        <v>1208</v>
      </c>
      <c r="B235" s="30" t="s">
        <v>1266</v>
      </c>
    </row>
    <row r="236" spans="1:2">
      <c r="A236" s="30" t="s">
        <v>1208</v>
      </c>
      <c r="B236" s="30" t="s">
        <v>1267</v>
      </c>
    </row>
    <row r="237" spans="1:2">
      <c r="A237" s="30" t="s">
        <v>1208</v>
      </c>
      <c r="B237" s="30" t="s">
        <v>1268</v>
      </c>
    </row>
    <row r="238" spans="1:2">
      <c r="A238" s="30" t="s">
        <v>1208</v>
      </c>
      <c r="B238" s="30" t="s">
        <v>1269</v>
      </c>
    </row>
    <row r="239" spans="1:2">
      <c r="A239" s="30" t="s">
        <v>1208</v>
      </c>
      <c r="B239" s="30" t="s">
        <v>1270</v>
      </c>
    </row>
    <row r="240" spans="1:2">
      <c r="A240" s="30" t="s">
        <v>1208</v>
      </c>
      <c r="B240" s="30" t="s">
        <v>1271</v>
      </c>
    </row>
    <row r="241" spans="1:2">
      <c r="A241" s="30" t="s">
        <v>1208</v>
      </c>
      <c r="B241" s="30" t="s">
        <v>1272</v>
      </c>
    </row>
    <row r="242" spans="1:2">
      <c r="A242" s="30" t="s">
        <v>1208</v>
      </c>
      <c r="B242" s="30" t="s">
        <v>1273</v>
      </c>
    </row>
    <row r="243" spans="1:2">
      <c r="A243" s="30" t="s">
        <v>1208</v>
      </c>
      <c r="B243" s="30" t="s">
        <v>1274</v>
      </c>
    </row>
    <row r="244" spans="1:2">
      <c r="A244" s="30" t="s">
        <v>1208</v>
      </c>
      <c r="B244" s="30" t="s">
        <v>5094</v>
      </c>
    </row>
    <row r="245" spans="1:2">
      <c r="A245" s="30" t="s">
        <v>1208</v>
      </c>
      <c r="B245" s="30" t="s">
        <v>1275</v>
      </c>
    </row>
    <row r="246" spans="1:2">
      <c r="A246" s="30" t="s">
        <v>1208</v>
      </c>
      <c r="B246" s="30" t="s">
        <v>1276</v>
      </c>
    </row>
    <row r="247" spans="1:2">
      <c r="A247" s="30" t="s">
        <v>1208</v>
      </c>
      <c r="B247" s="30" t="s">
        <v>1277</v>
      </c>
    </row>
    <row r="248" spans="1:2">
      <c r="A248" s="30" t="s">
        <v>1208</v>
      </c>
      <c r="B248" s="30" t="s">
        <v>1278</v>
      </c>
    </row>
    <row r="249" spans="1:2">
      <c r="A249" s="30" t="s">
        <v>1208</v>
      </c>
      <c r="B249" s="30" t="s">
        <v>1279</v>
      </c>
    </row>
    <row r="250" spans="1:2">
      <c r="A250" s="30" t="s">
        <v>1208</v>
      </c>
      <c r="B250" s="30" t="s">
        <v>1280</v>
      </c>
    </row>
    <row r="251" spans="1:2">
      <c r="A251" s="30" t="s">
        <v>1208</v>
      </c>
      <c r="B251" s="30" t="s">
        <v>1281</v>
      </c>
    </row>
    <row r="252" spans="1:2">
      <c r="A252" s="30" t="s">
        <v>1208</v>
      </c>
      <c r="B252" s="30" t="s">
        <v>1282</v>
      </c>
    </row>
    <row r="253" spans="1:2">
      <c r="A253" s="30" t="s">
        <v>1208</v>
      </c>
      <c r="B253" s="30" t="s">
        <v>1283</v>
      </c>
    </row>
    <row r="254" spans="1:2">
      <c r="A254" s="30" t="s">
        <v>1208</v>
      </c>
      <c r="B254" s="30" t="s">
        <v>1284</v>
      </c>
    </row>
    <row r="255" spans="1:2">
      <c r="A255" s="30" t="s">
        <v>1208</v>
      </c>
      <c r="B255" s="30" t="s">
        <v>1285</v>
      </c>
    </row>
    <row r="256" spans="1:2">
      <c r="A256" s="30" t="s">
        <v>1208</v>
      </c>
      <c r="B256" s="30" t="s">
        <v>1286</v>
      </c>
    </row>
    <row r="257" spans="1:2">
      <c r="A257" s="30" t="s">
        <v>1208</v>
      </c>
      <c r="B257" s="30" t="s">
        <v>1287</v>
      </c>
    </row>
    <row r="258" spans="1:2">
      <c r="A258" s="30" t="s">
        <v>1208</v>
      </c>
      <c r="B258" s="30" t="s">
        <v>1288</v>
      </c>
    </row>
    <row r="259" spans="1:2">
      <c r="A259" s="30" t="s">
        <v>1208</v>
      </c>
      <c r="B259" s="30" t="s">
        <v>1289</v>
      </c>
    </row>
    <row r="260" spans="1:2">
      <c r="A260" s="30" t="s">
        <v>1208</v>
      </c>
      <c r="B260" s="30" t="s">
        <v>1290</v>
      </c>
    </row>
    <row r="261" spans="1:2">
      <c r="A261" s="30" t="s">
        <v>1208</v>
      </c>
      <c r="B261" s="30" t="s">
        <v>1291</v>
      </c>
    </row>
    <row r="262" spans="1:2">
      <c r="A262" s="30" t="s">
        <v>1208</v>
      </c>
      <c r="B262" s="30" t="s">
        <v>1292</v>
      </c>
    </row>
    <row r="263" spans="1:2">
      <c r="A263" s="30" t="s">
        <v>1208</v>
      </c>
      <c r="B263" s="30" t="s">
        <v>1293</v>
      </c>
    </row>
    <row r="264" spans="1:2">
      <c r="A264" s="30" t="s">
        <v>1208</v>
      </c>
      <c r="B264" s="30" t="s">
        <v>1294</v>
      </c>
    </row>
    <row r="265" spans="1:2">
      <c r="A265" s="30" t="s">
        <v>1208</v>
      </c>
      <c r="B265" s="30" t="s">
        <v>1295</v>
      </c>
    </row>
    <row r="266" spans="1:2">
      <c r="A266" s="30" t="s">
        <v>1208</v>
      </c>
      <c r="B266" s="30" t="s">
        <v>1296</v>
      </c>
    </row>
    <row r="267" spans="1:2">
      <c r="A267" s="30" t="s">
        <v>1208</v>
      </c>
      <c r="B267" s="30" t="s">
        <v>1297</v>
      </c>
    </row>
    <row r="268" spans="1:2">
      <c r="A268" s="30" t="s">
        <v>1208</v>
      </c>
      <c r="B268" s="30" t="s">
        <v>1298</v>
      </c>
    </row>
    <row r="269" spans="1:2">
      <c r="A269" s="30" t="s">
        <v>1208</v>
      </c>
      <c r="B269" s="30" t="s">
        <v>1299</v>
      </c>
    </row>
    <row r="270" spans="1:2">
      <c r="A270" s="30" t="s">
        <v>1208</v>
      </c>
      <c r="B270" s="30" t="s">
        <v>1300</v>
      </c>
    </row>
    <row r="271" spans="1:2">
      <c r="A271" s="30" t="s">
        <v>1208</v>
      </c>
      <c r="B271" s="30" t="s">
        <v>1301</v>
      </c>
    </row>
    <row r="272" spans="1:2">
      <c r="A272" s="30" t="s">
        <v>1208</v>
      </c>
      <c r="B272" s="30" t="s">
        <v>1302</v>
      </c>
    </row>
    <row r="273" spans="1:2">
      <c r="A273" s="30" t="s">
        <v>1208</v>
      </c>
      <c r="B273" s="30" t="s">
        <v>1303</v>
      </c>
    </row>
    <row r="274" spans="1:2">
      <c r="A274" s="30" t="s">
        <v>1208</v>
      </c>
      <c r="B274" s="30" t="s">
        <v>1304</v>
      </c>
    </row>
    <row r="275" spans="1:2">
      <c r="A275" s="30" t="s">
        <v>1208</v>
      </c>
      <c r="B275" s="30" t="s">
        <v>1305</v>
      </c>
    </row>
    <row r="276" spans="1:2">
      <c r="A276" s="30" t="s">
        <v>1208</v>
      </c>
      <c r="B276" s="30" t="s">
        <v>1209</v>
      </c>
    </row>
    <row r="277" spans="1:2">
      <c r="A277" s="30" t="s">
        <v>1208</v>
      </c>
      <c r="B277" s="30" t="s">
        <v>1210</v>
      </c>
    </row>
    <row r="278" spans="1:2">
      <c r="A278" s="30" t="s">
        <v>1208</v>
      </c>
      <c r="B278" s="30" t="s">
        <v>1211</v>
      </c>
    </row>
    <row r="279" spans="1:2">
      <c r="A279" s="30" t="s">
        <v>1208</v>
      </c>
      <c r="B279" s="30" t="s">
        <v>1212</v>
      </c>
    </row>
    <row r="280" spans="1:2">
      <c r="A280" s="30" t="s">
        <v>1208</v>
      </c>
      <c r="B280" s="30" t="s">
        <v>1213</v>
      </c>
    </row>
    <row r="281" spans="1:2">
      <c r="A281" s="30" t="s">
        <v>1208</v>
      </c>
      <c r="B281" s="30" t="s">
        <v>1214</v>
      </c>
    </row>
    <row r="282" spans="1:2">
      <c r="A282" s="30" t="s">
        <v>1208</v>
      </c>
      <c r="B282" s="30" t="s">
        <v>1215</v>
      </c>
    </row>
    <row r="283" spans="1:2">
      <c r="A283" s="30" t="s">
        <v>1208</v>
      </c>
      <c r="B283" s="30" t="s">
        <v>1216</v>
      </c>
    </row>
    <row r="284" spans="1:2">
      <c r="A284" s="30" t="s">
        <v>1208</v>
      </c>
      <c r="B284" s="30" t="s">
        <v>1217</v>
      </c>
    </row>
    <row r="285" spans="1:2">
      <c r="A285" s="30" t="s">
        <v>1208</v>
      </c>
      <c r="B285" s="30" t="s">
        <v>1218</v>
      </c>
    </row>
    <row r="286" spans="1:2">
      <c r="A286" s="30" t="s">
        <v>1208</v>
      </c>
      <c r="B286" s="30" t="s">
        <v>2334</v>
      </c>
    </row>
    <row r="287" spans="1:2">
      <c r="A287" s="30" t="s">
        <v>1208</v>
      </c>
      <c r="B287" s="30" t="s">
        <v>1219</v>
      </c>
    </row>
    <row r="288" spans="1:2">
      <c r="A288" s="30" t="s">
        <v>1208</v>
      </c>
      <c r="B288" s="30" t="s">
        <v>1220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FILE_STORE_DATA">
    <tabColor indexed="47"/>
  </sheetPr>
  <dimension ref="A1:E2"/>
  <sheetViews>
    <sheetView zoomScaleNormal="100" workbookViewId="0"/>
  </sheetViews>
  <sheetFormatPr defaultRowHeight="11.25"/>
  <cols>
    <col min="1" max="16384" width="9.140625" style="30"/>
  </cols>
  <sheetData>
    <row r="1" spans="1:5">
      <c r="A1" s="30" t="s">
        <v>2463</v>
      </c>
      <c r="B1" s="30" t="s">
        <v>2477</v>
      </c>
      <c r="C1" s="30" t="s">
        <v>2478</v>
      </c>
      <c r="D1" s="30" t="s">
        <v>2479</v>
      </c>
      <c r="E1" s="30" t="s">
        <v>2480</v>
      </c>
    </row>
    <row r="2" spans="1:5">
      <c r="A2" s="30" t="s">
        <v>5492</v>
      </c>
      <c r="B2" s="30" t="s">
        <v>5493</v>
      </c>
      <c r="C2" s="30" t="s">
        <v>5494</v>
      </c>
      <c r="D2" s="30" t="s">
        <v>5495</v>
      </c>
      <c r="E2" s="30" t="s">
        <v>638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PLAN1X_LIST_ORG">
    <tabColor indexed="47"/>
  </sheetPr>
  <dimension ref="A1:Y58"/>
  <sheetViews>
    <sheetView zoomScaleNormal="100" workbookViewId="0"/>
  </sheetViews>
  <sheetFormatPr defaultRowHeight="11.25"/>
  <cols>
    <col min="1" max="16384" width="9.140625" style="30"/>
  </cols>
  <sheetData>
    <row r="1" spans="1:25">
      <c r="A1" s="30" t="s">
        <v>0</v>
      </c>
      <c r="B1" s="30" t="s">
        <v>2333</v>
      </c>
      <c r="C1" s="30" t="s">
        <v>292</v>
      </c>
      <c r="D1" s="30" t="s">
        <v>623</v>
      </c>
      <c r="E1" s="30" t="s">
        <v>621</v>
      </c>
      <c r="F1" s="30" t="s">
        <v>622</v>
      </c>
      <c r="G1" s="30" t="s">
        <v>624</v>
      </c>
      <c r="H1" s="30" t="s">
        <v>625</v>
      </c>
      <c r="I1" s="30" t="s">
        <v>2407</v>
      </c>
      <c r="J1" s="30" t="s">
        <v>2408</v>
      </c>
      <c r="K1" s="30" t="s">
        <v>2409</v>
      </c>
      <c r="L1" s="30" t="s">
        <v>2410</v>
      </c>
      <c r="M1" s="30" t="s">
        <v>2277</v>
      </c>
      <c r="N1" s="30" t="s">
        <v>2411</v>
      </c>
      <c r="O1" s="30" t="s">
        <v>2412</v>
      </c>
      <c r="P1" s="30" t="s">
        <v>2468</v>
      </c>
      <c r="Q1" s="30" t="s">
        <v>2469</v>
      </c>
      <c r="R1" s="30" t="s">
        <v>2394</v>
      </c>
      <c r="S1" s="30" t="s">
        <v>2470</v>
      </c>
      <c r="T1" s="30" t="s">
        <v>2471</v>
      </c>
      <c r="U1" s="30" t="s">
        <v>2406</v>
      </c>
      <c r="V1" s="30" t="s">
        <v>2405</v>
      </c>
      <c r="W1" s="30" t="s">
        <v>2413</v>
      </c>
      <c r="X1" s="30" t="s">
        <v>2414</v>
      </c>
      <c r="Y1" s="30" t="s">
        <v>2472</v>
      </c>
    </row>
    <row r="2" spans="1:25">
      <c r="A2" s="30" t="s">
        <v>5131</v>
      </c>
      <c r="B2" s="30" t="s">
        <v>105</v>
      </c>
      <c r="C2" s="30" t="s">
        <v>4595</v>
      </c>
      <c r="D2" s="30" t="s">
        <v>4596</v>
      </c>
      <c r="E2" s="30" t="s">
        <v>4597</v>
      </c>
      <c r="F2" s="30" t="s">
        <v>4598</v>
      </c>
      <c r="H2" s="30" t="s">
        <v>5132</v>
      </c>
      <c r="I2" s="30" t="s">
        <v>5133</v>
      </c>
      <c r="J2" s="30" t="s">
        <v>5134</v>
      </c>
      <c r="K2" s="30" t="s">
        <v>5135</v>
      </c>
      <c r="L2" s="30" t="s">
        <v>5136</v>
      </c>
      <c r="M2" s="30" t="s">
        <v>1224</v>
      </c>
      <c r="N2" s="30" t="s">
        <v>129</v>
      </c>
      <c r="P2" s="30" t="s">
        <v>131</v>
      </c>
      <c r="Q2" s="30" t="s">
        <v>131</v>
      </c>
      <c r="R2" s="30" t="s">
        <v>131</v>
      </c>
      <c r="S2" s="30" t="s">
        <v>129</v>
      </c>
      <c r="T2" s="30" t="s">
        <v>129</v>
      </c>
      <c r="U2" s="30" t="s">
        <v>5137</v>
      </c>
      <c r="V2" s="30" t="s">
        <v>5138</v>
      </c>
      <c r="W2" s="30" t="s">
        <v>129</v>
      </c>
      <c r="X2" s="30" t="s">
        <v>2416</v>
      </c>
      <c r="Y2" s="30" t="s">
        <v>2432</v>
      </c>
    </row>
    <row r="3" spans="1:25">
      <c r="A3" s="30" t="s">
        <v>5131</v>
      </c>
      <c r="B3" s="30" t="s">
        <v>164</v>
      </c>
      <c r="C3" s="30" t="s">
        <v>4603</v>
      </c>
      <c r="D3" s="30" t="s">
        <v>4604</v>
      </c>
      <c r="E3" s="30" t="s">
        <v>4605</v>
      </c>
      <c r="F3" s="30" t="s">
        <v>4606</v>
      </c>
      <c r="H3" s="30" t="s">
        <v>5132</v>
      </c>
      <c r="I3" s="30" t="s">
        <v>5139</v>
      </c>
      <c r="J3" s="30" t="s">
        <v>5140</v>
      </c>
      <c r="K3" s="30" t="s">
        <v>5135</v>
      </c>
      <c r="L3" s="30" t="s">
        <v>5136</v>
      </c>
      <c r="M3" s="30" t="s">
        <v>1224</v>
      </c>
      <c r="N3" s="30" t="s">
        <v>129</v>
      </c>
      <c r="P3" s="30" t="s">
        <v>131</v>
      </c>
      <c r="Q3" s="30" t="s">
        <v>131</v>
      </c>
      <c r="R3" s="30" t="s">
        <v>131</v>
      </c>
      <c r="S3" s="30" t="s">
        <v>129</v>
      </c>
      <c r="T3" s="30" t="s">
        <v>129</v>
      </c>
      <c r="U3" s="30" t="s">
        <v>5141</v>
      </c>
      <c r="V3" s="30" t="s">
        <v>5142</v>
      </c>
      <c r="W3" s="30" t="s">
        <v>131</v>
      </c>
      <c r="X3" s="30" t="s">
        <v>2418</v>
      </c>
      <c r="Y3" s="30" t="s">
        <v>2431</v>
      </c>
    </row>
    <row r="4" spans="1:25">
      <c r="A4" s="30" t="s">
        <v>5131</v>
      </c>
      <c r="B4" s="30" t="s">
        <v>165</v>
      </c>
      <c r="C4" s="30" t="s">
        <v>4608</v>
      </c>
      <c r="D4" s="30" t="s">
        <v>4609</v>
      </c>
      <c r="E4" s="30" t="s">
        <v>4610</v>
      </c>
      <c r="F4" s="30" t="s">
        <v>4611</v>
      </c>
      <c r="H4" s="30" t="s">
        <v>5132</v>
      </c>
      <c r="I4" s="30" t="s">
        <v>5143</v>
      </c>
      <c r="J4" s="30" t="s">
        <v>5144</v>
      </c>
      <c r="K4" s="30" t="s">
        <v>5135</v>
      </c>
      <c r="L4" s="30" t="s">
        <v>5136</v>
      </c>
      <c r="M4" s="30" t="s">
        <v>1224</v>
      </c>
      <c r="N4" s="30" t="s">
        <v>129</v>
      </c>
      <c r="P4" s="30" t="s">
        <v>131</v>
      </c>
      <c r="Q4" s="30" t="s">
        <v>131</v>
      </c>
      <c r="R4" s="30" t="s">
        <v>131</v>
      </c>
      <c r="S4" s="30" t="s">
        <v>129</v>
      </c>
      <c r="T4" s="30" t="s">
        <v>131</v>
      </c>
      <c r="U4" s="30" t="s">
        <v>5145</v>
      </c>
      <c r="V4" s="30" t="s">
        <v>5146</v>
      </c>
      <c r="W4" s="30" t="s">
        <v>129</v>
      </c>
      <c r="X4" s="30" t="s">
        <v>2416</v>
      </c>
      <c r="Y4" s="30" t="s">
        <v>2432</v>
      </c>
    </row>
    <row r="5" spans="1:25">
      <c r="A5" s="30" t="s">
        <v>5131</v>
      </c>
      <c r="B5" s="30" t="s">
        <v>166</v>
      </c>
      <c r="C5" s="30" t="s">
        <v>4616</v>
      </c>
      <c r="D5" s="30" t="s">
        <v>4617</v>
      </c>
      <c r="E5" s="30" t="s">
        <v>4618</v>
      </c>
      <c r="F5" s="30" t="s">
        <v>4619</v>
      </c>
      <c r="H5" s="30" t="s">
        <v>5147</v>
      </c>
      <c r="I5" s="30" t="s">
        <v>5148</v>
      </c>
      <c r="J5" s="30" t="s">
        <v>5149</v>
      </c>
      <c r="K5" s="30" t="s">
        <v>5135</v>
      </c>
      <c r="L5" s="30" t="s">
        <v>5150</v>
      </c>
      <c r="M5" s="30" t="s">
        <v>1224</v>
      </c>
      <c r="N5" s="30" t="s">
        <v>129</v>
      </c>
      <c r="P5" s="30" t="s">
        <v>131</v>
      </c>
      <c r="Q5" s="30" t="s">
        <v>131</v>
      </c>
      <c r="R5" s="30" t="s">
        <v>131</v>
      </c>
      <c r="S5" s="30" t="s">
        <v>129</v>
      </c>
      <c r="T5" s="30" t="s">
        <v>129</v>
      </c>
      <c r="U5" s="30" t="s">
        <v>5151</v>
      </c>
      <c r="V5" s="30" t="s">
        <v>5152</v>
      </c>
      <c r="W5" s="30" t="s">
        <v>129</v>
      </c>
      <c r="X5" s="30" t="s">
        <v>2416</v>
      </c>
      <c r="Y5" s="30" t="s">
        <v>2432</v>
      </c>
    </row>
    <row r="6" spans="1:25">
      <c r="A6" s="30" t="s">
        <v>5131</v>
      </c>
      <c r="B6" s="30" t="s">
        <v>180</v>
      </c>
      <c r="C6" s="30" t="s">
        <v>4625</v>
      </c>
      <c r="D6" s="30" t="s">
        <v>4626</v>
      </c>
      <c r="E6" s="30" t="s">
        <v>4627</v>
      </c>
      <c r="F6" s="30" t="s">
        <v>4598</v>
      </c>
      <c r="H6" s="30" t="s">
        <v>5132</v>
      </c>
      <c r="I6" s="30" t="s">
        <v>5153</v>
      </c>
      <c r="J6" s="30" t="s">
        <v>5134</v>
      </c>
      <c r="K6" s="30" t="s">
        <v>5135</v>
      </c>
      <c r="L6" s="30" t="s">
        <v>5136</v>
      </c>
      <c r="M6" s="30" t="s">
        <v>1224</v>
      </c>
      <c r="N6" s="30" t="s">
        <v>129</v>
      </c>
      <c r="P6" s="30" t="s">
        <v>131</v>
      </c>
      <c r="Q6" s="30" t="s">
        <v>131</v>
      </c>
      <c r="R6" s="30" t="s">
        <v>131</v>
      </c>
      <c r="S6" s="30" t="s">
        <v>129</v>
      </c>
      <c r="T6" s="30" t="s">
        <v>131</v>
      </c>
      <c r="U6" s="30" t="s">
        <v>5154</v>
      </c>
      <c r="V6" s="30" t="s">
        <v>5155</v>
      </c>
      <c r="W6" s="30" t="s">
        <v>131</v>
      </c>
      <c r="X6" s="30" t="s">
        <v>2418</v>
      </c>
      <c r="Y6" s="30" t="s">
        <v>2431</v>
      </c>
    </row>
    <row r="7" spans="1:25">
      <c r="A7" s="30" t="s">
        <v>5131</v>
      </c>
      <c r="B7" s="30" t="s">
        <v>394</v>
      </c>
      <c r="C7" s="30" t="s">
        <v>4628</v>
      </c>
      <c r="D7" s="30" t="s">
        <v>4629</v>
      </c>
      <c r="E7" s="30" t="s">
        <v>4630</v>
      </c>
      <c r="F7" s="30" t="s">
        <v>4631</v>
      </c>
      <c r="H7" s="30" t="s">
        <v>5132</v>
      </c>
      <c r="I7" s="30" t="s">
        <v>5156</v>
      </c>
      <c r="J7" s="30" t="s">
        <v>5157</v>
      </c>
      <c r="K7" s="30" t="s">
        <v>5135</v>
      </c>
      <c r="L7" s="30" t="s">
        <v>5136</v>
      </c>
      <c r="M7" s="30" t="s">
        <v>1224</v>
      </c>
      <c r="N7" s="30" t="s">
        <v>131</v>
      </c>
      <c r="O7" s="30" t="s">
        <v>5158</v>
      </c>
      <c r="P7" s="30" t="s">
        <v>131</v>
      </c>
      <c r="Q7" s="30" t="s">
        <v>131</v>
      </c>
      <c r="R7" s="30" t="s">
        <v>131</v>
      </c>
      <c r="S7" s="30" t="s">
        <v>129</v>
      </c>
      <c r="T7" s="30" t="s">
        <v>131</v>
      </c>
      <c r="U7" s="30" t="s">
        <v>5159</v>
      </c>
      <c r="V7" s="30" t="s">
        <v>5160</v>
      </c>
      <c r="W7" s="30" t="s">
        <v>131</v>
      </c>
      <c r="X7" s="30" t="s">
        <v>2418</v>
      </c>
      <c r="Y7" s="30" t="s">
        <v>2431</v>
      </c>
    </row>
    <row r="8" spans="1:25">
      <c r="A8" s="30" t="s">
        <v>5131</v>
      </c>
      <c r="B8" s="30" t="s">
        <v>523</v>
      </c>
      <c r="C8" s="30" t="s">
        <v>4635</v>
      </c>
      <c r="D8" s="30" t="s">
        <v>4636</v>
      </c>
      <c r="E8" s="30" t="s">
        <v>4637</v>
      </c>
      <c r="F8" s="30" t="s">
        <v>4638</v>
      </c>
      <c r="H8" s="30" t="s">
        <v>5132</v>
      </c>
      <c r="I8" s="30" t="s">
        <v>5161</v>
      </c>
      <c r="J8" s="30" t="s">
        <v>5162</v>
      </c>
      <c r="K8" s="30" t="s">
        <v>5135</v>
      </c>
      <c r="L8" s="30" t="s">
        <v>5136</v>
      </c>
      <c r="M8" s="30" t="s">
        <v>1224</v>
      </c>
      <c r="N8" s="30" t="s">
        <v>129</v>
      </c>
      <c r="P8" s="30" t="s">
        <v>131</v>
      </c>
      <c r="Q8" s="30" t="s">
        <v>131</v>
      </c>
      <c r="R8" s="30" t="s">
        <v>131</v>
      </c>
      <c r="S8" s="30" t="s">
        <v>129</v>
      </c>
      <c r="T8" s="30" t="s">
        <v>129</v>
      </c>
      <c r="U8" s="30" t="s">
        <v>5163</v>
      </c>
      <c r="V8" s="30" t="s">
        <v>5164</v>
      </c>
      <c r="W8" s="30" t="s">
        <v>129</v>
      </c>
      <c r="X8" s="30" t="s">
        <v>2416</v>
      </c>
      <c r="Y8" s="30" t="s">
        <v>2432</v>
      </c>
    </row>
    <row r="9" spans="1:25">
      <c r="A9" s="30" t="s">
        <v>5131</v>
      </c>
      <c r="B9" s="30" t="s">
        <v>536</v>
      </c>
      <c r="C9" s="30" t="s">
        <v>4640</v>
      </c>
      <c r="D9" s="30" t="s">
        <v>4641</v>
      </c>
      <c r="E9" s="30" t="s">
        <v>4642</v>
      </c>
      <c r="F9" s="30" t="s">
        <v>4643</v>
      </c>
      <c r="H9" s="30" t="s">
        <v>5132</v>
      </c>
      <c r="I9" s="30" t="s">
        <v>5165</v>
      </c>
      <c r="J9" s="30" t="s">
        <v>5166</v>
      </c>
      <c r="K9" s="30" t="s">
        <v>5135</v>
      </c>
      <c r="L9" s="30" t="s">
        <v>5136</v>
      </c>
      <c r="M9" s="30" t="s">
        <v>1224</v>
      </c>
      <c r="N9" s="30" t="s">
        <v>129</v>
      </c>
      <c r="P9" s="30" t="s">
        <v>131</v>
      </c>
      <c r="Q9" s="30" t="s">
        <v>131</v>
      </c>
      <c r="R9" s="30" t="s">
        <v>131</v>
      </c>
      <c r="S9" s="30" t="s">
        <v>129</v>
      </c>
      <c r="T9" s="30" t="s">
        <v>131</v>
      </c>
      <c r="U9" s="30" t="s">
        <v>5167</v>
      </c>
      <c r="V9" s="30" t="s">
        <v>5168</v>
      </c>
      <c r="W9" s="30" t="s">
        <v>129</v>
      </c>
      <c r="X9" s="30" t="s">
        <v>2416</v>
      </c>
      <c r="Y9" s="30" t="s">
        <v>2432</v>
      </c>
    </row>
    <row r="10" spans="1:25">
      <c r="A10" s="30" t="s">
        <v>5131</v>
      </c>
      <c r="B10" s="30" t="s">
        <v>538</v>
      </c>
      <c r="C10" s="30" t="s">
        <v>4645</v>
      </c>
      <c r="D10" s="30" t="s">
        <v>4646</v>
      </c>
      <c r="E10" s="30" t="s">
        <v>4647</v>
      </c>
      <c r="F10" s="30" t="s">
        <v>4648</v>
      </c>
      <c r="H10" s="30" t="s">
        <v>5132</v>
      </c>
      <c r="I10" s="30" t="s">
        <v>5169</v>
      </c>
      <c r="J10" s="30" t="s">
        <v>5170</v>
      </c>
      <c r="K10" s="30" t="s">
        <v>5135</v>
      </c>
      <c r="L10" s="30" t="s">
        <v>5136</v>
      </c>
      <c r="M10" s="30" t="s">
        <v>1213</v>
      </c>
      <c r="N10" s="30" t="s">
        <v>129</v>
      </c>
      <c r="P10" s="30" t="s">
        <v>131</v>
      </c>
      <c r="Q10" s="30" t="s">
        <v>131</v>
      </c>
      <c r="R10" s="30" t="s">
        <v>131</v>
      </c>
      <c r="S10" s="30" t="s">
        <v>129</v>
      </c>
      <c r="T10" s="30" t="s">
        <v>129</v>
      </c>
      <c r="U10" s="30" t="s">
        <v>5171</v>
      </c>
      <c r="V10" s="30" t="s">
        <v>5172</v>
      </c>
      <c r="W10" s="30" t="s">
        <v>131</v>
      </c>
      <c r="X10" s="30" t="s">
        <v>2418</v>
      </c>
      <c r="Y10" s="30" t="s">
        <v>2433</v>
      </c>
    </row>
    <row r="11" spans="1:25">
      <c r="A11" s="30" t="s">
        <v>5131</v>
      </c>
      <c r="B11" s="30" t="s">
        <v>542</v>
      </c>
      <c r="C11" s="30" t="s">
        <v>4658</v>
      </c>
      <c r="D11" s="30" t="s">
        <v>4659</v>
      </c>
      <c r="E11" s="30" t="s">
        <v>4660</v>
      </c>
      <c r="F11" s="30" t="s">
        <v>4611</v>
      </c>
      <c r="H11" s="30" t="s">
        <v>5132</v>
      </c>
      <c r="I11" s="30" t="s">
        <v>5173</v>
      </c>
      <c r="J11" s="30" t="s">
        <v>5144</v>
      </c>
      <c r="K11" s="30" t="s">
        <v>5135</v>
      </c>
      <c r="L11" s="30" t="s">
        <v>5136</v>
      </c>
      <c r="M11" s="30" t="s">
        <v>1213</v>
      </c>
      <c r="N11" s="30" t="s">
        <v>129</v>
      </c>
      <c r="P11" s="30" t="s">
        <v>131</v>
      </c>
      <c r="Q11" s="30" t="s">
        <v>131</v>
      </c>
      <c r="R11" s="30" t="s">
        <v>131</v>
      </c>
      <c r="S11" s="30" t="s">
        <v>129</v>
      </c>
      <c r="T11" s="30" t="s">
        <v>129</v>
      </c>
      <c r="U11" s="30" t="s">
        <v>5174</v>
      </c>
      <c r="V11" s="30" t="s">
        <v>5175</v>
      </c>
      <c r="W11" s="30" t="s">
        <v>131</v>
      </c>
      <c r="X11" s="30" t="s">
        <v>2418</v>
      </c>
      <c r="Y11" s="30" t="s">
        <v>2433</v>
      </c>
    </row>
    <row r="12" spans="1:25">
      <c r="A12" s="30" t="s">
        <v>5131</v>
      </c>
      <c r="B12" s="30" t="s">
        <v>328</v>
      </c>
      <c r="C12" s="30" t="s">
        <v>4662</v>
      </c>
      <c r="D12" s="30" t="s">
        <v>4663</v>
      </c>
      <c r="E12" s="30" t="s">
        <v>4664</v>
      </c>
      <c r="F12" s="30" t="s">
        <v>4606</v>
      </c>
      <c r="H12" s="30" t="s">
        <v>5132</v>
      </c>
      <c r="I12" s="30" t="s">
        <v>5176</v>
      </c>
      <c r="J12" s="30" t="s">
        <v>5140</v>
      </c>
      <c r="K12" s="30" t="s">
        <v>5135</v>
      </c>
      <c r="L12" s="30" t="s">
        <v>5136</v>
      </c>
      <c r="M12" s="30" t="s">
        <v>1213</v>
      </c>
      <c r="N12" s="30" t="s">
        <v>129</v>
      </c>
      <c r="P12" s="30" t="s">
        <v>131</v>
      </c>
      <c r="Q12" s="30" t="s">
        <v>131</v>
      </c>
      <c r="R12" s="30" t="s">
        <v>131</v>
      </c>
      <c r="S12" s="30" t="s">
        <v>129</v>
      </c>
      <c r="T12" s="30" t="s">
        <v>129</v>
      </c>
      <c r="U12" s="30" t="s">
        <v>5177</v>
      </c>
      <c r="V12" s="30" t="s">
        <v>5178</v>
      </c>
      <c r="W12" s="30" t="s">
        <v>131</v>
      </c>
      <c r="X12" s="30" t="s">
        <v>2418</v>
      </c>
      <c r="Y12" s="30" t="s">
        <v>2430</v>
      </c>
    </row>
    <row r="13" spans="1:25">
      <c r="A13" s="30" t="s">
        <v>5131</v>
      </c>
      <c r="B13" s="30" t="s">
        <v>541</v>
      </c>
      <c r="C13" s="30" t="s">
        <v>4666</v>
      </c>
      <c r="D13" s="30" t="s">
        <v>4667</v>
      </c>
      <c r="E13" s="30" t="s">
        <v>4668</v>
      </c>
      <c r="F13" s="30" t="s">
        <v>4631</v>
      </c>
      <c r="H13" s="30" t="s">
        <v>5132</v>
      </c>
      <c r="I13" s="30" t="s">
        <v>5179</v>
      </c>
      <c r="J13" s="30" t="s">
        <v>5157</v>
      </c>
      <c r="K13" s="30" t="s">
        <v>5135</v>
      </c>
      <c r="L13" s="30" t="s">
        <v>5136</v>
      </c>
      <c r="M13" s="30" t="s">
        <v>1295</v>
      </c>
      <c r="N13" s="30" t="s">
        <v>129</v>
      </c>
      <c r="P13" s="30" t="s">
        <v>131</v>
      </c>
      <c r="Q13" s="30" t="s">
        <v>131</v>
      </c>
      <c r="R13" s="30" t="s">
        <v>131</v>
      </c>
      <c r="S13" s="30" t="s">
        <v>129</v>
      </c>
      <c r="T13" s="30" t="s">
        <v>131</v>
      </c>
      <c r="U13" s="30" t="s">
        <v>5180</v>
      </c>
      <c r="V13" s="30" t="s">
        <v>5181</v>
      </c>
      <c r="W13" s="30" t="s">
        <v>131</v>
      </c>
      <c r="X13" s="30" t="s">
        <v>2418</v>
      </c>
      <c r="Y13" s="30" t="s">
        <v>2433</v>
      </c>
    </row>
    <row r="14" spans="1:25">
      <c r="A14" s="30" t="s">
        <v>5131</v>
      </c>
      <c r="B14" s="30" t="s">
        <v>543</v>
      </c>
      <c r="C14" s="30" t="s">
        <v>4670</v>
      </c>
      <c r="D14" s="30" t="s">
        <v>4671</v>
      </c>
      <c r="E14" s="30" t="s">
        <v>4672</v>
      </c>
      <c r="F14" s="30" t="s">
        <v>4673</v>
      </c>
      <c r="H14" s="30" t="s">
        <v>5132</v>
      </c>
      <c r="I14" s="30" t="s">
        <v>5182</v>
      </c>
      <c r="J14" s="30" t="s">
        <v>5183</v>
      </c>
      <c r="K14" s="30" t="s">
        <v>5135</v>
      </c>
      <c r="L14" s="30" t="s">
        <v>5136</v>
      </c>
      <c r="M14" s="30" t="s">
        <v>1295</v>
      </c>
      <c r="N14" s="30" t="s">
        <v>129</v>
      </c>
      <c r="P14" s="30" t="s">
        <v>131</v>
      </c>
      <c r="Q14" s="30" t="s">
        <v>131</v>
      </c>
      <c r="R14" s="30" t="s">
        <v>131</v>
      </c>
      <c r="S14" s="30" t="s">
        <v>129</v>
      </c>
      <c r="T14" s="30" t="s">
        <v>131</v>
      </c>
      <c r="U14" s="30" t="s">
        <v>5184</v>
      </c>
      <c r="V14" s="30" t="s">
        <v>5185</v>
      </c>
      <c r="W14" s="30" t="s">
        <v>131</v>
      </c>
      <c r="X14" s="30" t="s">
        <v>2418</v>
      </c>
      <c r="Y14" s="30" t="s">
        <v>2433</v>
      </c>
    </row>
    <row r="15" spans="1:25">
      <c r="A15" s="30" t="s">
        <v>5131</v>
      </c>
      <c r="B15" s="30" t="s">
        <v>544</v>
      </c>
      <c r="C15" s="30" t="s">
        <v>4675</v>
      </c>
      <c r="D15" s="30" t="s">
        <v>4676</v>
      </c>
      <c r="E15" s="30" t="s">
        <v>4677</v>
      </c>
      <c r="F15" s="30" t="s">
        <v>4638</v>
      </c>
      <c r="H15" s="30" t="s">
        <v>5132</v>
      </c>
      <c r="I15" s="30" t="s">
        <v>5186</v>
      </c>
      <c r="J15" s="30" t="s">
        <v>5162</v>
      </c>
      <c r="K15" s="30" t="s">
        <v>5135</v>
      </c>
      <c r="L15" s="30" t="s">
        <v>5136</v>
      </c>
      <c r="M15" s="30" t="s">
        <v>1295</v>
      </c>
      <c r="N15" s="30" t="s">
        <v>131</v>
      </c>
      <c r="O15" s="30" t="s">
        <v>5187</v>
      </c>
      <c r="P15" s="30" t="s">
        <v>131</v>
      </c>
      <c r="Q15" s="30" t="s">
        <v>131</v>
      </c>
      <c r="R15" s="30" t="s">
        <v>131</v>
      </c>
      <c r="S15" s="30" t="s">
        <v>129</v>
      </c>
      <c r="T15" s="30" t="s">
        <v>131</v>
      </c>
      <c r="U15" s="30" t="s">
        <v>5188</v>
      </c>
      <c r="V15" s="30" t="s">
        <v>5189</v>
      </c>
      <c r="W15" s="30" t="s">
        <v>131</v>
      </c>
      <c r="X15" s="30" t="s">
        <v>2418</v>
      </c>
      <c r="Y15" s="30" t="s">
        <v>2433</v>
      </c>
    </row>
    <row r="16" spans="1:25">
      <c r="A16" s="30" t="s">
        <v>5131</v>
      </c>
      <c r="B16" s="30" t="s">
        <v>546</v>
      </c>
      <c r="C16" s="30" t="s">
        <v>4678</v>
      </c>
      <c r="D16" s="30" t="s">
        <v>4679</v>
      </c>
      <c r="E16" s="30" t="s">
        <v>4680</v>
      </c>
      <c r="F16" s="30" t="s">
        <v>4681</v>
      </c>
      <c r="H16" s="30" t="s">
        <v>5190</v>
      </c>
      <c r="I16" s="30" t="s">
        <v>5191</v>
      </c>
      <c r="J16" s="30" t="s">
        <v>5192</v>
      </c>
      <c r="K16" s="30" t="s">
        <v>5135</v>
      </c>
      <c r="L16" s="30" t="s">
        <v>5193</v>
      </c>
      <c r="M16" s="30" t="s">
        <v>1224</v>
      </c>
      <c r="N16" s="30" t="s">
        <v>131</v>
      </c>
      <c r="O16" s="30" t="s">
        <v>5194</v>
      </c>
      <c r="P16" s="30" t="s">
        <v>131</v>
      </c>
      <c r="Q16" s="30" t="s">
        <v>131</v>
      </c>
      <c r="R16" s="30" t="s">
        <v>131</v>
      </c>
      <c r="S16" s="30" t="s">
        <v>129</v>
      </c>
      <c r="T16" s="30" t="s">
        <v>131</v>
      </c>
      <c r="U16" s="30" t="s">
        <v>5195</v>
      </c>
      <c r="V16" s="30" t="s">
        <v>5196</v>
      </c>
      <c r="W16" s="30" t="s">
        <v>129</v>
      </c>
      <c r="X16" s="30" t="s">
        <v>2416</v>
      </c>
      <c r="Y16" s="30" t="s">
        <v>2432</v>
      </c>
    </row>
    <row r="17" spans="1:25">
      <c r="A17" s="30" t="s">
        <v>5131</v>
      </c>
      <c r="B17" s="30" t="s">
        <v>551</v>
      </c>
      <c r="C17" s="30" t="s">
        <v>4688</v>
      </c>
      <c r="D17" s="30" t="s">
        <v>4689</v>
      </c>
      <c r="E17" s="30" t="s">
        <v>4690</v>
      </c>
      <c r="F17" s="30" t="s">
        <v>4691</v>
      </c>
      <c r="H17" s="30" t="s">
        <v>5132</v>
      </c>
      <c r="I17" s="30" t="s">
        <v>5197</v>
      </c>
      <c r="J17" s="30" t="s">
        <v>5198</v>
      </c>
      <c r="K17" s="30" t="s">
        <v>5135</v>
      </c>
      <c r="L17" s="30" t="s">
        <v>5136</v>
      </c>
      <c r="M17" s="30" t="s">
        <v>1288</v>
      </c>
      <c r="N17" s="30" t="s">
        <v>129</v>
      </c>
      <c r="P17" s="30" t="s">
        <v>131</v>
      </c>
      <c r="Q17" s="30" t="s">
        <v>131</v>
      </c>
      <c r="R17" s="30" t="s">
        <v>129</v>
      </c>
      <c r="S17" s="30" t="s">
        <v>129</v>
      </c>
      <c r="T17" s="30" t="s">
        <v>129</v>
      </c>
      <c r="U17" s="30" t="s">
        <v>5199</v>
      </c>
      <c r="V17" s="30" t="s">
        <v>5200</v>
      </c>
      <c r="W17" s="30" t="s">
        <v>129</v>
      </c>
      <c r="X17" s="30" t="s">
        <v>2416</v>
      </c>
      <c r="Y17" s="30" t="s">
        <v>2432</v>
      </c>
    </row>
    <row r="18" spans="1:25">
      <c r="A18" s="30" t="s">
        <v>5131</v>
      </c>
      <c r="B18" s="30" t="s">
        <v>552</v>
      </c>
      <c r="C18" s="30" t="s">
        <v>4696</v>
      </c>
      <c r="D18" s="30" t="s">
        <v>4697</v>
      </c>
      <c r="E18" s="30" t="s">
        <v>4698</v>
      </c>
      <c r="F18" s="30" t="s">
        <v>4691</v>
      </c>
      <c r="H18" s="30" t="s">
        <v>5201</v>
      </c>
      <c r="I18" s="30" t="s">
        <v>5202</v>
      </c>
      <c r="J18" s="30" t="s">
        <v>5198</v>
      </c>
      <c r="K18" s="30" t="s">
        <v>5135</v>
      </c>
      <c r="L18" s="30" t="s">
        <v>5203</v>
      </c>
      <c r="M18" s="30" t="s">
        <v>1288</v>
      </c>
      <c r="N18" s="30" t="s">
        <v>129</v>
      </c>
      <c r="P18" s="30" t="s">
        <v>131</v>
      </c>
      <c r="Q18" s="30" t="s">
        <v>131</v>
      </c>
      <c r="R18" s="30" t="s">
        <v>129</v>
      </c>
      <c r="S18" s="30" t="s">
        <v>129</v>
      </c>
      <c r="T18" s="30" t="s">
        <v>131</v>
      </c>
      <c r="U18" s="30" t="s">
        <v>5204</v>
      </c>
      <c r="V18" s="30" t="s">
        <v>5205</v>
      </c>
      <c r="W18" s="30" t="s">
        <v>129</v>
      </c>
      <c r="X18" s="30" t="s">
        <v>2416</v>
      </c>
      <c r="Y18" s="30" t="s">
        <v>2432</v>
      </c>
    </row>
    <row r="19" spans="1:25">
      <c r="A19" s="30" t="s">
        <v>5131</v>
      </c>
      <c r="B19" s="30" t="s">
        <v>553</v>
      </c>
      <c r="C19" s="30" t="s">
        <v>4700</v>
      </c>
      <c r="D19" s="30" t="s">
        <v>4701</v>
      </c>
      <c r="E19" s="30" t="s">
        <v>4702</v>
      </c>
      <c r="F19" s="30" t="s">
        <v>4703</v>
      </c>
      <c r="H19" s="30" t="s">
        <v>5201</v>
      </c>
      <c r="I19" s="30" t="s">
        <v>5206</v>
      </c>
      <c r="J19" s="30" t="s">
        <v>5207</v>
      </c>
      <c r="K19" s="30" t="s">
        <v>5135</v>
      </c>
      <c r="L19" s="30" t="s">
        <v>5203</v>
      </c>
      <c r="M19" s="30" t="s">
        <v>1292</v>
      </c>
      <c r="N19" s="30" t="s">
        <v>131</v>
      </c>
      <c r="O19" s="30" t="s">
        <v>5208</v>
      </c>
      <c r="P19" s="30" t="s">
        <v>131</v>
      </c>
      <c r="Q19" s="30" t="s">
        <v>131</v>
      </c>
      <c r="R19" s="30" t="s">
        <v>129</v>
      </c>
      <c r="S19" s="30" t="s">
        <v>129</v>
      </c>
      <c r="T19" s="30" t="s">
        <v>131</v>
      </c>
      <c r="U19" s="30" t="s">
        <v>5209</v>
      </c>
      <c r="V19" s="30" t="s">
        <v>5210</v>
      </c>
      <c r="W19" s="30" t="s">
        <v>131</v>
      </c>
      <c r="X19" s="30" t="s">
        <v>2418</v>
      </c>
      <c r="Y19" s="30" t="s">
        <v>2433</v>
      </c>
    </row>
    <row r="20" spans="1:25">
      <c r="A20" s="30" t="s">
        <v>5131</v>
      </c>
      <c r="B20" s="30" t="s">
        <v>603</v>
      </c>
      <c r="C20" s="30" t="s">
        <v>4705</v>
      </c>
      <c r="D20" s="30" t="s">
        <v>4706</v>
      </c>
      <c r="E20" s="30" t="s">
        <v>4707</v>
      </c>
      <c r="F20" s="30" t="s">
        <v>4606</v>
      </c>
      <c r="H20" s="30" t="s">
        <v>5132</v>
      </c>
      <c r="I20" s="30" t="s">
        <v>5211</v>
      </c>
      <c r="J20" s="30" t="s">
        <v>5140</v>
      </c>
      <c r="K20" s="30" t="s">
        <v>5135</v>
      </c>
      <c r="L20" s="30" t="s">
        <v>5136</v>
      </c>
      <c r="M20" s="30" t="s">
        <v>1251</v>
      </c>
      <c r="N20" s="30" t="s">
        <v>129</v>
      </c>
      <c r="P20" s="30" t="s">
        <v>131</v>
      </c>
      <c r="Q20" s="30" t="s">
        <v>131</v>
      </c>
      <c r="R20" s="30" t="s">
        <v>131</v>
      </c>
      <c r="S20" s="30" t="s">
        <v>129</v>
      </c>
      <c r="T20" s="30" t="s">
        <v>129</v>
      </c>
      <c r="U20" s="30" t="s">
        <v>5212</v>
      </c>
      <c r="V20" s="30" t="s">
        <v>5213</v>
      </c>
      <c r="W20" s="30" t="s">
        <v>129</v>
      </c>
      <c r="X20" s="30" t="s">
        <v>2416</v>
      </c>
      <c r="Y20" s="30" t="s">
        <v>2432</v>
      </c>
    </row>
    <row r="21" spans="1:25">
      <c r="A21" s="30" t="s">
        <v>5131</v>
      </c>
      <c r="B21" s="30" t="s">
        <v>606</v>
      </c>
      <c r="C21" s="30" t="s">
        <v>4709</v>
      </c>
      <c r="D21" s="30" t="s">
        <v>4710</v>
      </c>
      <c r="E21" s="30" t="s">
        <v>4711</v>
      </c>
      <c r="F21" s="30" t="s">
        <v>4712</v>
      </c>
      <c r="H21" s="30" t="s">
        <v>5132</v>
      </c>
      <c r="I21" s="30" t="s">
        <v>5214</v>
      </c>
      <c r="J21" s="30" t="s">
        <v>5215</v>
      </c>
      <c r="K21" s="30" t="s">
        <v>5135</v>
      </c>
      <c r="L21" s="30" t="s">
        <v>5136</v>
      </c>
      <c r="M21" s="30" t="s">
        <v>1296</v>
      </c>
      <c r="N21" s="30" t="s">
        <v>129</v>
      </c>
      <c r="P21" s="30" t="s">
        <v>131</v>
      </c>
      <c r="Q21" s="30" t="s">
        <v>131</v>
      </c>
      <c r="R21" s="30" t="s">
        <v>129</v>
      </c>
      <c r="S21" s="30" t="s">
        <v>129</v>
      </c>
      <c r="T21" s="30" t="s">
        <v>131</v>
      </c>
      <c r="U21" s="30" t="s">
        <v>5216</v>
      </c>
      <c r="V21" s="30" t="s">
        <v>5217</v>
      </c>
      <c r="W21" s="30" t="s">
        <v>131</v>
      </c>
      <c r="X21" s="30" t="s">
        <v>2418</v>
      </c>
      <c r="Y21" s="30" t="s">
        <v>2431</v>
      </c>
    </row>
    <row r="22" spans="1:25">
      <c r="A22" s="30" t="s">
        <v>5131</v>
      </c>
      <c r="B22" s="30" t="s">
        <v>607</v>
      </c>
      <c r="C22" s="30" t="s">
        <v>4714</v>
      </c>
      <c r="D22" s="30" t="s">
        <v>4715</v>
      </c>
      <c r="E22" s="30" t="s">
        <v>4716</v>
      </c>
      <c r="F22" s="30" t="s">
        <v>4717</v>
      </c>
      <c r="H22" s="30" t="s">
        <v>5132</v>
      </c>
      <c r="I22" s="30" t="s">
        <v>5218</v>
      </c>
      <c r="J22" s="30" t="s">
        <v>5219</v>
      </c>
      <c r="K22" s="30" t="s">
        <v>5135</v>
      </c>
      <c r="L22" s="30" t="s">
        <v>5136</v>
      </c>
      <c r="M22" s="30" t="s">
        <v>1296</v>
      </c>
      <c r="N22" s="30" t="s">
        <v>129</v>
      </c>
      <c r="P22" s="30" t="s">
        <v>131</v>
      </c>
      <c r="Q22" s="30" t="s">
        <v>131</v>
      </c>
      <c r="R22" s="30" t="s">
        <v>129</v>
      </c>
      <c r="S22" s="30" t="s">
        <v>129</v>
      </c>
      <c r="T22" s="30" t="s">
        <v>131</v>
      </c>
      <c r="U22" s="30" t="s">
        <v>5220</v>
      </c>
      <c r="V22" s="30" t="s">
        <v>5221</v>
      </c>
      <c r="W22" s="30" t="s">
        <v>131</v>
      </c>
      <c r="X22" s="30" t="s">
        <v>2418</v>
      </c>
      <c r="Y22" s="30" t="s">
        <v>2431</v>
      </c>
    </row>
    <row r="23" spans="1:25">
      <c r="A23" s="30" t="s">
        <v>5131</v>
      </c>
      <c r="B23" s="30" t="s">
        <v>608</v>
      </c>
      <c r="C23" s="30" t="s">
        <v>4719</v>
      </c>
      <c r="D23" s="30" t="s">
        <v>4720</v>
      </c>
      <c r="E23" s="30" t="s">
        <v>4721</v>
      </c>
      <c r="F23" s="30" t="s">
        <v>4722</v>
      </c>
      <c r="H23" s="30" t="s">
        <v>5201</v>
      </c>
      <c r="I23" s="30" t="s">
        <v>5222</v>
      </c>
      <c r="J23" s="30" t="s">
        <v>5223</v>
      </c>
      <c r="K23" s="30" t="s">
        <v>5135</v>
      </c>
      <c r="L23" s="30" t="s">
        <v>5203</v>
      </c>
      <c r="M23" s="30" t="s">
        <v>1296</v>
      </c>
      <c r="N23" s="30" t="s">
        <v>129</v>
      </c>
      <c r="P23" s="30" t="s">
        <v>131</v>
      </c>
      <c r="Q23" s="30" t="s">
        <v>131</v>
      </c>
      <c r="R23" s="30" t="s">
        <v>129</v>
      </c>
      <c r="S23" s="30" t="s">
        <v>129</v>
      </c>
      <c r="T23" s="30" t="s">
        <v>129</v>
      </c>
      <c r="U23" s="30" t="s">
        <v>5224</v>
      </c>
      <c r="V23" s="30" t="s">
        <v>5225</v>
      </c>
      <c r="W23" s="30" t="s">
        <v>131</v>
      </c>
      <c r="X23" s="30" t="s">
        <v>2418</v>
      </c>
      <c r="Y23" s="30" t="s">
        <v>2431</v>
      </c>
    </row>
    <row r="24" spans="1:25">
      <c r="A24" s="30" t="s">
        <v>5131</v>
      </c>
      <c r="B24" s="30" t="s">
        <v>280</v>
      </c>
      <c r="C24" s="30" t="s">
        <v>4724</v>
      </c>
      <c r="D24" s="30" t="s">
        <v>4725</v>
      </c>
      <c r="E24" s="30" t="s">
        <v>4726</v>
      </c>
      <c r="F24" s="30" t="s">
        <v>4648</v>
      </c>
      <c r="H24" s="30" t="s">
        <v>5132</v>
      </c>
      <c r="I24" s="30" t="s">
        <v>5226</v>
      </c>
      <c r="J24" s="30" t="s">
        <v>5170</v>
      </c>
      <c r="K24" s="30" t="s">
        <v>5135</v>
      </c>
      <c r="L24" s="30" t="s">
        <v>5136</v>
      </c>
      <c r="M24" s="30" t="s">
        <v>1296</v>
      </c>
      <c r="N24" s="30" t="s">
        <v>129</v>
      </c>
      <c r="P24" s="30" t="s">
        <v>131</v>
      </c>
      <c r="Q24" s="30" t="s">
        <v>131</v>
      </c>
      <c r="R24" s="30" t="s">
        <v>131</v>
      </c>
      <c r="S24" s="30" t="s">
        <v>129</v>
      </c>
      <c r="T24" s="30" t="s">
        <v>131</v>
      </c>
      <c r="U24" s="30" t="s">
        <v>5227</v>
      </c>
      <c r="V24" s="30" t="s">
        <v>5228</v>
      </c>
      <c r="W24" s="30" t="s">
        <v>131</v>
      </c>
      <c r="X24" s="30" t="s">
        <v>2418</v>
      </c>
      <c r="Y24" s="30" t="s">
        <v>2431</v>
      </c>
    </row>
    <row r="25" spans="1:25">
      <c r="A25" s="30" t="s">
        <v>5131</v>
      </c>
      <c r="B25" s="30" t="s">
        <v>281</v>
      </c>
      <c r="C25" s="30" t="s">
        <v>4727</v>
      </c>
      <c r="D25" s="30" t="s">
        <v>4728</v>
      </c>
      <c r="E25" s="30" t="s">
        <v>4729</v>
      </c>
      <c r="F25" s="30" t="s">
        <v>4730</v>
      </c>
      <c r="H25" s="30" t="s">
        <v>5132</v>
      </c>
      <c r="I25" s="30" t="s">
        <v>5229</v>
      </c>
      <c r="J25" s="30" t="s">
        <v>5230</v>
      </c>
      <c r="K25" s="30" t="s">
        <v>5135</v>
      </c>
      <c r="L25" s="30" t="s">
        <v>5136</v>
      </c>
      <c r="M25" s="30" t="s">
        <v>1296</v>
      </c>
      <c r="N25" s="30" t="s">
        <v>129</v>
      </c>
      <c r="P25" s="30" t="s">
        <v>131</v>
      </c>
      <c r="Q25" s="30" t="s">
        <v>131</v>
      </c>
      <c r="R25" s="30" t="s">
        <v>129</v>
      </c>
      <c r="S25" s="30" t="s">
        <v>129</v>
      </c>
      <c r="T25" s="30" t="s">
        <v>131</v>
      </c>
      <c r="U25" s="30" t="s">
        <v>5231</v>
      </c>
      <c r="V25" s="30" t="s">
        <v>5232</v>
      </c>
      <c r="W25" s="30" t="s">
        <v>131</v>
      </c>
      <c r="X25" s="30" t="s">
        <v>2418</v>
      </c>
      <c r="Y25" s="30" t="s">
        <v>2431</v>
      </c>
    </row>
    <row r="26" spans="1:25">
      <c r="A26" s="30" t="s">
        <v>5131</v>
      </c>
      <c r="B26" s="30" t="s">
        <v>1028</v>
      </c>
      <c r="C26" s="30" t="s">
        <v>4732</v>
      </c>
      <c r="D26" s="30" t="s">
        <v>4733</v>
      </c>
      <c r="E26" s="30" t="s">
        <v>4734</v>
      </c>
      <c r="F26" s="30" t="s">
        <v>4735</v>
      </c>
      <c r="H26" s="30" t="s">
        <v>5132</v>
      </c>
      <c r="I26" s="30" t="s">
        <v>5233</v>
      </c>
      <c r="J26" s="30" t="s">
        <v>5234</v>
      </c>
      <c r="K26" s="30" t="s">
        <v>5135</v>
      </c>
      <c r="L26" s="30" t="s">
        <v>5136</v>
      </c>
      <c r="M26" s="30" t="s">
        <v>1296</v>
      </c>
      <c r="N26" s="30" t="s">
        <v>129</v>
      </c>
      <c r="P26" s="30" t="s">
        <v>131</v>
      </c>
      <c r="Q26" s="30" t="s">
        <v>131</v>
      </c>
      <c r="R26" s="30" t="s">
        <v>129</v>
      </c>
      <c r="S26" s="30" t="s">
        <v>129</v>
      </c>
      <c r="T26" s="30" t="s">
        <v>131</v>
      </c>
      <c r="U26" s="30" t="s">
        <v>5235</v>
      </c>
      <c r="V26" s="30" t="s">
        <v>5236</v>
      </c>
      <c r="W26" s="30" t="s">
        <v>131</v>
      </c>
      <c r="X26" s="30" t="s">
        <v>2418</v>
      </c>
      <c r="Y26" s="30" t="s">
        <v>2431</v>
      </c>
    </row>
    <row r="27" spans="1:25">
      <c r="A27" s="30" t="s">
        <v>5131</v>
      </c>
      <c r="B27" s="30" t="s">
        <v>1029</v>
      </c>
      <c r="C27" s="30" t="s">
        <v>4737</v>
      </c>
      <c r="D27" s="30" t="s">
        <v>4738</v>
      </c>
      <c r="E27" s="30" t="s">
        <v>4739</v>
      </c>
      <c r="F27" s="30" t="s">
        <v>4740</v>
      </c>
      <c r="H27" s="30" t="s">
        <v>5132</v>
      </c>
      <c r="I27" s="30" t="s">
        <v>5237</v>
      </c>
      <c r="J27" s="30" t="s">
        <v>5238</v>
      </c>
      <c r="K27" s="30" t="s">
        <v>5135</v>
      </c>
      <c r="L27" s="30" t="s">
        <v>5136</v>
      </c>
      <c r="M27" s="30" t="s">
        <v>1296</v>
      </c>
      <c r="N27" s="30" t="s">
        <v>129</v>
      </c>
      <c r="P27" s="30" t="s">
        <v>131</v>
      </c>
      <c r="Q27" s="30" t="s">
        <v>131</v>
      </c>
      <c r="R27" s="30" t="s">
        <v>129</v>
      </c>
      <c r="S27" s="30" t="s">
        <v>129</v>
      </c>
      <c r="T27" s="30" t="s">
        <v>131</v>
      </c>
      <c r="U27" s="30" t="s">
        <v>5239</v>
      </c>
      <c r="V27" s="30" t="s">
        <v>5240</v>
      </c>
      <c r="W27" s="30" t="s">
        <v>131</v>
      </c>
      <c r="X27" s="30" t="s">
        <v>2418</v>
      </c>
      <c r="Y27" s="30" t="s">
        <v>2431</v>
      </c>
    </row>
    <row r="28" spans="1:25">
      <c r="A28" s="30" t="s">
        <v>5131</v>
      </c>
      <c r="B28" s="30" t="s">
        <v>1030</v>
      </c>
      <c r="C28" s="30" t="s">
        <v>4742</v>
      </c>
      <c r="D28" s="30" t="s">
        <v>4743</v>
      </c>
      <c r="E28" s="30" t="s">
        <v>4744</v>
      </c>
      <c r="F28" s="30" t="s">
        <v>4598</v>
      </c>
      <c r="H28" s="30" t="s">
        <v>5201</v>
      </c>
      <c r="I28" s="30" t="s">
        <v>5241</v>
      </c>
      <c r="J28" s="30" t="s">
        <v>5134</v>
      </c>
      <c r="K28" s="30" t="s">
        <v>5135</v>
      </c>
      <c r="L28" s="30" t="s">
        <v>5203</v>
      </c>
      <c r="M28" s="30" t="s">
        <v>1224</v>
      </c>
      <c r="N28" s="30" t="s">
        <v>129</v>
      </c>
      <c r="P28" s="30" t="s">
        <v>131</v>
      </c>
      <c r="Q28" s="30" t="s">
        <v>131</v>
      </c>
      <c r="R28" s="30" t="s">
        <v>131</v>
      </c>
      <c r="S28" s="30" t="s">
        <v>129</v>
      </c>
      <c r="T28" s="30" t="s">
        <v>131</v>
      </c>
      <c r="U28" s="30" t="s">
        <v>5242</v>
      </c>
      <c r="V28" s="30" t="s">
        <v>5243</v>
      </c>
      <c r="W28" s="30" t="s">
        <v>129</v>
      </c>
      <c r="X28" s="30" t="s">
        <v>2416</v>
      </c>
      <c r="Y28" s="30" t="s">
        <v>2432</v>
      </c>
    </row>
    <row r="29" spans="1:25">
      <c r="A29" s="30" t="s">
        <v>5131</v>
      </c>
      <c r="B29" s="30" t="s">
        <v>1136</v>
      </c>
      <c r="C29" s="30" t="s">
        <v>4746</v>
      </c>
      <c r="D29" s="30" t="s">
        <v>4747</v>
      </c>
      <c r="E29" s="30" t="s">
        <v>4748</v>
      </c>
      <c r="F29" s="30" t="s">
        <v>4611</v>
      </c>
      <c r="H29" s="30" t="s">
        <v>5132</v>
      </c>
      <c r="I29" s="30" t="s">
        <v>5244</v>
      </c>
      <c r="J29" s="30" t="s">
        <v>5144</v>
      </c>
      <c r="K29" s="30" t="s">
        <v>5135</v>
      </c>
      <c r="L29" s="30" t="s">
        <v>5136</v>
      </c>
      <c r="M29" s="30" t="s">
        <v>1224</v>
      </c>
      <c r="N29" s="30" t="s">
        <v>129</v>
      </c>
      <c r="P29" s="30" t="s">
        <v>131</v>
      </c>
      <c r="Q29" s="30" t="s">
        <v>131</v>
      </c>
      <c r="R29" s="30" t="s">
        <v>131</v>
      </c>
      <c r="S29" s="30" t="s">
        <v>129</v>
      </c>
      <c r="T29" s="30" t="s">
        <v>129</v>
      </c>
      <c r="U29" s="30" t="s">
        <v>5245</v>
      </c>
      <c r="V29" s="30" t="s">
        <v>5246</v>
      </c>
      <c r="W29" s="30" t="s">
        <v>129</v>
      </c>
      <c r="X29" s="30" t="s">
        <v>2416</v>
      </c>
      <c r="Y29" s="30" t="s">
        <v>2432</v>
      </c>
    </row>
    <row r="30" spans="1:25">
      <c r="A30" s="30" t="s">
        <v>5131</v>
      </c>
      <c r="B30" s="30" t="s">
        <v>1137</v>
      </c>
      <c r="C30" s="30" t="s">
        <v>4750</v>
      </c>
      <c r="D30" s="30" t="s">
        <v>4751</v>
      </c>
      <c r="E30" s="30" t="s">
        <v>4752</v>
      </c>
      <c r="F30" s="30" t="s">
        <v>4753</v>
      </c>
      <c r="H30" s="30" t="s">
        <v>5132</v>
      </c>
      <c r="I30" s="30" t="s">
        <v>5247</v>
      </c>
      <c r="J30" s="30" t="s">
        <v>5248</v>
      </c>
      <c r="K30" s="30" t="s">
        <v>5135</v>
      </c>
      <c r="L30" s="30" t="s">
        <v>5136</v>
      </c>
      <c r="M30" s="30" t="s">
        <v>1225</v>
      </c>
      <c r="N30" s="30" t="s">
        <v>131</v>
      </c>
      <c r="O30" s="30" t="s">
        <v>5249</v>
      </c>
      <c r="P30" s="30" t="s">
        <v>131</v>
      </c>
      <c r="Q30" s="30" t="s">
        <v>131</v>
      </c>
      <c r="R30" s="30" t="s">
        <v>131</v>
      </c>
      <c r="S30" s="30" t="s">
        <v>129</v>
      </c>
      <c r="T30" s="30" t="s">
        <v>131</v>
      </c>
      <c r="U30" s="30" t="s">
        <v>5250</v>
      </c>
      <c r="V30" s="30" t="s">
        <v>5251</v>
      </c>
      <c r="W30" s="30" t="s">
        <v>129</v>
      </c>
      <c r="X30" s="30" t="s">
        <v>2416</v>
      </c>
      <c r="Y30" s="30" t="s">
        <v>2432</v>
      </c>
    </row>
    <row r="31" spans="1:25">
      <c r="A31" s="30" t="s">
        <v>5131</v>
      </c>
      <c r="B31" s="30" t="s">
        <v>628</v>
      </c>
      <c r="C31" s="30" t="s">
        <v>4755</v>
      </c>
      <c r="D31" s="30" t="s">
        <v>4756</v>
      </c>
      <c r="E31" s="30" t="s">
        <v>4757</v>
      </c>
      <c r="F31" s="30" t="s">
        <v>4758</v>
      </c>
      <c r="G31" s="30" t="s">
        <v>5127</v>
      </c>
      <c r="H31" s="30" t="s">
        <v>5132</v>
      </c>
      <c r="I31" s="30" t="s">
        <v>5252</v>
      </c>
      <c r="J31" s="30" t="s">
        <v>5253</v>
      </c>
      <c r="K31" s="30" t="s">
        <v>5254</v>
      </c>
      <c r="L31" s="30" t="s">
        <v>5136</v>
      </c>
      <c r="M31" s="30" t="s">
        <v>1225</v>
      </c>
      <c r="N31" s="30" t="s">
        <v>129</v>
      </c>
      <c r="P31" s="30" t="s">
        <v>131</v>
      </c>
      <c r="Q31" s="30" t="s">
        <v>131</v>
      </c>
      <c r="R31" s="30" t="s">
        <v>131</v>
      </c>
      <c r="S31" s="30" t="s">
        <v>129</v>
      </c>
      <c r="T31" s="30" t="s">
        <v>129</v>
      </c>
      <c r="U31" s="30" t="s">
        <v>5255</v>
      </c>
      <c r="V31" s="30" t="s">
        <v>5256</v>
      </c>
      <c r="W31" s="30" t="s">
        <v>129</v>
      </c>
      <c r="X31" s="30" t="s">
        <v>2416</v>
      </c>
      <c r="Y31" s="30" t="s">
        <v>2432</v>
      </c>
    </row>
    <row r="32" spans="1:25">
      <c r="A32" s="30" t="s">
        <v>5131</v>
      </c>
      <c r="B32" s="30" t="s">
        <v>5257</v>
      </c>
      <c r="C32" s="30" t="s">
        <v>4760</v>
      </c>
      <c r="D32" s="30" t="s">
        <v>4761</v>
      </c>
      <c r="E32" s="30" t="s">
        <v>4762</v>
      </c>
      <c r="F32" s="30" t="s">
        <v>4763</v>
      </c>
      <c r="H32" s="30" t="s">
        <v>5132</v>
      </c>
      <c r="I32" s="30" t="s">
        <v>5258</v>
      </c>
      <c r="J32" s="30" t="s">
        <v>5259</v>
      </c>
      <c r="K32" s="30" t="s">
        <v>5135</v>
      </c>
      <c r="L32" s="30" t="s">
        <v>5136</v>
      </c>
      <c r="M32" s="30" t="s">
        <v>1225</v>
      </c>
      <c r="N32" s="30" t="s">
        <v>129</v>
      </c>
      <c r="P32" s="30" t="s">
        <v>131</v>
      </c>
      <c r="Q32" s="30" t="s">
        <v>131</v>
      </c>
      <c r="R32" s="30" t="s">
        <v>129</v>
      </c>
      <c r="S32" s="30" t="s">
        <v>129</v>
      </c>
      <c r="T32" s="30" t="s">
        <v>131</v>
      </c>
      <c r="U32" s="30" t="s">
        <v>5260</v>
      </c>
      <c r="V32" s="30" t="s">
        <v>5261</v>
      </c>
      <c r="W32" s="30" t="s">
        <v>131</v>
      </c>
      <c r="X32" s="30" t="s">
        <v>2418</v>
      </c>
      <c r="Y32" s="30" t="s">
        <v>2431</v>
      </c>
    </row>
    <row r="33" spans="1:25">
      <c r="A33" s="30" t="s">
        <v>5131</v>
      </c>
      <c r="B33" s="30" t="s">
        <v>5262</v>
      </c>
      <c r="C33" s="30" t="s">
        <v>4765</v>
      </c>
      <c r="D33" s="30" t="s">
        <v>4766</v>
      </c>
      <c r="E33" s="30" t="s">
        <v>4767</v>
      </c>
      <c r="F33" s="30" t="s">
        <v>4768</v>
      </c>
      <c r="H33" s="30" t="s">
        <v>5132</v>
      </c>
      <c r="I33" s="30" t="s">
        <v>5263</v>
      </c>
      <c r="J33" s="30" t="s">
        <v>5264</v>
      </c>
      <c r="K33" s="30" t="s">
        <v>5135</v>
      </c>
      <c r="L33" s="30" t="s">
        <v>5136</v>
      </c>
      <c r="M33" s="30" t="s">
        <v>1225</v>
      </c>
      <c r="N33" s="30" t="s">
        <v>131</v>
      </c>
      <c r="O33" s="30" t="s">
        <v>5265</v>
      </c>
      <c r="P33" s="30" t="s">
        <v>131</v>
      </c>
      <c r="Q33" s="30" t="s">
        <v>131</v>
      </c>
      <c r="R33" s="30" t="s">
        <v>129</v>
      </c>
      <c r="S33" s="30" t="s">
        <v>129</v>
      </c>
      <c r="T33" s="30" t="s">
        <v>131</v>
      </c>
      <c r="U33" s="30" t="s">
        <v>5266</v>
      </c>
      <c r="V33" s="30" t="s">
        <v>5267</v>
      </c>
      <c r="W33" s="30" t="s">
        <v>131</v>
      </c>
      <c r="X33" s="30" t="s">
        <v>2418</v>
      </c>
      <c r="Y33" s="30" t="s">
        <v>2431</v>
      </c>
    </row>
    <row r="34" spans="1:25">
      <c r="A34" s="30" t="s">
        <v>5131</v>
      </c>
      <c r="B34" s="30" t="s">
        <v>5268</v>
      </c>
      <c r="C34" s="30" t="s">
        <v>4772</v>
      </c>
      <c r="D34" s="30" t="s">
        <v>4773</v>
      </c>
      <c r="E34" s="30" t="s">
        <v>4774</v>
      </c>
      <c r="F34" s="30" t="s">
        <v>4653</v>
      </c>
      <c r="G34" s="30" t="s">
        <v>5121</v>
      </c>
      <c r="H34" s="30" t="s">
        <v>5190</v>
      </c>
      <c r="I34" s="30" t="s">
        <v>5269</v>
      </c>
      <c r="J34" s="30" t="s">
        <v>5270</v>
      </c>
      <c r="K34" s="30" t="s">
        <v>5271</v>
      </c>
      <c r="L34" s="30" t="s">
        <v>5193</v>
      </c>
      <c r="M34" s="30" t="s">
        <v>1225</v>
      </c>
      <c r="N34" s="30" t="s">
        <v>131</v>
      </c>
      <c r="O34" s="30" t="s">
        <v>5249</v>
      </c>
      <c r="P34" s="30" t="s">
        <v>131</v>
      </c>
      <c r="Q34" s="30" t="s">
        <v>131</v>
      </c>
      <c r="R34" s="30" t="s">
        <v>131</v>
      </c>
      <c r="S34" s="30" t="s">
        <v>129</v>
      </c>
      <c r="T34" s="30" t="s">
        <v>131</v>
      </c>
      <c r="U34" s="30" t="s">
        <v>5272</v>
      </c>
      <c r="V34" s="30" t="s">
        <v>5273</v>
      </c>
      <c r="W34" s="30" t="s">
        <v>129</v>
      </c>
      <c r="X34" s="30" t="s">
        <v>2416</v>
      </c>
      <c r="Y34" s="30" t="s">
        <v>2432</v>
      </c>
    </row>
    <row r="35" spans="1:25">
      <c r="A35" s="30" t="s">
        <v>5131</v>
      </c>
      <c r="B35" s="30" t="s">
        <v>5274</v>
      </c>
      <c r="C35" s="30" t="s">
        <v>4772</v>
      </c>
      <c r="D35" s="30" t="s">
        <v>4773</v>
      </c>
      <c r="E35" s="30" t="s">
        <v>4774</v>
      </c>
      <c r="F35" s="30" t="s">
        <v>4653</v>
      </c>
      <c r="G35" s="30" t="s">
        <v>5122</v>
      </c>
      <c r="H35" s="30" t="s">
        <v>5190</v>
      </c>
      <c r="I35" s="30" t="s">
        <v>5269</v>
      </c>
      <c r="J35" s="30" t="s">
        <v>5270</v>
      </c>
      <c r="K35" s="30" t="s">
        <v>5275</v>
      </c>
      <c r="L35" s="30" t="s">
        <v>5193</v>
      </c>
      <c r="M35" s="30" t="s">
        <v>1225</v>
      </c>
      <c r="N35" s="30" t="s">
        <v>131</v>
      </c>
      <c r="O35" s="30" t="s">
        <v>5249</v>
      </c>
      <c r="P35" s="30" t="s">
        <v>131</v>
      </c>
      <c r="Q35" s="30" t="s">
        <v>131</v>
      </c>
      <c r="R35" s="30" t="s">
        <v>131</v>
      </c>
      <c r="S35" s="30" t="s">
        <v>129</v>
      </c>
      <c r="T35" s="30" t="s">
        <v>129</v>
      </c>
      <c r="U35" s="30" t="s">
        <v>5272</v>
      </c>
      <c r="V35" s="30" t="s">
        <v>5273</v>
      </c>
      <c r="W35" s="30" t="s">
        <v>129</v>
      </c>
      <c r="X35" s="30" t="s">
        <v>2416</v>
      </c>
      <c r="Y35" s="30" t="s">
        <v>2432</v>
      </c>
    </row>
    <row r="36" spans="1:25">
      <c r="A36" s="30" t="s">
        <v>5131</v>
      </c>
      <c r="B36" s="30" t="s">
        <v>5276</v>
      </c>
      <c r="C36" s="30" t="s">
        <v>4778</v>
      </c>
      <c r="D36" s="30" t="s">
        <v>4779</v>
      </c>
      <c r="E36" s="30" t="s">
        <v>4780</v>
      </c>
      <c r="F36" s="30" t="s">
        <v>4643</v>
      </c>
      <c r="H36" s="30" t="s">
        <v>5132</v>
      </c>
      <c r="I36" s="30" t="s">
        <v>5277</v>
      </c>
      <c r="J36" s="30" t="s">
        <v>5166</v>
      </c>
      <c r="K36" s="30" t="s">
        <v>5135</v>
      </c>
      <c r="L36" s="30" t="s">
        <v>5136</v>
      </c>
      <c r="M36" s="30" t="s">
        <v>1225</v>
      </c>
      <c r="N36" s="30" t="s">
        <v>129</v>
      </c>
      <c r="P36" s="30" t="s">
        <v>131</v>
      </c>
      <c r="Q36" s="30" t="s">
        <v>131</v>
      </c>
      <c r="R36" s="30" t="s">
        <v>131</v>
      </c>
      <c r="S36" s="30" t="s">
        <v>129</v>
      </c>
      <c r="T36" s="30" t="s">
        <v>131</v>
      </c>
      <c r="U36" s="30" t="s">
        <v>5278</v>
      </c>
      <c r="V36" s="30" t="s">
        <v>5279</v>
      </c>
      <c r="W36" s="30" t="s">
        <v>129</v>
      </c>
      <c r="X36" s="30" t="s">
        <v>2416</v>
      </c>
      <c r="Y36" s="30" t="s">
        <v>2432</v>
      </c>
    </row>
    <row r="37" spans="1:25">
      <c r="A37" s="30" t="s">
        <v>5131</v>
      </c>
      <c r="B37" s="30" t="s">
        <v>5280</v>
      </c>
      <c r="C37" s="30" t="s">
        <v>4781</v>
      </c>
      <c r="D37" s="30" t="s">
        <v>4782</v>
      </c>
      <c r="E37" s="30" t="s">
        <v>4783</v>
      </c>
      <c r="F37" s="30" t="s">
        <v>4606</v>
      </c>
      <c r="H37" s="30" t="s">
        <v>5132</v>
      </c>
      <c r="I37" s="30" t="s">
        <v>5281</v>
      </c>
      <c r="J37" s="30" t="s">
        <v>5140</v>
      </c>
      <c r="K37" s="30" t="s">
        <v>5135</v>
      </c>
      <c r="L37" s="30" t="s">
        <v>5136</v>
      </c>
      <c r="M37" s="30" t="s">
        <v>1225</v>
      </c>
      <c r="N37" s="30" t="s">
        <v>129</v>
      </c>
      <c r="P37" s="30" t="s">
        <v>131</v>
      </c>
      <c r="Q37" s="30" t="s">
        <v>131</v>
      </c>
      <c r="R37" s="30" t="s">
        <v>131</v>
      </c>
      <c r="S37" s="30" t="s">
        <v>129</v>
      </c>
      <c r="T37" s="30" t="s">
        <v>131</v>
      </c>
      <c r="U37" s="30" t="s">
        <v>5282</v>
      </c>
      <c r="V37" s="30" t="s">
        <v>5283</v>
      </c>
      <c r="W37" s="30" t="s">
        <v>131</v>
      </c>
      <c r="X37" s="30" t="s">
        <v>2417</v>
      </c>
      <c r="Y37" s="30" t="s">
        <v>2432</v>
      </c>
    </row>
    <row r="38" spans="1:25">
      <c r="A38" s="30" t="s">
        <v>5131</v>
      </c>
      <c r="B38" s="30" t="s">
        <v>5284</v>
      </c>
      <c r="C38" s="30" t="s">
        <v>4784</v>
      </c>
      <c r="D38" s="30" t="s">
        <v>4785</v>
      </c>
      <c r="E38" s="30" t="s">
        <v>4786</v>
      </c>
      <c r="F38" s="30" t="s">
        <v>4631</v>
      </c>
      <c r="H38" s="30" t="s">
        <v>5132</v>
      </c>
      <c r="I38" s="30" t="s">
        <v>5285</v>
      </c>
      <c r="J38" s="30" t="s">
        <v>5157</v>
      </c>
      <c r="K38" s="30" t="s">
        <v>5135</v>
      </c>
      <c r="L38" s="30" t="s">
        <v>5136</v>
      </c>
      <c r="M38" s="30" t="s">
        <v>1225</v>
      </c>
      <c r="N38" s="30" t="s">
        <v>129</v>
      </c>
      <c r="P38" s="30" t="s">
        <v>131</v>
      </c>
      <c r="Q38" s="30" t="s">
        <v>131</v>
      </c>
      <c r="R38" s="30" t="s">
        <v>131</v>
      </c>
      <c r="S38" s="30" t="s">
        <v>129</v>
      </c>
      <c r="T38" s="30" t="s">
        <v>129</v>
      </c>
      <c r="U38" s="30" t="s">
        <v>5286</v>
      </c>
      <c r="V38" s="30" t="s">
        <v>5287</v>
      </c>
      <c r="W38" s="30" t="s">
        <v>129</v>
      </c>
      <c r="X38" s="30" t="s">
        <v>2416</v>
      </c>
      <c r="Y38" s="30" t="s">
        <v>2432</v>
      </c>
    </row>
    <row r="39" spans="1:25">
      <c r="A39" s="30" t="s">
        <v>5131</v>
      </c>
      <c r="B39" s="30" t="s">
        <v>5288</v>
      </c>
      <c r="C39" s="30" t="s">
        <v>4788</v>
      </c>
      <c r="D39" s="30" t="s">
        <v>4789</v>
      </c>
      <c r="E39" s="30" t="s">
        <v>4790</v>
      </c>
      <c r="F39" s="30" t="s">
        <v>4606</v>
      </c>
      <c r="H39" s="30" t="s">
        <v>5132</v>
      </c>
      <c r="I39" s="30" t="s">
        <v>5289</v>
      </c>
      <c r="J39" s="30" t="s">
        <v>5140</v>
      </c>
      <c r="K39" s="30" t="s">
        <v>5135</v>
      </c>
      <c r="L39" s="30" t="s">
        <v>5136</v>
      </c>
      <c r="M39" s="30" t="s">
        <v>1225</v>
      </c>
      <c r="N39" s="30" t="s">
        <v>129</v>
      </c>
      <c r="P39" s="30" t="s">
        <v>131</v>
      </c>
      <c r="Q39" s="30" t="s">
        <v>131</v>
      </c>
      <c r="R39" s="30" t="s">
        <v>131</v>
      </c>
      <c r="S39" s="30" t="s">
        <v>129</v>
      </c>
      <c r="T39" s="30" t="s">
        <v>129</v>
      </c>
      <c r="U39" s="30" t="s">
        <v>5290</v>
      </c>
      <c r="V39" s="30" t="s">
        <v>5291</v>
      </c>
      <c r="W39" s="30" t="s">
        <v>129</v>
      </c>
      <c r="X39" s="30" t="s">
        <v>2416</v>
      </c>
      <c r="Y39" s="30" t="s">
        <v>2432</v>
      </c>
    </row>
    <row r="40" spans="1:25">
      <c r="A40" s="30" t="s">
        <v>5131</v>
      </c>
      <c r="B40" s="30" t="s">
        <v>5292</v>
      </c>
      <c r="C40" s="30" t="s">
        <v>4791</v>
      </c>
      <c r="D40" s="30" t="s">
        <v>4792</v>
      </c>
      <c r="E40" s="30" t="s">
        <v>4793</v>
      </c>
      <c r="F40" s="30" t="s">
        <v>4730</v>
      </c>
      <c r="H40" s="30" t="s">
        <v>5132</v>
      </c>
      <c r="I40" s="30" t="s">
        <v>5293</v>
      </c>
      <c r="J40" s="30" t="s">
        <v>5230</v>
      </c>
      <c r="K40" s="30" t="s">
        <v>5135</v>
      </c>
      <c r="L40" s="30" t="s">
        <v>5136</v>
      </c>
      <c r="M40" s="30" t="s">
        <v>1225</v>
      </c>
      <c r="N40" s="30" t="s">
        <v>131</v>
      </c>
      <c r="O40" s="30" t="s">
        <v>5294</v>
      </c>
      <c r="P40" s="30" t="s">
        <v>131</v>
      </c>
      <c r="Q40" s="30" t="s">
        <v>131</v>
      </c>
      <c r="R40" s="30" t="s">
        <v>129</v>
      </c>
      <c r="S40" s="30" t="s">
        <v>129</v>
      </c>
      <c r="T40" s="30" t="s">
        <v>131</v>
      </c>
      <c r="U40" s="30" t="s">
        <v>5295</v>
      </c>
      <c r="V40" s="30" t="s">
        <v>5296</v>
      </c>
      <c r="W40" s="30" t="s">
        <v>129</v>
      </c>
      <c r="X40" s="30" t="s">
        <v>2416</v>
      </c>
      <c r="Y40" s="30" t="s">
        <v>2432</v>
      </c>
    </row>
    <row r="41" spans="1:25">
      <c r="A41" s="30" t="s">
        <v>5131</v>
      </c>
      <c r="B41" s="30" t="s">
        <v>5297</v>
      </c>
      <c r="C41" s="30" t="s">
        <v>4795</v>
      </c>
      <c r="D41" s="30" t="s">
        <v>4796</v>
      </c>
      <c r="E41" s="30" t="s">
        <v>4797</v>
      </c>
      <c r="F41" s="30" t="s">
        <v>4606</v>
      </c>
      <c r="H41" s="30" t="s">
        <v>5132</v>
      </c>
      <c r="I41" s="30" t="s">
        <v>5298</v>
      </c>
      <c r="J41" s="30" t="s">
        <v>5140</v>
      </c>
      <c r="K41" s="30" t="s">
        <v>5135</v>
      </c>
      <c r="L41" s="30" t="s">
        <v>5136</v>
      </c>
      <c r="M41" s="30" t="s">
        <v>1225</v>
      </c>
      <c r="N41" s="30" t="s">
        <v>129</v>
      </c>
      <c r="P41" s="30" t="s">
        <v>131</v>
      </c>
      <c r="Q41" s="30" t="s">
        <v>131</v>
      </c>
      <c r="R41" s="30" t="s">
        <v>129</v>
      </c>
      <c r="S41" s="30" t="s">
        <v>129</v>
      </c>
      <c r="T41" s="30" t="s">
        <v>131</v>
      </c>
      <c r="U41" s="30" t="s">
        <v>5299</v>
      </c>
      <c r="V41" s="30" t="s">
        <v>5300</v>
      </c>
      <c r="W41" s="30" t="s">
        <v>129</v>
      </c>
      <c r="X41" s="30" t="s">
        <v>2416</v>
      </c>
      <c r="Y41" s="30" t="s">
        <v>2432</v>
      </c>
    </row>
    <row r="42" spans="1:25">
      <c r="A42" s="30" t="s">
        <v>5131</v>
      </c>
      <c r="B42" s="30" t="s">
        <v>5301</v>
      </c>
      <c r="C42" s="30" t="s">
        <v>4798</v>
      </c>
      <c r="D42" s="30" t="s">
        <v>4799</v>
      </c>
      <c r="E42" s="30" t="s">
        <v>4800</v>
      </c>
      <c r="F42" s="30" t="s">
        <v>4598</v>
      </c>
      <c r="H42" s="30" t="s">
        <v>5132</v>
      </c>
      <c r="I42" s="30" t="s">
        <v>5302</v>
      </c>
      <c r="J42" s="30" t="s">
        <v>5134</v>
      </c>
      <c r="K42" s="30" t="s">
        <v>5135</v>
      </c>
      <c r="L42" s="30" t="s">
        <v>5136</v>
      </c>
      <c r="M42" s="30" t="s">
        <v>1225</v>
      </c>
      <c r="N42" s="30" t="s">
        <v>129</v>
      </c>
      <c r="P42" s="30" t="s">
        <v>131</v>
      </c>
      <c r="Q42" s="30" t="s">
        <v>131</v>
      </c>
      <c r="R42" s="30" t="s">
        <v>129</v>
      </c>
      <c r="S42" s="30" t="s">
        <v>129</v>
      </c>
      <c r="T42" s="30" t="s">
        <v>131</v>
      </c>
      <c r="U42" s="30" t="s">
        <v>5303</v>
      </c>
      <c r="V42" s="30" t="s">
        <v>5304</v>
      </c>
      <c r="W42" s="30" t="s">
        <v>129</v>
      </c>
      <c r="X42" s="30" t="s">
        <v>2416</v>
      </c>
      <c r="Y42" s="30" t="s">
        <v>2432</v>
      </c>
    </row>
    <row r="43" spans="1:25">
      <c r="A43" s="30" t="s">
        <v>5131</v>
      </c>
      <c r="B43" s="30" t="s">
        <v>5305</v>
      </c>
      <c r="C43" s="30" t="s">
        <v>4802</v>
      </c>
      <c r="D43" s="30" t="s">
        <v>4803</v>
      </c>
      <c r="E43" s="30" t="s">
        <v>4804</v>
      </c>
      <c r="F43" s="30" t="s">
        <v>4638</v>
      </c>
      <c r="H43" s="30" t="s">
        <v>5132</v>
      </c>
      <c r="I43" s="30" t="s">
        <v>5306</v>
      </c>
      <c r="J43" s="30" t="s">
        <v>5162</v>
      </c>
      <c r="K43" s="30" t="s">
        <v>5135</v>
      </c>
      <c r="L43" s="30" t="s">
        <v>5136</v>
      </c>
      <c r="M43" s="30" t="s">
        <v>1225</v>
      </c>
      <c r="N43" s="30" t="s">
        <v>129</v>
      </c>
      <c r="P43" s="30" t="s">
        <v>131</v>
      </c>
      <c r="Q43" s="30" t="s">
        <v>131</v>
      </c>
      <c r="R43" s="30" t="s">
        <v>131</v>
      </c>
      <c r="S43" s="30" t="s">
        <v>129</v>
      </c>
      <c r="T43" s="30" t="s">
        <v>129</v>
      </c>
      <c r="U43" s="30" t="s">
        <v>5307</v>
      </c>
      <c r="V43" s="30" t="s">
        <v>5308</v>
      </c>
      <c r="W43" s="30" t="s">
        <v>129</v>
      </c>
      <c r="X43" s="30" t="s">
        <v>2416</v>
      </c>
      <c r="Y43" s="30" t="s">
        <v>2432</v>
      </c>
    </row>
    <row r="44" spans="1:25">
      <c r="A44" s="30" t="s">
        <v>5131</v>
      </c>
      <c r="B44" s="30" t="s">
        <v>5309</v>
      </c>
      <c r="C44" s="30" t="s">
        <v>4806</v>
      </c>
      <c r="D44" s="30" t="s">
        <v>4807</v>
      </c>
      <c r="E44" s="30" t="s">
        <v>4808</v>
      </c>
      <c r="F44" s="30" t="s">
        <v>4730</v>
      </c>
      <c r="H44" s="30" t="s">
        <v>5132</v>
      </c>
      <c r="I44" s="30" t="s">
        <v>5310</v>
      </c>
      <c r="J44" s="30" t="s">
        <v>5230</v>
      </c>
      <c r="K44" s="30" t="s">
        <v>5135</v>
      </c>
      <c r="L44" s="30" t="s">
        <v>5136</v>
      </c>
      <c r="M44" s="30" t="s">
        <v>1225</v>
      </c>
      <c r="N44" s="30" t="s">
        <v>131</v>
      </c>
      <c r="O44" s="30" t="s">
        <v>5294</v>
      </c>
      <c r="P44" s="30" t="s">
        <v>131</v>
      </c>
      <c r="Q44" s="30" t="s">
        <v>131</v>
      </c>
      <c r="R44" s="30" t="s">
        <v>129</v>
      </c>
      <c r="S44" s="30" t="s">
        <v>129</v>
      </c>
      <c r="T44" s="30" t="s">
        <v>131</v>
      </c>
      <c r="U44" s="30" t="s">
        <v>5311</v>
      </c>
      <c r="V44" s="30" t="s">
        <v>5312</v>
      </c>
      <c r="W44" s="30" t="s">
        <v>129</v>
      </c>
      <c r="X44" s="30" t="s">
        <v>2416</v>
      </c>
      <c r="Y44" s="30" t="s">
        <v>2432</v>
      </c>
    </row>
    <row r="45" spans="1:25">
      <c r="A45" s="30" t="s">
        <v>5131</v>
      </c>
      <c r="B45" s="30" t="s">
        <v>5313</v>
      </c>
      <c r="C45" s="30" t="s">
        <v>4810</v>
      </c>
      <c r="D45" s="30" t="s">
        <v>4811</v>
      </c>
      <c r="E45" s="30" t="s">
        <v>4812</v>
      </c>
      <c r="F45" s="30" t="s">
        <v>4813</v>
      </c>
      <c r="H45" s="30" t="s">
        <v>5132</v>
      </c>
      <c r="I45" s="30" t="s">
        <v>5314</v>
      </c>
      <c r="J45" s="30" t="s">
        <v>5315</v>
      </c>
      <c r="K45" s="30" t="s">
        <v>5135</v>
      </c>
      <c r="L45" s="30" t="s">
        <v>5136</v>
      </c>
      <c r="M45" s="30" t="s">
        <v>1225</v>
      </c>
      <c r="N45" s="30" t="s">
        <v>131</v>
      </c>
      <c r="O45" s="30" t="s">
        <v>5316</v>
      </c>
      <c r="P45" s="30" t="s">
        <v>131</v>
      </c>
      <c r="Q45" s="30" t="s">
        <v>131</v>
      </c>
      <c r="R45" s="30" t="s">
        <v>129</v>
      </c>
      <c r="S45" s="30" t="s">
        <v>129</v>
      </c>
      <c r="T45" s="30" t="s">
        <v>131</v>
      </c>
      <c r="U45" s="30" t="s">
        <v>5317</v>
      </c>
      <c r="V45" s="30" t="s">
        <v>5318</v>
      </c>
      <c r="W45" s="30" t="s">
        <v>129</v>
      </c>
      <c r="X45" s="30" t="s">
        <v>2416</v>
      </c>
      <c r="Y45" s="30" t="s">
        <v>2432</v>
      </c>
    </row>
    <row r="46" spans="1:25">
      <c r="A46" s="30" t="s">
        <v>5131</v>
      </c>
      <c r="B46" s="30" t="s">
        <v>5319</v>
      </c>
      <c r="C46" s="30" t="s">
        <v>4815</v>
      </c>
      <c r="D46" s="30" t="s">
        <v>4816</v>
      </c>
      <c r="E46" s="30" t="s">
        <v>4817</v>
      </c>
      <c r="F46" s="30" t="s">
        <v>4818</v>
      </c>
      <c r="H46" s="30" t="s">
        <v>5132</v>
      </c>
      <c r="I46" s="30" t="s">
        <v>5320</v>
      </c>
      <c r="J46" s="30" t="s">
        <v>5321</v>
      </c>
      <c r="K46" s="30" t="s">
        <v>5135</v>
      </c>
      <c r="L46" s="30" t="s">
        <v>5136</v>
      </c>
      <c r="M46" s="30" t="s">
        <v>1225</v>
      </c>
      <c r="N46" s="30" t="s">
        <v>129</v>
      </c>
      <c r="P46" s="30" t="s">
        <v>131</v>
      </c>
      <c r="Q46" s="30" t="s">
        <v>131</v>
      </c>
      <c r="R46" s="30" t="s">
        <v>129</v>
      </c>
      <c r="S46" s="30" t="s">
        <v>129</v>
      </c>
      <c r="T46" s="30" t="s">
        <v>131</v>
      </c>
      <c r="U46" s="30" t="s">
        <v>5278</v>
      </c>
      <c r="V46" s="30" t="s">
        <v>5279</v>
      </c>
      <c r="W46" s="30" t="s">
        <v>129</v>
      </c>
      <c r="X46" s="30" t="s">
        <v>2416</v>
      </c>
      <c r="Y46" s="30" t="s">
        <v>2432</v>
      </c>
    </row>
    <row r="47" spans="1:25">
      <c r="A47" s="30" t="s">
        <v>5131</v>
      </c>
      <c r="B47" s="30" t="s">
        <v>5322</v>
      </c>
      <c r="C47" s="30" t="s">
        <v>4819</v>
      </c>
      <c r="D47" s="30" t="s">
        <v>4820</v>
      </c>
      <c r="E47" s="30" t="s">
        <v>4821</v>
      </c>
      <c r="F47" s="30" t="s">
        <v>4822</v>
      </c>
      <c r="H47" s="30" t="s">
        <v>5132</v>
      </c>
      <c r="I47" s="30" t="s">
        <v>5323</v>
      </c>
      <c r="J47" s="30" t="s">
        <v>5324</v>
      </c>
      <c r="K47" s="30" t="s">
        <v>5135</v>
      </c>
      <c r="L47" s="30" t="s">
        <v>5136</v>
      </c>
      <c r="M47" s="30" t="s">
        <v>1225</v>
      </c>
      <c r="N47" s="30" t="s">
        <v>129</v>
      </c>
      <c r="P47" s="30" t="s">
        <v>131</v>
      </c>
      <c r="Q47" s="30" t="s">
        <v>131</v>
      </c>
      <c r="R47" s="30" t="s">
        <v>131</v>
      </c>
      <c r="S47" s="30" t="s">
        <v>129</v>
      </c>
      <c r="T47" s="30" t="s">
        <v>129</v>
      </c>
      <c r="U47" s="30" t="s">
        <v>5325</v>
      </c>
      <c r="V47" s="30" t="s">
        <v>5326</v>
      </c>
      <c r="W47" s="30" t="s">
        <v>129</v>
      </c>
      <c r="X47" s="30" t="s">
        <v>2416</v>
      </c>
      <c r="Y47" s="30" t="s">
        <v>2432</v>
      </c>
    </row>
    <row r="48" spans="1:25">
      <c r="A48" s="30" t="s">
        <v>5131</v>
      </c>
      <c r="B48" s="30" t="s">
        <v>5327</v>
      </c>
      <c r="C48" s="30" t="s">
        <v>4824</v>
      </c>
      <c r="D48" s="30" t="s">
        <v>4825</v>
      </c>
      <c r="E48" s="30" t="s">
        <v>4826</v>
      </c>
      <c r="F48" s="30" t="s">
        <v>4619</v>
      </c>
      <c r="H48" s="30" t="s">
        <v>5132</v>
      </c>
      <c r="I48" s="30" t="s">
        <v>5328</v>
      </c>
      <c r="J48" s="30" t="s">
        <v>5149</v>
      </c>
      <c r="K48" s="30" t="s">
        <v>5135</v>
      </c>
      <c r="L48" s="30" t="s">
        <v>5136</v>
      </c>
      <c r="M48" s="30" t="s">
        <v>1223</v>
      </c>
      <c r="N48" s="30" t="s">
        <v>129</v>
      </c>
      <c r="P48" s="30" t="s">
        <v>131</v>
      </c>
      <c r="Q48" s="30" t="s">
        <v>131</v>
      </c>
      <c r="R48" s="30" t="s">
        <v>131</v>
      </c>
      <c r="S48" s="30" t="s">
        <v>129</v>
      </c>
      <c r="T48" s="30" t="s">
        <v>129</v>
      </c>
      <c r="U48" s="30" t="s">
        <v>5329</v>
      </c>
      <c r="V48" s="30" t="s">
        <v>5330</v>
      </c>
      <c r="W48" s="30" t="s">
        <v>129</v>
      </c>
      <c r="X48" s="30" t="s">
        <v>2416</v>
      </c>
      <c r="Y48" s="30" t="s">
        <v>2432</v>
      </c>
    </row>
    <row r="49" spans="1:25">
      <c r="A49" s="30" t="s">
        <v>5131</v>
      </c>
      <c r="B49" s="30" t="s">
        <v>5331</v>
      </c>
      <c r="C49" s="30" t="s">
        <v>4830</v>
      </c>
      <c r="D49" s="30" t="s">
        <v>4831</v>
      </c>
      <c r="E49" s="30" t="s">
        <v>4832</v>
      </c>
      <c r="F49" s="30" t="s">
        <v>4631</v>
      </c>
      <c r="H49" s="30" t="s">
        <v>5132</v>
      </c>
      <c r="I49" s="30" t="s">
        <v>5332</v>
      </c>
      <c r="J49" s="30" t="s">
        <v>5157</v>
      </c>
      <c r="K49" s="30" t="s">
        <v>5135</v>
      </c>
      <c r="L49" s="30" t="s">
        <v>5136</v>
      </c>
      <c r="M49" s="30" t="s">
        <v>1223</v>
      </c>
      <c r="N49" s="30" t="s">
        <v>129</v>
      </c>
      <c r="P49" s="30" t="s">
        <v>131</v>
      </c>
      <c r="Q49" s="30" t="s">
        <v>131</v>
      </c>
      <c r="R49" s="30" t="s">
        <v>131</v>
      </c>
      <c r="S49" s="30" t="s">
        <v>129</v>
      </c>
      <c r="T49" s="30" t="s">
        <v>129</v>
      </c>
      <c r="U49" s="30" t="s">
        <v>5333</v>
      </c>
      <c r="V49" s="30" t="s">
        <v>5334</v>
      </c>
      <c r="W49" s="30" t="s">
        <v>131</v>
      </c>
      <c r="X49" s="30" t="s">
        <v>2419</v>
      </c>
      <c r="Y49" s="30" t="s">
        <v>2432</v>
      </c>
    </row>
    <row r="50" spans="1:25">
      <c r="A50" s="30" t="s">
        <v>5131</v>
      </c>
      <c r="B50" s="30" t="s">
        <v>5335</v>
      </c>
      <c r="C50" s="30" t="s">
        <v>4833</v>
      </c>
      <c r="D50" s="30" t="s">
        <v>4834</v>
      </c>
      <c r="E50" s="30" t="s">
        <v>4835</v>
      </c>
      <c r="F50" s="30" t="s">
        <v>4836</v>
      </c>
      <c r="H50" s="30" t="s">
        <v>5132</v>
      </c>
      <c r="I50" s="30" t="s">
        <v>5336</v>
      </c>
      <c r="J50" s="30" t="s">
        <v>5337</v>
      </c>
      <c r="K50" s="30" t="s">
        <v>5135</v>
      </c>
      <c r="L50" s="30" t="s">
        <v>5136</v>
      </c>
      <c r="M50" s="30" t="s">
        <v>1223</v>
      </c>
      <c r="N50" s="30" t="s">
        <v>129</v>
      </c>
      <c r="P50" s="30" t="s">
        <v>131</v>
      </c>
      <c r="Q50" s="30" t="s">
        <v>131</v>
      </c>
      <c r="R50" s="30" t="s">
        <v>131</v>
      </c>
      <c r="S50" s="30" t="s">
        <v>129</v>
      </c>
      <c r="T50" s="30" t="s">
        <v>129</v>
      </c>
      <c r="U50" s="30" t="s">
        <v>5338</v>
      </c>
      <c r="V50" s="30" t="s">
        <v>5339</v>
      </c>
      <c r="W50" s="30" t="s">
        <v>129</v>
      </c>
      <c r="X50" s="30" t="s">
        <v>2416</v>
      </c>
      <c r="Y50" s="30" t="s">
        <v>2432</v>
      </c>
    </row>
    <row r="51" spans="1:25">
      <c r="A51" s="30" t="s">
        <v>5131</v>
      </c>
      <c r="B51" s="30" t="s">
        <v>4920</v>
      </c>
      <c r="C51" s="30" t="s">
        <v>4838</v>
      </c>
      <c r="D51" s="30" t="s">
        <v>4839</v>
      </c>
      <c r="E51" s="30" t="s">
        <v>4840</v>
      </c>
      <c r="F51" s="30" t="s">
        <v>4841</v>
      </c>
      <c r="H51" s="30" t="s">
        <v>5132</v>
      </c>
      <c r="I51" s="30" t="s">
        <v>5340</v>
      </c>
      <c r="J51" s="30" t="s">
        <v>5341</v>
      </c>
      <c r="K51" s="30" t="s">
        <v>5135</v>
      </c>
      <c r="L51" s="30" t="s">
        <v>5136</v>
      </c>
      <c r="M51" s="30" t="s">
        <v>1210</v>
      </c>
      <c r="N51" s="30" t="s">
        <v>129</v>
      </c>
      <c r="P51" s="30" t="s">
        <v>131</v>
      </c>
      <c r="Q51" s="30" t="s">
        <v>131</v>
      </c>
      <c r="R51" s="30" t="s">
        <v>131</v>
      </c>
      <c r="S51" s="30" t="s">
        <v>129</v>
      </c>
      <c r="T51" s="30" t="s">
        <v>129</v>
      </c>
      <c r="U51" s="30" t="s">
        <v>5342</v>
      </c>
      <c r="V51" s="30" t="s">
        <v>5343</v>
      </c>
      <c r="W51" s="30" t="s">
        <v>131</v>
      </c>
      <c r="X51" s="30" t="s">
        <v>2418</v>
      </c>
      <c r="Y51" s="30" t="s">
        <v>2430</v>
      </c>
    </row>
    <row r="52" spans="1:25">
      <c r="A52" s="30" t="s">
        <v>5131</v>
      </c>
      <c r="B52" s="30" t="s">
        <v>5344</v>
      </c>
      <c r="C52" s="30" t="s">
        <v>4843</v>
      </c>
      <c r="D52" s="30" t="s">
        <v>4844</v>
      </c>
      <c r="E52" s="30" t="s">
        <v>4845</v>
      </c>
      <c r="F52" s="30" t="s">
        <v>4846</v>
      </c>
      <c r="G52" s="30" t="s">
        <v>5123</v>
      </c>
      <c r="H52" s="30" t="s">
        <v>5132</v>
      </c>
      <c r="I52" s="30" t="s">
        <v>5345</v>
      </c>
      <c r="J52" s="30" t="s">
        <v>5346</v>
      </c>
      <c r="K52" s="30" t="s">
        <v>5347</v>
      </c>
      <c r="L52" s="30" t="s">
        <v>5136</v>
      </c>
      <c r="M52" s="30" t="s">
        <v>1224</v>
      </c>
      <c r="N52" s="30" t="s">
        <v>129</v>
      </c>
      <c r="P52" s="30" t="s">
        <v>131</v>
      </c>
      <c r="Q52" s="30" t="s">
        <v>131</v>
      </c>
      <c r="R52" s="30" t="s">
        <v>131</v>
      </c>
      <c r="S52" s="30" t="s">
        <v>129</v>
      </c>
      <c r="T52" s="30" t="s">
        <v>129</v>
      </c>
      <c r="U52" s="30" t="s">
        <v>5348</v>
      </c>
      <c r="V52" s="30" t="s">
        <v>5349</v>
      </c>
      <c r="W52" s="30" t="s">
        <v>131</v>
      </c>
      <c r="X52" s="30" t="s">
        <v>2418</v>
      </c>
      <c r="Y52" s="30" t="s">
        <v>2430</v>
      </c>
    </row>
    <row r="53" spans="1:25">
      <c r="A53" s="30" t="s">
        <v>5131</v>
      </c>
      <c r="B53" s="30" t="s">
        <v>5350</v>
      </c>
      <c r="C53" s="30" t="s">
        <v>4847</v>
      </c>
      <c r="D53" s="30" t="s">
        <v>4848</v>
      </c>
      <c r="E53" s="30" t="s">
        <v>4849</v>
      </c>
      <c r="F53" s="30" t="s">
        <v>4850</v>
      </c>
      <c r="H53" s="30" t="s">
        <v>5132</v>
      </c>
      <c r="I53" s="30" t="s">
        <v>5351</v>
      </c>
      <c r="J53" s="30" t="s">
        <v>5352</v>
      </c>
      <c r="K53" s="30" t="s">
        <v>5135</v>
      </c>
      <c r="L53" s="30" t="s">
        <v>5136</v>
      </c>
      <c r="M53" s="30" t="s">
        <v>1225</v>
      </c>
      <c r="N53" s="30" t="s">
        <v>129</v>
      </c>
      <c r="P53" s="30" t="s">
        <v>131</v>
      </c>
      <c r="Q53" s="30" t="s">
        <v>131</v>
      </c>
      <c r="R53" s="30" t="s">
        <v>131</v>
      </c>
      <c r="S53" s="30" t="s">
        <v>129</v>
      </c>
      <c r="T53" s="30" t="s">
        <v>131</v>
      </c>
      <c r="U53" s="30" t="s">
        <v>5353</v>
      </c>
      <c r="V53" s="30" t="s">
        <v>5354</v>
      </c>
      <c r="W53" s="30" t="s">
        <v>129</v>
      </c>
      <c r="X53" s="30" t="s">
        <v>2416</v>
      </c>
      <c r="Y53" s="30" t="s">
        <v>2432</v>
      </c>
    </row>
    <row r="54" spans="1:25">
      <c r="A54" s="30" t="s">
        <v>5131</v>
      </c>
      <c r="B54" s="30" t="s">
        <v>5355</v>
      </c>
      <c r="C54" s="30" t="s">
        <v>4852</v>
      </c>
      <c r="D54" s="30" t="s">
        <v>4853</v>
      </c>
      <c r="E54" s="30" t="s">
        <v>4854</v>
      </c>
      <c r="F54" s="30" t="s">
        <v>4673</v>
      </c>
      <c r="H54" s="30" t="s">
        <v>5132</v>
      </c>
      <c r="I54" s="30" t="s">
        <v>5356</v>
      </c>
      <c r="J54" s="30" t="s">
        <v>5183</v>
      </c>
      <c r="K54" s="30" t="s">
        <v>5135</v>
      </c>
      <c r="L54" s="30" t="s">
        <v>5136</v>
      </c>
      <c r="M54" s="30" t="s">
        <v>1232</v>
      </c>
      <c r="N54" s="30" t="s">
        <v>129</v>
      </c>
      <c r="P54" s="30" t="s">
        <v>131</v>
      </c>
      <c r="Q54" s="30" t="s">
        <v>131</v>
      </c>
      <c r="R54" s="30" t="s">
        <v>131</v>
      </c>
      <c r="S54" s="30" t="s">
        <v>131</v>
      </c>
      <c r="T54" s="30" t="s">
        <v>129</v>
      </c>
      <c r="U54" s="30" t="s">
        <v>5357</v>
      </c>
      <c r="V54" s="30" t="s">
        <v>5358</v>
      </c>
      <c r="W54" s="30" t="s">
        <v>131</v>
      </c>
      <c r="X54" s="30" t="s">
        <v>2418</v>
      </c>
      <c r="Y54" s="30" t="s">
        <v>2430</v>
      </c>
    </row>
    <row r="55" spans="1:25">
      <c r="A55" s="30" t="s">
        <v>5131</v>
      </c>
      <c r="B55" s="30" t="s">
        <v>5359</v>
      </c>
      <c r="C55" s="30" t="s">
        <v>4855</v>
      </c>
      <c r="D55" s="30" t="s">
        <v>4856</v>
      </c>
      <c r="E55" s="30" t="s">
        <v>4857</v>
      </c>
      <c r="F55" s="30" t="s">
        <v>4858</v>
      </c>
      <c r="H55" s="30" t="s">
        <v>5132</v>
      </c>
      <c r="I55" s="30" t="s">
        <v>5360</v>
      </c>
      <c r="J55" s="30" t="s">
        <v>5361</v>
      </c>
      <c r="K55" s="30" t="s">
        <v>5135</v>
      </c>
      <c r="L55" s="30" t="s">
        <v>5136</v>
      </c>
      <c r="M55" s="30" t="s">
        <v>1210</v>
      </c>
      <c r="N55" s="30" t="s">
        <v>129</v>
      </c>
      <c r="P55" s="30" t="s">
        <v>131</v>
      </c>
      <c r="Q55" s="30" t="s">
        <v>131</v>
      </c>
      <c r="R55" s="30" t="s">
        <v>131</v>
      </c>
      <c r="S55" s="30" t="s">
        <v>131</v>
      </c>
      <c r="T55" s="30" t="s">
        <v>131</v>
      </c>
      <c r="U55" s="30" t="s">
        <v>5362</v>
      </c>
      <c r="V55" s="30" t="s">
        <v>5363</v>
      </c>
      <c r="W55" s="30" t="s">
        <v>131</v>
      </c>
      <c r="X55" s="30" t="s">
        <v>2418</v>
      </c>
      <c r="Y55" s="30" t="s">
        <v>2430</v>
      </c>
    </row>
    <row r="56" spans="1:25">
      <c r="A56" s="30" t="s">
        <v>5131</v>
      </c>
      <c r="B56" s="30" t="s">
        <v>5364</v>
      </c>
      <c r="C56" s="30" t="s">
        <v>4860</v>
      </c>
      <c r="D56" s="30" t="s">
        <v>4861</v>
      </c>
      <c r="E56" s="30" t="s">
        <v>4862</v>
      </c>
      <c r="F56" s="30" t="s">
        <v>4863</v>
      </c>
      <c r="G56" s="30" t="s">
        <v>5125</v>
      </c>
      <c r="H56" s="30" t="s">
        <v>5365</v>
      </c>
      <c r="I56" s="30" t="s">
        <v>5366</v>
      </c>
      <c r="J56" s="30" t="s">
        <v>5367</v>
      </c>
      <c r="K56" s="30" t="s">
        <v>5368</v>
      </c>
      <c r="L56" s="30" t="s">
        <v>5369</v>
      </c>
      <c r="M56" s="30" t="s">
        <v>1223</v>
      </c>
      <c r="N56" s="30" t="s">
        <v>129</v>
      </c>
      <c r="P56" s="30" t="s">
        <v>131</v>
      </c>
      <c r="Q56" s="30" t="s">
        <v>131</v>
      </c>
      <c r="R56" s="30" t="s">
        <v>131</v>
      </c>
      <c r="S56" s="30" t="s">
        <v>129</v>
      </c>
      <c r="T56" s="30" t="s">
        <v>131</v>
      </c>
      <c r="U56" s="30" t="s">
        <v>5370</v>
      </c>
      <c r="V56" s="30" t="s">
        <v>5371</v>
      </c>
      <c r="W56" s="30" t="s">
        <v>129</v>
      </c>
      <c r="X56" s="30" t="s">
        <v>2416</v>
      </c>
      <c r="Y56" s="30" t="s">
        <v>2432</v>
      </c>
    </row>
    <row r="57" spans="1:25">
      <c r="A57" s="30" t="s">
        <v>5131</v>
      </c>
      <c r="B57" s="30" t="s">
        <v>5372</v>
      </c>
      <c r="C57" s="30" t="s">
        <v>4865</v>
      </c>
      <c r="D57" s="30" t="s">
        <v>4866</v>
      </c>
      <c r="E57" s="30" t="s">
        <v>4867</v>
      </c>
      <c r="F57" s="30" t="s">
        <v>4868</v>
      </c>
      <c r="H57" s="30" t="s">
        <v>5132</v>
      </c>
      <c r="I57" s="30" t="s">
        <v>5373</v>
      </c>
      <c r="J57" s="30" t="s">
        <v>5374</v>
      </c>
      <c r="K57" s="30" t="s">
        <v>5135</v>
      </c>
      <c r="L57" s="30" t="s">
        <v>5136</v>
      </c>
      <c r="M57" s="30" t="s">
        <v>1279</v>
      </c>
      <c r="N57" s="30" t="s">
        <v>129</v>
      </c>
      <c r="P57" s="30" t="s">
        <v>131</v>
      </c>
      <c r="Q57" s="30" t="s">
        <v>131</v>
      </c>
      <c r="R57" s="30" t="s">
        <v>131</v>
      </c>
      <c r="S57" s="30" t="s">
        <v>129</v>
      </c>
      <c r="T57" s="30" t="s">
        <v>129</v>
      </c>
      <c r="U57" s="30" t="s">
        <v>5375</v>
      </c>
      <c r="V57" s="30" t="s">
        <v>5376</v>
      </c>
      <c r="W57" s="30" t="s">
        <v>131</v>
      </c>
      <c r="X57" s="30" t="s">
        <v>2418</v>
      </c>
      <c r="Y57" s="30" t="s">
        <v>2430</v>
      </c>
    </row>
    <row r="58" spans="1:25">
      <c r="A58" s="30" t="s">
        <v>5131</v>
      </c>
      <c r="B58" s="30" t="s">
        <v>5377</v>
      </c>
      <c r="C58" s="30" t="s">
        <v>4870</v>
      </c>
      <c r="D58" s="30" t="s">
        <v>4871</v>
      </c>
      <c r="E58" s="30" t="s">
        <v>4872</v>
      </c>
      <c r="F58" s="30" t="s">
        <v>4873</v>
      </c>
      <c r="G58" s="30" t="s">
        <v>5126</v>
      </c>
      <c r="H58" s="30" t="s">
        <v>5378</v>
      </c>
      <c r="I58" s="30" t="s">
        <v>5379</v>
      </c>
      <c r="J58" s="30" t="s">
        <v>5380</v>
      </c>
      <c r="K58" s="30" t="s">
        <v>5381</v>
      </c>
      <c r="L58" s="30" t="s">
        <v>5382</v>
      </c>
      <c r="M58" s="30" t="s">
        <v>1223</v>
      </c>
      <c r="N58" s="30" t="s">
        <v>131</v>
      </c>
      <c r="O58" s="30" t="s">
        <v>5383</v>
      </c>
      <c r="P58" s="30" t="s">
        <v>131</v>
      </c>
      <c r="Q58" s="30" t="s">
        <v>131</v>
      </c>
      <c r="R58" s="30" t="s">
        <v>131</v>
      </c>
      <c r="S58" s="30" t="s">
        <v>129</v>
      </c>
      <c r="T58" s="30" t="s">
        <v>129</v>
      </c>
      <c r="U58" s="30" t="s">
        <v>5384</v>
      </c>
      <c r="V58" s="30" t="s">
        <v>5385</v>
      </c>
      <c r="W58" s="30" t="s">
        <v>129</v>
      </c>
      <c r="X58" s="30" t="s">
        <v>2416</v>
      </c>
      <c r="Y58" s="30" t="s">
        <v>2432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PLAN1X_LIST_MO">
    <tabColor indexed="47"/>
  </sheetPr>
  <dimension ref="A1:I2"/>
  <sheetViews>
    <sheetView zoomScaleNormal="100" workbookViewId="0"/>
  </sheetViews>
  <sheetFormatPr defaultRowHeight="11.25"/>
  <cols>
    <col min="1" max="16384" width="9.140625" style="30"/>
  </cols>
  <sheetData>
    <row r="1" spans="1:9">
      <c r="A1" s="30" t="s">
        <v>2393</v>
      </c>
      <c r="B1" s="30" t="s">
        <v>2322</v>
      </c>
      <c r="C1" s="30" t="s">
        <v>2323</v>
      </c>
      <c r="D1" s="30" t="s">
        <v>2324</v>
      </c>
      <c r="E1" s="30" t="s">
        <v>2394</v>
      </c>
      <c r="F1" s="30" t="s">
        <v>2321</v>
      </c>
      <c r="G1" s="30" t="s">
        <v>2395</v>
      </c>
      <c r="H1" s="30" t="s">
        <v>2473</v>
      </c>
      <c r="I1" s="30" t="s">
        <v>0</v>
      </c>
    </row>
    <row r="2" spans="1:9">
      <c r="A2" s="30" t="s">
        <v>177</v>
      </c>
      <c r="B2" s="30" t="s">
        <v>2799</v>
      </c>
      <c r="C2" s="30" t="s">
        <v>2799</v>
      </c>
      <c r="D2" s="30" t="s">
        <v>2800</v>
      </c>
      <c r="E2" s="30" t="s">
        <v>131</v>
      </c>
      <c r="G2" s="30" t="s">
        <v>5404</v>
      </c>
      <c r="I2" s="30" t="s">
        <v>5131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PLAN1X_LIST_SUBSIDIARY">
    <tabColor indexed="47"/>
  </sheetPr>
  <dimension ref="A1:B9"/>
  <sheetViews>
    <sheetView zoomScaleNormal="100" workbookViewId="0"/>
  </sheetViews>
  <sheetFormatPr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5120</v>
      </c>
    </row>
    <row r="3" spans="1:2">
      <c r="A3" s="30" t="s">
        <v>5120</v>
      </c>
      <c r="B3" s="30" t="s">
        <v>5121</v>
      </c>
    </row>
    <row r="4" spans="1:2">
      <c r="A4" s="30" t="s">
        <v>5120</v>
      </c>
      <c r="B4" s="30" t="s">
        <v>5122</v>
      </c>
    </row>
    <row r="5" spans="1:2">
      <c r="A5" s="30" t="s">
        <v>5120</v>
      </c>
      <c r="B5" s="30" t="s">
        <v>5123</v>
      </c>
    </row>
    <row r="6" spans="1:2">
      <c r="A6" s="30" t="s">
        <v>5120</v>
      </c>
      <c r="B6" s="30" t="s">
        <v>5124</v>
      </c>
    </row>
    <row r="7" spans="1:2">
      <c r="A7" s="30" t="s">
        <v>5120</v>
      </c>
      <c r="B7" s="30" t="s">
        <v>5125</v>
      </c>
    </row>
    <row r="8" spans="1:2">
      <c r="A8" s="30" t="s">
        <v>5120</v>
      </c>
      <c r="B8" s="30" t="s">
        <v>5126</v>
      </c>
    </row>
    <row r="9" spans="1:2">
      <c r="A9" s="30" t="s">
        <v>5120</v>
      </c>
      <c r="B9" s="30" t="s">
        <v>5127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PLAN1X_LIST_DPR">
    <tabColor indexed="47"/>
  </sheetPr>
  <dimension ref="A1:B4"/>
  <sheetViews>
    <sheetView zoomScaleNormal="100" workbookViewId="0"/>
  </sheetViews>
  <sheetFormatPr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5128</v>
      </c>
      <c r="B2" s="684"/>
    </row>
    <row r="3" spans="1:2">
      <c r="A3" s="30" t="s">
        <v>5128</v>
      </c>
      <c r="B3" s="684" t="s">
        <v>5129</v>
      </c>
    </row>
    <row r="4" spans="1:2">
      <c r="A4" s="30" t="s">
        <v>5128</v>
      </c>
      <c r="B4" s="684" t="s">
        <v>5130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PLAN1X_LIST_SRC">
    <tabColor indexed="47"/>
  </sheetPr>
  <dimension ref="A1:AE20"/>
  <sheetViews>
    <sheetView zoomScaleNormal="100" workbookViewId="0"/>
  </sheetViews>
  <sheetFormatPr defaultRowHeight="11.25"/>
  <cols>
    <col min="1" max="16384" width="9.140625" style="30"/>
  </cols>
  <sheetData>
    <row r="1" spans="1:31">
      <c r="A1" s="633" t="s">
        <v>2335</v>
      </c>
      <c r="B1" s="633" t="s">
        <v>2336</v>
      </c>
      <c r="C1" s="30" t="s">
        <v>5481</v>
      </c>
      <c r="D1" s="30" t="s">
        <v>5482</v>
      </c>
      <c r="E1" s="30" t="s">
        <v>5483</v>
      </c>
      <c r="F1" s="633" t="s">
        <v>1031</v>
      </c>
      <c r="G1" s="633" t="s">
        <v>124</v>
      </c>
      <c r="H1" s="633" t="s">
        <v>125</v>
      </c>
      <c r="I1" s="633" t="s">
        <v>2337</v>
      </c>
      <c r="J1" s="30" t="s">
        <v>2336</v>
      </c>
      <c r="K1" s="30" t="s">
        <v>2338</v>
      </c>
      <c r="L1" s="30" t="s">
        <v>2339</v>
      </c>
      <c r="M1" s="633" t="s">
        <v>2340</v>
      </c>
      <c r="N1" s="30" t="s">
        <v>2341</v>
      </c>
      <c r="O1" s="633" t="s">
        <v>2342</v>
      </c>
      <c r="P1" s="30" t="s">
        <v>2343</v>
      </c>
      <c r="Q1" s="633" t="s">
        <v>2344</v>
      </c>
      <c r="R1" s="30" t="s">
        <v>2345</v>
      </c>
      <c r="S1" s="30" t="s">
        <v>2346</v>
      </c>
      <c r="T1" s="633" t="s">
        <v>2347</v>
      </c>
      <c r="U1" s="633" t="s">
        <v>2348</v>
      </c>
      <c r="V1" s="30" t="s">
        <v>2349</v>
      </c>
      <c r="W1" s="633" t="s">
        <v>2350</v>
      </c>
      <c r="X1" s="30" t="s">
        <v>2351</v>
      </c>
      <c r="Y1" s="30" t="s">
        <v>2352</v>
      </c>
      <c r="Z1" s="633" t="s">
        <v>5484</v>
      </c>
      <c r="AA1" s="633" t="s">
        <v>5485</v>
      </c>
      <c r="AB1" s="633" t="s">
        <v>5486</v>
      </c>
      <c r="AC1" s="633" t="s">
        <v>5487</v>
      </c>
      <c r="AD1" s="633" t="s">
        <v>5488</v>
      </c>
      <c r="AE1" s="633" t="s">
        <v>5489</v>
      </c>
    </row>
    <row r="2" spans="1:31">
      <c r="B2" s="30" t="s">
        <v>105</v>
      </c>
      <c r="C2" s="30" t="s">
        <v>131</v>
      </c>
      <c r="D2" s="30" t="s">
        <v>131</v>
      </c>
      <c r="E2" s="30" t="s">
        <v>131</v>
      </c>
      <c r="G2" s="30" t="s">
        <v>4752</v>
      </c>
      <c r="H2" s="30" t="s">
        <v>4753</v>
      </c>
      <c r="K2" s="30" t="s">
        <v>5406</v>
      </c>
      <c r="L2" s="30" t="s">
        <v>5407</v>
      </c>
      <c r="M2" s="30" t="s">
        <v>2799</v>
      </c>
      <c r="N2" s="30" t="s">
        <v>2799</v>
      </c>
      <c r="O2" s="30" t="s">
        <v>2800</v>
      </c>
      <c r="P2" s="30" t="s">
        <v>4186</v>
      </c>
      <c r="Q2" s="30" t="s">
        <v>4185</v>
      </c>
      <c r="R2" s="30" t="s">
        <v>5408</v>
      </c>
      <c r="S2" s="30" t="s">
        <v>5409</v>
      </c>
      <c r="T2" s="30" t="s">
        <v>105</v>
      </c>
      <c r="U2" s="30" t="s">
        <v>2799</v>
      </c>
      <c r="V2" s="30" t="s">
        <v>2799</v>
      </c>
      <c r="W2" s="30" t="s">
        <v>2800</v>
      </c>
      <c r="X2" s="30" t="s">
        <v>4186</v>
      </c>
      <c r="Y2" s="30" t="s">
        <v>4185</v>
      </c>
      <c r="Z2" s="30" t="s">
        <v>938</v>
      </c>
      <c r="AA2" s="30" t="s">
        <v>5410</v>
      </c>
      <c r="AB2" s="30" t="s">
        <v>938</v>
      </c>
      <c r="AC2" s="30" t="s">
        <v>5410</v>
      </c>
      <c r="AD2" s="30" t="s">
        <v>938</v>
      </c>
      <c r="AE2" s="30" t="s">
        <v>5410</v>
      </c>
    </row>
    <row r="3" spans="1:31">
      <c r="B3" s="30" t="s">
        <v>164</v>
      </c>
      <c r="C3" s="30" t="s">
        <v>131</v>
      </c>
      <c r="D3" s="30" t="s">
        <v>129</v>
      </c>
      <c r="E3" s="30" t="s">
        <v>129</v>
      </c>
      <c r="G3" s="30" t="s">
        <v>4752</v>
      </c>
      <c r="H3" s="30" t="s">
        <v>4753</v>
      </c>
      <c r="K3" s="30" t="s">
        <v>5411</v>
      </c>
      <c r="L3" s="30" t="s">
        <v>2665</v>
      </c>
      <c r="M3" s="30" t="s">
        <v>2799</v>
      </c>
      <c r="N3" s="30" t="s">
        <v>2799</v>
      </c>
      <c r="O3" s="30" t="s">
        <v>2800</v>
      </c>
      <c r="P3" s="30" t="s">
        <v>4186</v>
      </c>
      <c r="Q3" s="30" t="s">
        <v>4185</v>
      </c>
      <c r="R3" s="30" t="s">
        <v>5412</v>
      </c>
      <c r="S3" s="30" t="s">
        <v>5274</v>
      </c>
      <c r="T3" s="30" t="s">
        <v>105</v>
      </c>
      <c r="U3" s="30" t="s">
        <v>2799</v>
      </c>
      <c r="V3" s="30" t="s">
        <v>2799</v>
      </c>
      <c r="W3" s="30" t="s">
        <v>2800</v>
      </c>
      <c r="X3" s="30" t="s">
        <v>4186</v>
      </c>
      <c r="Y3" s="30" t="s">
        <v>4185</v>
      </c>
      <c r="Z3" s="30" t="s">
        <v>5413</v>
      </c>
      <c r="AA3" s="30" t="s">
        <v>5414</v>
      </c>
    </row>
    <row r="4" spans="1:31">
      <c r="B4" s="30" t="s">
        <v>165</v>
      </c>
      <c r="C4" s="30" t="s">
        <v>131</v>
      </c>
      <c r="D4" s="30" t="s">
        <v>131</v>
      </c>
      <c r="E4" s="30" t="s">
        <v>131</v>
      </c>
      <c r="G4" s="30" t="s">
        <v>4752</v>
      </c>
      <c r="H4" s="30" t="s">
        <v>4753</v>
      </c>
      <c r="K4" s="30" t="s">
        <v>5415</v>
      </c>
      <c r="L4" s="30" t="s">
        <v>5407</v>
      </c>
      <c r="M4" s="30" t="s">
        <v>2799</v>
      </c>
      <c r="N4" s="30" t="s">
        <v>2799</v>
      </c>
      <c r="O4" s="30" t="s">
        <v>2800</v>
      </c>
      <c r="P4" s="30" t="s">
        <v>4186</v>
      </c>
      <c r="Q4" s="30" t="s">
        <v>4185</v>
      </c>
      <c r="R4" s="30" t="s">
        <v>5416</v>
      </c>
      <c r="S4" s="30" t="s">
        <v>603</v>
      </c>
      <c r="T4" s="30" t="s">
        <v>105</v>
      </c>
      <c r="U4" s="30" t="s">
        <v>2799</v>
      </c>
      <c r="V4" s="30" t="s">
        <v>2799</v>
      </c>
      <c r="W4" s="30" t="s">
        <v>2800</v>
      </c>
      <c r="X4" s="30" t="s">
        <v>4186</v>
      </c>
      <c r="Y4" s="30" t="s">
        <v>4185</v>
      </c>
      <c r="Z4" s="30" t="s">
        <v>5417</v>
      </c>
      <c r="AA4" s="30" t="s">
        <v>5418</v>
      </c>
      <c r="AB4" s="30" t="s">
        <v>5417</v>
      </c>
      <c r="AC4" s="30" t="s">
        <v>5418</v>
      </c>
      <c r="AD4" s="30" t="s">
        <v>5417</v>
      </c>
      <c r="AE4" s="30" t="s">
        <v>5418</v>
      </c>
    </row>
    <row r="5" spans="1:31">
      <c r="B5" s="30" t="s">
        <v>166</v>
      </c>
      <c r="C5" s="30" t="s">
        <v>131</v>
      </c>
      <c r="D5" s="30" t="s">
        <v>129</v>
      </c>
      <c r="E5" s="30" t="s">
        <v>129</v>
      </c>
      <c r="G5" s="30" t="s">
        <v>4752</v>
      </c>
      <c r="H5" s="30" t="s">
        <v>4753</v>
      </c>
      <c r="K5" s="30" t="s">
        <v>5419</v>
      </c>
      <c r="L5" s="30" t="s">
        <v>2665</v>
      </c>
      <c r="M5" s="30" t="s">
        <v>2799</v>
      </c>
      <c r="N5" s="30" t="s">
        <v>2799</v>
      </c>
      <c r="O5" s="30" t="s">
        <v>2800</v>
      </c>
      <c r="P5" s="30" t="s">
        <v>4186</v>
      </c>
      <c r="Q5" s="30" t="s">
        <v>4185</v>
      </c>
      <c r="R5" s="30" t="s">
        <v>5420</v>
      </c>
      <c r="S5" s="30" t="s">
        <v>523</v>
      </c>
      <c r="T5" s="30" t="s">
        <v>105</v>
      </c>
      <c r="U5" s="30" t="s">
        <v>2799</v>
      </c>
      <c r="V5" s="30" t="s">
        <v>2799</v>
      </c>
      <c r="W5" s="30" t="s">
        <v>2800</v>
      </c>
      <c r="X5" s="30" t="s">
        <v>4186</v>
      </c>
      <c r="Y5" s="30" t="s">
        <v>4185</v>
      </c>
      <c r="Z5" s="30" t="s">
        <v>5421</v>
      </c>
      <c r="AA5" s="30" t="s">
        <v>5422</v>
      </c>
    </row>
    <row r="6" spans="1:31">
      <c r="B6" s="30" t="s">
        <v>180</v>
      </c>
      <c r="C6" s="30" t="s">
        <v>131</v>
      </c>
      <c r="D6" s="30" t="s">
        <v>129</v>
      </c>
      <c r="E6" s="30" t="s">
        <v>129</v>
      </c>
      <c r="G6" s="30" t="s">
        <v>4752</v>
      </c>
      <c r="H6" s="30" t="s">
        <v>4753</v>
      </c>
      <c r="K6" s="30" t="s">
        <v>5423</v>
      </c>
      <c r="L6" s="30" t="s">
        <v>2665</v>
      </c>
      <c r="M6" s="30" t="s">
        <v>2799</v>
      </c>
      <c r="N6" s="30" t="s">
        <v>2799</v>
      </c>
      <c r="O6" s="30" t="s">
        <v>2800</v>
      </c>
      <c r="P6" s="30" t="s">
        <v>4186</v>
      </c>
      <c r="Q6" s="30" t="s">
        <v>4185</v>
      </c>
      <c r="R6" s="30" t="s">
        <v>5424</v>
      </c>
      <c r="S6" s="30" t="s">
        <v>1137</v>
      </c>
      <c r="T6" s="30" t="s">
        <v>105</v>
      </c>
      <c r="U6" s="30" t="s">
        <v>2799</v>
      </c>
      <c r="V6" s="30" t="s">
        <v>2799</v>
      </c>
      <c r="W6" s="30" t="s">
        <v>2800</v>
      </c>
      <c r="X6" s="30" t="s">
        <v>4186</v>
      </c>
      <c r="Y6" s="30" t="s">
        <v>4185</v>
      </c>
      <c r="Z6" s="30" t="s">
        <v>5425</v>
      </c>
      <c r="AA6" s="30" t="s">
        <v>5426</v>
      </c>
    </row>
    <row r="7" spans="1:31">
      <c r="B7" s="30" t="s">
        <v>394</v>
      </c>
      <c r="C7" s="30" t="s">
        <v>131</v>
      </c>
      <c r="D7" s="30" t="s">
        <v>131</v>
      </c>
      <c r="E7" s="30" t="s">
        <v>131</v>
      </c>
      <c r="G7" s="30" t="s">
        <v>4752</v>
      </c>
      <c r="H7" s="30" t="s">
        <v>4753</v>
      </c>
      <c r="K7" s="30" t="s">
        <v>5427</v>
      </c>
      <c r="L7" s="30" t="s">
        <v>5407</v>
      </c>
      <c r="M7" s="30" t="s">
        <v>2799</v>
      </c>
      <c r="N7" s="30" t="s">
        <v>2799</v>
      </c>
      <c r="O7" s="30" t="s">
        <v>2800</v>
      </c>
      <c r="P7" s="30" t="s">
        <v>4186</v>
      </c>
      <c r="Q7" s="30" t="s">
        <v>4185</v>
      </c>
      <c r="R7" s="30" t="s">
        <v>5428</v>
      </c>
      <c r="S7" s="30" t="s">
        <v>5429</v>
      </c>
      <c r="T7" s="30" t="s">
        <v>105</v>
      </c>
      <c r="U7" s="30" t="s">
        <v>2799</v>
      </c>
      <c r="V7" s="30" t="s">
        <v>2799</v>
      </c>
      <c r="W7" s="30" t="s">
        <v>2800</v>
      </c>
      <c r="X7" s="30" t="s">
        <v>4186</v>
      </c>
      <c r="Y7" s="30" t="s">
        <v>4185</v>
      </c>
      <c r="Z7" s="30" t="s">
        <v>5430</v>
      </c>
      <c r="AA7" s="30" t="s">
        <v>5431</v>
      </c>
      <c r="AB7" s="30" t="s">
        <v>5430</v>
      </c>
      <c r="AC7" s="30" t="s">
        <v>5431</v>
      </c>
      <c r="AD7" s="30" t="s">
        <v>5430</v>
      </c>
      <c r="AE7" s="30" t="s">
        <v>5431</v>
      </c>
    </row>
    <row r="8" spans="1:31">
      <c r="B8" s="30" t="s">
        <v>523</v>
      </c>
      <c r="C8" s="30" t="s">
        <v>131</v>
      </c>
      <c r="D8" s="30" t="s">
        <v>131</v>
      </c>
      <c r="E8" s="30" t="s">
        <v>131</v>
      </c>
      <c r="G8" s="30" t="s">
        <v>4752</v>
      </c>
      <c r="H8" s="30" t="s">
        <v>4753</v>
      </c>
      <c r="K8" s="30" t="s">
        <v>5432</v>
      </c>
      <c r="L8" s="30" t="s">
        <v>5407</v>
      </c>
      <c r="M8" s="30" t="s">
        <v>2799</v>
      </c>
      <c r="N8" s="30" t="s">
        <v>2799</v>
      </c>
      <c r="O8" s="30" t="s">
        <v>2800</v>
      </c>
      <c r="P8" s="30" t="s">
        <v>4186</v>
      </c>
      <c r="Q8" s="30" t="s">
        <v>4185</v>
      </c>
      <c r="R8" s="30" t="s">
        <v>5433</v>
      </c>
      <c r="S8" s="30" t="s">
        <v>180</v>
      </c>
      <c r="T8" s="30" t="s">
        <v>105</v>
      </c>
      <c r="U8" s="30" t="s">
        <v>2799</v>
      </c>
      <c r="V8" s="30" t="s">
        <v>2799</v>
      </c>
      <c r="W8" s="30" t="s">
        <v>2800</v>
      </c>
      <c r="X8" s="30" t="s">
        <v>4186</v>
      </c>
      <c r="Y8" s="30" t="s">
        <v>4185</v>
      </c>
      <c r="Z8" s="30" t="s">
        <v>5434</v>
      </c>
      <c r="AA8" s="30" t="s">
        <v>5435</v>
      </c>
      <c r="AB8" s="30" t="s">
        <v>5434</v>
      </c>
      <c r="AC8" s="30" t="s">
        <v>5435</v>
      </c>
      <c r="AD8" s="30" t="s">
        <v>5434</v>
      </c>
      <c r="AE8" s="30" t="s">
        <v>5435</v>
      </c>
    </row>
    <row r="9" spans="1:31">
      <c r="B9" s="30" t="s">
        <v>536</v>
      </c>
      <c r="C9" s="30" t="s">
        <v>131</v>
      </c>
      <c r="D9" s="30" t="s">
        <v>131</v>
      </c>
      <c r="E9" s="30" t="s">
        <v>131</v>
      </c>
      <c r="G9" s="30" t="s">
        <v>4752</v>
      </c>
      <c r="H9" s="30" t="s">
        <v>4753</v>
      </c>
      <c r="K9" s="30" t="s">
        <v>5436</v>
      </c>
      <c r="L9" s="30" t="s">
        <v>5407</v>
      </c>
      <c r="M9" s="30" t="s">
        <v>2799</v>
      </c>
      <c r="N9" s="30" t="s">
        <v>2799</v>
      </c>
      <c r="O9" s="30" t="s">
        <v>2800</v>
      </c>
      <c r="P9" s="30" t="s">
        <v>4186</v>
      </c>
      <c r="Q9" s="30" t="s">
        <v>4185</v>
      </c>
      <c r="R9" s="30" t="s">
        <v>5437</v>
      </c>
      <c r="S9" s="30" t="s">
        <v>5438</v>
      </c>
      <c r="T9" s="30" t="s">
        <v>105</v>
      </c>
      <c r="U9" s="30" t="s">
        <v>2799</v>
      </c>
      <c r="V9" s="30" t="s">
        <v>2799</v>
      </c>
      <c r="W9" s="30" t="s">
        <v>2800</v>
      </c>
      <c r="X9" s="30" t="s">
        <v>4186</v>
      </c>
      <c r="Y9" s="30" t="s">
        <v>4185</v>
      </c>
      <c r="Z9" s="30" t="s">
        <v>165</v>
      </c>
      <c r="AA9" s="30" t="s">
        <v>5439</v>
      </c>
      <c r="AB9" s="30" t="s">
        <v>165</v>
      </c>
      <c r="AC9" s="30" t="s">
        <v>5439</v>
      </c>
      <c r="AD9" s="30" t="s">
        <v>165</v>
      </c>
      <c r="AE9" s="30" t="s">
        <v>5439</v>
      </c>
    </row>
    <row r="10" spans="1:31">
      <c r="B10" s="30" t="s">
        <v>538</v>
      </c>
      <c r="C10" s="30" t="s">
        <v>131</v>
      </c>
      <c r="D10" s="30" t="s">
        <v>131</v>
      </c>
      <c r="E10" s="30" t="s">
        <v>131</v>
      </c>
      <c r="G10" s="30" t="s">
        <v>4752</v>
      </c>
      <c r="H10" s="30" t="s">
        <v>4753</v>
      </c>
      <c r="K10" s="30" t="s">
        <v>5440</v>
      </c>
      <c r="L10" s="30" t="s">
        <v>5407</v>
      </c>
      <c r="M10" s="30" t="s">
        <v>2799</v>
      </c>
      <c r="N10" s="30" t="s">
        <v>2799</v>
      </c>
      <c r="O10" s="30" t="s">
        <v>2800</v>
      </c>
      <c r="P10" s="30" t="s">
        <v>4186</v>
      </c>
      <c r="Q10" s="30" t="s">
        <v>4185</v>
      </c>
      <c r="R10" s="30" t="s">
        <v>5441</v>
      </c>
      <c r="S10" s="30" t="s">
        <v>1028</v>
      </c>
      <c r="T10" s="30" t="s">
        <v>105</v>
      </c>
      <c r="U10" s="30" t="s">
        <v>2799</v>
      </c>
      <c r="V10" s="30" t="s">
        <v>2799</v>
      </c>
      <c r="W10" s="30" t="s">
        <v>2800</v>
      </c>
      <c r="X10" s="30" t="s">
        <v>4186</v>
      </c>
      <c r="Y10" s="30" t="s">
        <v>4185</v>
      </c>
      <c r="Z10" s="30" t="s">
        <v>5350</v>
      </c>
      <c r="AA10" s="30" t="s">
        <v>5442</v>
      </c>
      <c r="AB10" s="30" t="s">
        <v>5350</v>
      </c>
      <c r="AC10" s="30" t="s">
        <v>5442</v>
      </c>
      <c r="AD10" s="30" t="s">
        <v>5350</v>
      </c>
      <c r="AE10" s="30" t="s">
        <v>5442</v>
      </c>
    </row>
    <row r="11" spans="1:31">
      <c r="B11" s="30" t="s">
        <v>542</v>
      </c>
      <c r="C11" s="30" t="s">
        <v>131</v>
      </c>
      <c r="D11" s="30" t="s">
        <v>131</v>
      </c>
      <c r="E11" s="30" t="s">
        <v>131</v>
      </c>
      <c r="G11" s="30" t="s">
        <v>4752</v>
      </c>
      <c r="H11" s="30" t="s">
        <v>4753</v>
      </c>
      <c r="K11" s="30" t="s">
        <v>5443</v>
      </c>
      <c r="L11" s="30" t="s">
        <v>5407</v>
      </c>
      <c r="M11" s="30" t="s">
        <v>2799</v>
      </c>
      <c r="N11" s="30" t="s">
        <v>2799</v>
      </c>
      <c r="O11" s="30" t="s">
        <v>2800</v>
      </c>
      <c r="P11" s="30" t="s">
        <v>4186</v>
      </c>
      <c r="Q11" s="30" t="s">
        <v>4185</v>
      </c>
      <c r="R11" s="30" t="s">
        <v>5444</v>
      </c>
      <c r="S11" s="30" t="s">
        <v>105</v>
      </c>
      <c r="T11" s="30" t="s">
        <v>105</v>
      </c>
      <c r="U11" s="30" t="s">
        <v>2799</v>
      </c>
      <c r="V11" s="30" t="s">
        <v>2799</v>
      </c>
      <c r="W11" s="30" t="s">
        <v>2800</v>
      </c>
      <c r="X11" s="30" t="s">
        <v>4186</v>
      </c>
      <c r="Y11" s="30" t="s">
        <v>4185</v>
      </c>
      <c r="Z11" s="30" t="s">
        <v>5445</v>
      </c>
      <c r="AA11" s="30" t="s">
        <v>5446</v>
      </c>
      <c r="AB11" s="30" t="s">
        <v>5445</v>
      </c>
      <c r="AC11" s="30" t="s">
        <v>5446</v>
      </c>
      <c r="AD11" s="30" t="s">
        <v>5445</v>
      </c>
      <c r="AE11" s="30" t="s">
        <v>5446</v>
      </c>
    </row>
    <row r="12" spans="1:31">
      <c r="B12" s="30" t="s">
        <v>328</v>
      </c>
      <c r="C12" s="30" t="s">
        <v>131</v>
      </c>
      <c r="D12" s="30" t="s">
        <v>131</v>
      </c>
      <c r="E12" s="30" t="s">
        <v>131</v>
      </c>
      <c r="G12" s="30" t="s">
        <v>4752</v>
      </c>
      <c r="H12" s="30" t="s">
        <v>4753</v>
      </c>
      <c r="K12" s="30" t="s">
        <v>5447</v>
      </c>
      <c r="L12" s="30" t="s">
        <v>5407</v>
      </c>
      <c r="M12" s="30" t="s">
        <v>2799</v>
      </c>
      <c r="N12" s="30" t="s">
        <v>2799</v>
      </c>
      <c r="O12" s="30" t="s">
        <v>2800</v>
      </c>
      <c r="P12" s="30" t="s">
        <v>4186</v>
      </c>
      <c r="Q12" s="30" t="s">
        <v>4185</v>
      </c>
      <c r="R12" s="30" t="s">
        <v>5448</v>
      </c>
      <c r="S12" s="30" t="s">
        <v>5276</v>
      </c>
      <c r="T12" s="30" t="s">
        <v>105</v>
      </c>
      <c r="U12" s="30" t="s">
        <v>2799</v>
      </c>
      <c r="V12" s="30" t="s">
        <v>2799</v>
      </c>
      <c r="W12" s="30" t="s">
        <v>2800</v>
      </c>
      <c r="X12" s="30" t="s">
        <v>4186</v>
      </c>
      <c r="Y12" s="30" t="s">
        <v>4185</v>
      </c>
      <c r="Z12" s="30" t="s">
        <v>5449</v>
      </c>
      <c r="AA12" s="30" t="s">
        <v>5450</v>
      </c>
      <c r="AB12" s="30" t="s">
        <v>5449</v>
      </c>
      <c r="AC12" s="30" t="s">
        <v>5450</v>
      </c>
      <c r="AD12" s="30" t="s">
        <v>5449</v>
      </c>
      <c r="AE12" s="30" t="s">
        <v>5450</v>
      </c>
    </row>
    <row r="13" spans="1:31">
      <c r="B13" s="30" t="s">
        <v>541</v>
      </c>
      <c r="C13" s="30" t="s">
        <v>131</v>
      </c>
      <c r="D13" s="30" t="s">
        <v>129</v>
      </c>
      <c r="E13" s="30" t="s">
        <v>129</v>
      </c>
      <c r="G13" s="30" t="s">
        <v>4752</v>
      </c>
      <c r="H13" s="30" t="s">
        <v>4753</v>
      </c>
      <c r="K13" s="30" t="s">
        <v>5451</v>
      </c>
      <c r="L13" s="30" t="s">
        <v>2665</v>
      </c>
      <c r="M13" s="30" t="s">
        <v>2799</v>
      </c>
      <c r="N13" s="30" t="s">
        <v>2799</v>
      </c>
      <c r="O13" s="30" t="s">
        <v>2800</v>
      </c>
      <c r="P13" s="30" t="s">
        <v>4186</v>
      </c>
      <c r="Q13" s="30" t="s">
        <v>4185</v>
      </c>
      <c r="R13" s="30" t="s">
        <v>5452</v>
      </c>
      <c r="S13" s="30" t="s">
        <v>5319</v>
      </c>
      <c r="T13" s="30" t="s">
        <v>105</v>
      </c>
      <c r="U13" s="30" t="s">
        <v>2799</v>
      </c>
      <c r="V13" s="30" t="s">
        <v>2799</v>
      </c>
      <c r="W13" s="30" t="s">
        <v>2800</v>
      </c>
      <c r="X13" s="30" t="s">
        <v>4186</v>
      </c>
      <c r="Y13" s="30" t="s">
        <v>4185</v>
      </c>
      <c r="Z13" s="30" t="s">
        <v>5453</v>
      </c>
      <c r="AA13" s="30" t="s">
        <v>5454</v>
      </c>
    </row>
    <row r="14" spans="1:31">
      <c r="B14" s="30" t="s">
        <v>543</v>
      </c>
      <c r="C14" s="30" t="s">
        <v>131</v>
      </c>
      <c r="D14" s="30" t="s">
        <v>131</v>
      </c>
      <c r="E14" s="30" t="s">
        <v>131</v>
      </c>
      <c r="G14" s="30" t="s">
        <v>4752</v>
      </c>
      <c r="H14" s="30" t="s">
        <v>4753</v>
      </c>
      <c r="K14" s="30" t="s">
        <v>5455</v>
      </c>
      <c r="L14" s="30" t="s">
        <v>5407</v>
      </c>
      <c r="M14" s="30" t="s">
        <v>2799</v>
      </c>
      <c r="N14" s="30" t="s">
        <v>2799</v>
      </c>
      <c r="O14" s="30" t="s">
        <v>2800</v>
      </c>
      <c r="P14" s="30" t="s">
        <v>4186</v>
      </c>
      <c r="Q14" s="30" t="s">
        <v>4185</v>
      </c>
      <c r="R14" s="30" t="s">
        <v>5456</v>
      </c>
      <c r="S14" s="30" t="s">
        <v>105</v>
      </c>
      <c r="T14" s="30" t="s">
        <v>105</v>
      </c>
      <c r="U14" s="30" t="s">
        <v>2799</v>
      </c>
      <c r="V14" s="30" t="s">
        <v>2799</v>
      </c>
      <c r="W14" s="30" t="s">
        <v>2800</v>
      </c>
      <c r="X14" s="30" t="s">
        <v>4186</v>
      </c>
      <c r="Y14" s="30" t="s">
        <v>4185</v>
      </c>
      <c r="Z14" s="30" t="s">
        <v>5457</v>
      </c>
      <c r="AA14" s="30" t="s">
        <v>5458</v>
      </c>
      <c r="AB14" s="30" t="s">
        <v>5457</v>
      </c>
      <c r="AC14" s="30" t="s">
        <v>5458</v>
      </c>
      <c r="AD14" s="30" t="s">
        <v>5457</v>
      </c>
      <c r="AE14" s="30" t="s">
        <v>5458</v>
      </c>
    </row>
    <row r="15" spans="1:31">
      <c r="B15" s="30" t="s">
        <v>544</v>
      </c>
      <c r="C15" s="30" t="s">
        <v>131</v>
      </c>
      <c r="D15" s="30" t="s">
        <v>129</v>
      </c>
      <c r="E15" s="30" t="s">
        <v>129</v>
      </c>
      <c r="G15" s="30" t="s">
        <v>4752</v>
      </c>
      <c r="H15" s="30" t="s">
        <v>4753</v>
      </c>
      <c r="K15" s="30" t="s">
        <v>5459</v>
      </c>
      <c r="L15" s="30" t="s">
        <v>2665</v>
      </c>
      <c r="M15" s="30" t="s">
        <v>2799</v>
      </c>
      <c r="N15" s="30" t="s">
        <v>2799</v>
      </c>
      <c r="O15" s="30" t="s">
        <v>2800</v>
      </c>
      <c r="P15" s="30" t="s">
        <v>4186</v>
      </c>
      <c r="Q15" s="30" t="s">
        <v>4185</v>
      </c>
      <c r="R15" s="30" t="s">
        <v>5456</v>
      </c>
      <c r="S15" s="30" t="s">
        <v>603</v>
      </c>
      <c r="T15" s="30" t="s">
        <v>105</v>
      </c>
      <c r="U15" s="30" t="s">
        <v>2799</v>
      </c>
      <c r="V15" s="30" t="s">
        <v>2799</v>
      </c>
      <c r="W15" s="30" t="s">
        <v>2800</v>
      </c>
      <c r="X15" s="30" t="s">
        <v>4186</v>
      </c>
      <c r="Y15" s="30" t="s">
        <v>4185</v>
      </c>
      <c r="Z15" s="30" t="s">
        <v>5460</v>
      </c>
      <c r="AA15" s="30" t="s">
        <v>5461</v>
      </c>
    </row>
    <row r="16" spans="1:31">
      <c r="B16" s="30" t="s">
        <v>546</v>
      </c>
      <c r="C16" s="30" t="s">
        <v>131</v>
      </c>
      <c r="D16" s="30" t="s">
        <v>131</v>
      </c>
      <c r="E16" s="30" t="s">
        <v>131</v>
      </c>
      <c r="G16" s="30" t="s">
        <v>4752</v>
      </c>
      <c r="H16" s="30" t="s">
        <v>4753</v>
      </c>
      <c r="K16" s="30" t="s">
        <v>5462</v>
      </c>
      <c r="L16" s="30" t="s">
        <v>5407</v>
      </c>
      <c r="M16" s="30" t="s">
        <v>2799</v>
      </c>
      <c r="N16" s="30" t="s">
        <v>2799</v>
      </c>
      <c r="O16" s="30" t="s">
        <v>2800</v>
      </c>
      <c r="P16" s="30" t="s">
        <v>4186</v>
      </c>
      <c r="Q16" s="30" t="s">
        <v>4185</v>
      </c>
      <c r="R16" s="30" t="s">
        <v>5463</v>
      </c>
      <c r="S16" s="30" t="s">
        <v>394</v>
      </c>
      <c r="T16" s="30" t="s">
        <v>105</v>
      </c>
      <c r="U16" s="30" t="s">
        <v>2799</v>
      </c>
      <c r="V16" s="30" t="s">
        <v>2799</v>
      </c>
      <c r="W16" s="30" t="s">
        <v>2800</v>
      </c>
      <c r="X16" s="30" t="s">
        <v>4186</v>
      </c>
      <c r="Y16" s="30" t="s">
        <v>4185</v>
      </c>
      <c r="Z16" s="30" t="s">
        <v>5464</v>
      </c>
      <c r="AA16" s="30" t="s">
        <v>5465</v>
      </c>
      <c r="AB16" s="30" t="s">
        <v>5464</v>
      </c>
      <c r="AC16" s="30" t="s">
        <v>5465</v>
      </c>
      <c r="AD16" s="30" t="s">
        <v>5464</v>
      </c>
      <c r="AE16" s="30" t="s">
        <v>5465</v>
      </c>
    </row>
    <row r="17" spans="2:31">
      <c r="B17" s="30" t="s">
        <v>551</v>
      </c>
      <c r="C17" s="30" t="s">
        <v>131</v>
      </c>
      <c r="D17" s="30" t="s">
        <v>131</v>
      </c>
      <c r="E17" s="30" t="s">
        <v>131</v>
      </c>
      <c r="G17" s="30" t="s">
        <v>4752</v>
      </c>
      <c r="H17" s="30" t="s">
        <v>4753</v>
      </c>
      <c r="K17" s="30" t="s">
        <v>5466</v>
      </c>
      <c r="L17" s="30" t="s">
        <v>5407</v>
      </c>
      <c r="M17" s="30" t="s">
        <v>2799</v>
      </c>
      <c r="N17" s="30" t="s">
        <v>2799</v>
      </c>
      <c r="O17" s="30" t="s">
        <v>2800</v>
      </c>
      <c r="P17" s="30" t="s">
        <v>4186</v>
      </c>
      <c r="Q17" s="30" t="s">
        <v>4185</v>
      </c>
      <c r="R17" s="30" t="s">
        <v>5467</v>
      </c>
      <c r="S17" s="30" t="s">
        <v>5468</v>
      </c>
      <c r="T17" s="30" t="s">
        <v>105</v>
      </c>
      <c r="U17" s="30" t="s">
        <v>2799</v>
      </c>
      <c r="V17" s="30" t="s">
        <v>2799</v>
      </c>
      <c r="W17" s="30" t="s">
        <v>2800</v>
      </c>
      <c r="X17" s="30" t="s">
        <v>4186</v>
      </c>
      <c r="Y17" s="30" t="s">
        <v>4185</v>
      </c>
      <c r="Z17" s="30" t="s">
        <v>5469</v>
      </c>
      <c r="AA17" s="30" t="s">
        <v>5470</v>
      </c>
      <c r="AB17" s="30" t="s">
        <v>5469</v>
      </c>
      <c r="AC17" s="30" t="s">
        <v>5470</v>
      </c>
      <c r="AD17" s="30" t="s">
        <v>5469</v>
      </c>
      <c r="AE17" s="30" t="s">
        <v>5470</v>
      </c>
    </row>
    <row r="18" spans="2:31">
      <c r="B18" s="30" t="s">
        <v>552</v>
      </c>
      <c r="C18" s="30" t="s">
        <v>131</v>
      </c>
      <c r="D18" s="30" t="s">
        <v>129</v>
      </c>
      <c r="E18" s="30" t="s">
        <v>129</v>
      </c>
      <c r="G18" s="30" t="s">
        <v>4752</v>
      </c>
      <c r="H18" s="30" t="s">
        <v>4753</v>
      </c>
      <c r="K18" s="30" t="s">
        <v>5471</v>
      </c>
      <c r="L18" s="30" t="s">
        <v>2665</v>
      </c>
      <c r="M18" s="30" t="s">
        <v>2799</v>
      </c>
      <c r="N18" s="30" t="s">
        <v>2799</v>
      </c>
      <c r="O18" s="30" t="s">
        <v>2800</v>
      </c>
      <c r="P18" s="30" t="s">
        <v>4186</v>
      </c>
      <c r="Q18" s="30" t="s">
        <v>4185</v>
      </c>
      <c r="R18" s="30" t="s">
        <v>5472</v>
      </c>
      <c r="S18" s="30" t="s">
        <v>552</v>
      </c>
      <c r="T18" s="30" t="s">
        <v>105</v>
      </c>
      <c r="U18" s="30" t="s">
        <v>2799</v>
      </c>
      <c r="V18" s="30" t="s">
        <v>2799</v>
      </c>
      <c r="W18" s="30" t="s">
        <v>2800</v>
      </c>
      <c r="X18" s="30" t="s">
        <v>4186</v>
      </c>
      <c r="Y18" s="30" t="s">
        <v>4185</v>
      </c>
      <c r="Z18" s="30" t="s">
        <v>5473</v>
      </c>
      <c r="AA18" s="30" t="s">
        <v>5474</v>
      </c>
    </row>
    <row r="19" spans="2:31">
      <c r="B19" s="30" t="s">
        <v>553</v>
      </c>
      <c r="C19" s="30" t="s">
        <v>131</v>
      </c>
      <c r="D19" s="30" t="s">
        <v>131</v>
      </c>
      <c r="E19" s="30" t="s">
        <v>131</v>
      </c>
      <c r="G19" s="30" t="s">
        <v>4752</v>
      </c>
      <c r="H19" s="30" t="s">
        <v>4753</v>
      </c>
      <c r="K19" s="30" t="s">
        <v>5475</v>
      </c>
      <c r="L19" s="30" t="s">
        <v>5407</v>
      </c>
      <c r="M19" s="30" t="s">
        <v>2799</v>
      </c>
      <c r="N19" s="30" t="s">
        <v>2799</v>
      </c>
      <c r="O19" s="30" t="s">
        <v>2800</v>
      </c>
      <c r="P19" s="30" t="s">
        <v>4186</v>
      </c>
      <c r="Q19" s="30" t="s">
        <v>4185</v>
      </c>
      <c r="R19" s="30" t="s">
        <v>5472</v>
      </c>
      <c r="S19" s="30" t="s">
        <v>5313</v>
      </c>
      <c r="T19" s="30" t="s">
        <v>105</v>
      </c>
      <c r="U19" s="30" t="s">
        <v>2799</v>
      </c>
      <c r="V19" s="30" t="s">
        <v>2799</v>
      </c>
      <c r="W19" s="30" t="s">
        <v>2800</v>
      </c>
      <c r="X19" s="30" t="s">
        <v>4186</v>
      </c>
      <c r="Y19" s="30" t="s">
        <v>4185</v>
      </c>
      <c r="Z19" s="30" t="s">
        <v>5476</v>
      </c>
      <c r="AA19" s="30" t="s">
        <v>5477</v>
      </c>
      <c r="AB19" s="30" t="s">
        <v>5476</v>
      </c>
      <c r="AC19" s="30" t="s">
        <v>5477</v>
      </c>
      <c r="AD19" s="30" t="s">
        <v>5476</v>
      </c>
      <c r="AE19" s="30" t="s">
        <v>5477</v>
      </c>
    </row>
    <row r="20" spans="2:31">
      <c r="B20" s="30" t="s">
        <v>603</v>
      </c>
      <c r="C20" s="30" t="s">
        <v>131</v>
      </c>
      <c r="D20" s="30" t="s">
        <v>129</v>
      </c>
      <c r="E20" s="30" t="s">
        <v>129</v>
      </c>
      <c r="G20" s="30" t="s">
        <v>4752</v>
      </c>
      <c r="H20" s="30" t="s">
        <v>4753</v>
      </c>
      <c r="K20" s="30" t="s">
        <v>5478</v>
      </c>
      <c r="L20" s="30" t="s">
        <v>2665</v>
      </c>
      <c r="M20" s="30" t="s">
        <v>2799</v>
      </c>
      <c r="N20" s="30" t="s">
        <v>2799</v>
      </c>
      <c r="O20" s="30" t="s">
        <v>2800</v>
      </c>
      <c r="P20" s="30" t="s">
        <v>4186</v>
      </c>
      <c r="Q20" s="30" t="s">
        <v>4185</v>
      </c>
      <c r="R20" s="30" t="s">
        <v>5472</v>
      </c>
      <c r="S20" s="30" t="s">
        <v>5479</v>
      </c>
      <c r="T20" s="30" t="s">
        <v>105</v>
      </c>
      <c r="U20" s="30" t="s">
        <v>2799</v>
      </c>
      <c r="V20" s="30" t="s">
        <v>2799</v>
      </c>
      <c r="W20" s="30" t="s">
        <v>2800</v>
      </c>
      <c r="X20" s="30" t="s">
        <v>4186</v>
      </c>
      <c r="Y20" s="30" t="s">
        <v>4185</v>
      </c>
      <c r="Z20" s="30" t="s">
        <v>5460</v>
      </c>
      <c r="AA20" s="30" t="s">
        <v>5480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PLAN1X_LIST_TMX">
    <tabColor indexed="47"/>
  </sheetPr>
  <dimension ref="A1:S8"/>
  <sheetViews>
    <sheetView zoomScaleNormal="100" workbookViewId="0"/>
  </sheetViews>
  <sheetFormatPr defaultRowHeight="11.25"/>
  <cols>
    <col min="1" max="16384" width="9.140625" style="30"/>
  </cols>
  <sheetData>
    <row r="1" spans="1:19">
      <c r="A1" s="30" t="s">
        <v>620</v>
      </c>
      <c r="B1" s="30" t="s">
        <v>623</v>
      </c>
      <c r="C1" s="30" t="s">
        <v>621</v>
      </c>
      <c r="D1" s="30" t="s">
        <v>622</v>
      </c>
      <c r="E1" s="30" t="s">
        <v>624</v>
      </c>
      <c r="F1" s="30" t="s">
        <v>625</v>
      </c>
      <c r="G1" s="30" t="s">
        <v>2321</v>
      </c>
      <c r="H1" s="30" t="s">
        <v>2322</v>
      </c>
      <c r="I1" s="30" t="s">
        <v>2323</v>
      </c>
      <c r="J1" s="30" t="s">
        <v>2324</v>
      </c>
      <c r="K1" s="30" t="s">
        <v>636</v>
      </c>
      <c r="L1" s="30" t="s">
        <v>2325</v>
      </c>
      <c r="M1" s="30" t="s">
        <v>2326</v>
      </c>
      <c r="N1" s="30" t="s">
        <v>2327</v>
      </c>
      <c r="O1" s="30" t="s">
        <v>2328</v>
      </c>
      <c r="P1" s="30" t="s">
        <v>2329</v>
      </c>
      <c r="Q1" s="30" t="s">
        <v>2330</v>
      </c>
      <c r="R1" s="30" t="s">
        <v>2331</v>
      </c>
      <c r="S1" s="30" t="s">
        <v>2332</v>
      </c>
    </row>
    <row r="2" spans="1:19">
      <c r="A2" s="30" t="s">
        <v>177</v>
      </c>
      <c r="B2" s="30" t="s">
        <v>4751</v>
      </c>
      <c r="C2" s="30" t="s">
        <v>4752</v>
      </c>
      <c r="D2" s="30" t="s">
        <v>4753</v>
      </c>
      <c r="F2" s="30" t="s">
        <v>5132</v>
      </c>
      <c r="H2" s="30" t="s">
        <v>2799</v>
      </c>
      <c r="I2" s="30" t="s">
        <v>2799</v>
      </c>
      <c r="J2" s="30" t="s">
        <v>2800</v>
      </c>
      <c r="K2" s="30" t="s">
        <v>5386</v>
      </c>
      <c r="N2" s="30" t="s">
        <v>5387</v>
      </c>
      <c r="O2" s="30" t="s">
        <v>5388</v>
      </c>
      <c r="P2" s="30" t="s">
        <v>5387</v>
      </c>
      <c r="Q2" s="30" t="s">
        <v>5388</v>
      </c>
      <c r="R2" s="30" t="s">
        <v>5387</v>
      </c>
      <c r="S2" s="30" t="s">
        <v>5388</v>
      </c>
    </row>
    <row r="3" spans="1:19">
      <c r="A3" s="30" t="s">
        <v>177</v>
      </c>
      <c r="B3" s="30" t="s">
        <v>4751</v>
      </c>
      <c r="C3" s="30" t="s">
        <v>4752</v>
      </c>
      <c r="D3" s="30" t="s">
        <v>4753</v>
      </c>
      <c r="F3" s="30" t="s">
        <v>5132</v>
      </c>
      <c r="H3" s="30" t="s">
        <v>2799</v>
      </c>
      <c r="I3" s="30" t="s">
        <v>2799</v>
      </c>
      <c r="J3" s="30" t="s">
        <v>2800</v>
      </c>
      <c r="K3" s="30" t="s">
        <v>5389</v>
      </c>
      <c r="N3" s="30" t="s">
        <v>5390</v>
      </c>
      <c r="O3" s="30" t="s">
        <v>5391</v>
      </c>
      <c r="P3" s="30" t="s">
        <v>5390</v>
      </c>
      <c r="Q3" s="30" t="s">
        <v>5391</v>
      </c>
      <c r="R3" s="30" t="s">
        <v>5390</v>
      </c>
      <c r="S3" s="30" t="s">
        <v>5391</v>
      </c>
    </row>
    <row r="4" spans="1:19">
      <c r="A4" s="30" t="s">
        <v>177</v>
      </c>
      <c r="B4" s="30" t="s">
        <v>4751</v>
      </c>
      <c r="C4" s="30" t="s">
        <v>4752</v>
      </c>
      <c r="D4" s="30" t="s">
        <v>4753</v>
      </c>
      <c r="F4" s="30" t="s">
        <v>5132</v>
      </c>
      <c r="H4" s="30" t="s">
        <v>2799</v>
      </c>
      <c r="I4" s="30" t="s">
        <v>2799</v>
      </c>
      <c r="J4" s="30" t="s">
        <v>2800</v>
      </c>
      <c r="K4" s="30" t="s">
        <v>5392</v>
      </c>
      <c r="N4" s="30" t="s">
        <v>5393</v>
      </c>
      <c r="O4" s="30" t="s">
        <v>5394</v>
      </c>
      <c r="P4" s="30" t="s">
        <v>5395</v>
      </c>
      <c r="Q4" s="30" t="s">
        <v>5396</v>
      </c>
      <c r="R4" s="30" t="s">
        <v>5397</v>
      </c>
      <c r="S4" s="30" t="s">
        <v>5398</v>
      </c>
    </row>
    <row r="5" spans="1:19">
      <c r="A5" s="30" t="s">
        <v>177</v>
      </c>
      <c r="B5" s="30" t="s">
        <v>4751</v>
      </c>
      <c r="C5" s="30" t="s">
        <v>4752</v>
      </c>
      <c r="D5" s="30" t="s">
        <v>4753</v>
      </c>
      <c r="F5" s="30" t="s">
        <v>5132</v>
      </c>
      <c r="H5" s="30" t="s">
        <v>2799</v>
      </c>
      <c r="I5" s="30" t="s">
        <v>2799</v>
      </c>
      <c r="J5" s="30" t="s">
        <v>2800</v>
      </c>
      <c r="K5" s="30" t="s">
        <v>5399</v>
      </c>
      <c r="P5" s="30" t="s">
        <v>5387</v>
      </c>
      <c r="Q5" s="30" t="s">
        <v>5388</v>
      </c>
    </row>
    <row r="6" spans="1:19">
      <c r="A6" s="30" t="s">
        <v>177</v>
      </c>
      <c r="B6" s="30" t="s">
        <v>4751</v>
      </c>
      <c r="C6" s="30" t="s">
        <v>4752</v>
      </c>
      <c r="D6" s="30" t="s">
        <v>4753</v>
      </c>
      <c r="F6" s="30" t="s">
        <v>5132</v>
      </c>
      <c r="H6" s="30" t="s">
        <v>2799</v>
      </c>
      <c r="I6" s="30" t="s">
        <v>2799</v>
      </c>
      <c r="J6" s="30" t="s">
        <v>2800</v>
      </c>
      <c r="K6" s="30" t="s">
        <v>5399</v>
      </c>
      <c r="P6" s="30" t="s">
        <v>5387</v>
      </c>
      <c r="Q6" s="30" t="s">
        <v>5391</v>
      </c>
    </row>
    <row r="7" spans="1:19">
      <c r="A7" s="30" t="s">
        <v>177</v>
      </c>
      <c r="B7" s="30" t="s">
        <v>4751</v>
      </c>
      <c r="C7" s="30" t="s">
        <v>4752</v>
      </c>
      <c r="D7" s="30" t="s">
        <v>4753</v>
      </c>
      <c r="F7" s="30" t="s">
        <v>5132</v>
      </c>
      <c r="H7" s="30" t="s">
        <v>2799</v>
      </c>
      <c r="I7" s="30" t="s">
        <v>2799</v>
      </c>
      <c r="J7" s="30" t="s">
        <v>2800</v>
      </c>
      <c r="K7" s="30" t="s">
        <v>5399</v>
      </c>
      <c r="P7" s="30" t="s">
        <v>5390</v>
      </c>
      <c r="Q7" s="30" t="s">
        <v>5388</v>
      </c>
    </row>
    <row r="8" spans="1:19">
      <c r="A8" s="30" t="s">
        <v>177</v>
      </c>
      <c r="B8" s="30" t="s">
        <v>4751</v>
      </c>
      <c r="C8" s="30" t="s">
        <v>4752</v>
      </c>
      <c r="D8" s="30" t="s">
        <v>4753</v>
      </c>
      <c r="F8" s="30" t="s">
        <v>5132</v>
      </c>
      <c r="H8" s="30" t="s">
        <v>2799</v>
      </c>
      <c r="I8" s="30" t="s">
        <v>2799</v>
      </c>
      <c r="J8" s="30" t="s">
        <v>2800</v>
      </c>
      <c r="K8" s="30" t="s">
        <v>5399</v>
      </c>
      <c r="P8" s="30" t="s">
        <v>5390</v>
      </c>
      <c r="Q8" s="30" t="s">
        <v>5391</v>
      </c>
    </row>
  </sheetData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PLAN1X_LIST_CNCSN">
    <tabColor indexed="47"/>
  </sheetPr>
  <dimension ref="A1:CR1"/>
  <sheetViews>
    <sheetView zoomScaleNormal="100" workbookViewId="0"/>
  </sheetViews>
  <sheetFormatPr defaultRowHeight="11.25"/>
  <cols>
    <col min="1" max="1" width="12.7109375" style="30" customWidth="1"/>
    <col min="2" max="2" width="9.140625" style="30"/>
    <col min="3" max="3" width="13.7109375" style="30" customWidth="1"/>
    <col min="4" max="6" width="9.140625" style="30"/>
    <col min="7" max="7" width="18.140625" style="30" customWidth="1"/>
    <col min="8" max="8" width="15.7109375" style="30" customWidth="1"/>
    <col min="9" max="9" width="9.140625" style="30"/>
    <col min="10" max="10" width="13.42578125" style="30" customWidth="1"/>
    <col min="11" max="11" width="10.28515625" style="30" customWidth="1"/>
    <col min="12" max="15" width="9.140625" style="30"/>
    <col min="16" max="16" width="21.7109375" style="30" customWidth="1"/>
    <col min="17" max="17" width="19.42578125" style="30" bestFit="1" customWidth="1"/>
    <col min="18" max="18" width="26.7109375" style="30" customWidth="1"/>
    <col min="19" max="20" width="14.7109375" style="30" customWidth="1"/>
    <col min="21" max="26" width="9.140625" style="30"/>
    <col min="27" max="27" width="28.7109375" style="30" customWidth="1"/>
    <col min="28" max="38" width="9.140625" style="30"/>
    <col min="39" max="39" width="31.7109375" style="30" customWidth="1"/>
    <col min="40" max="16384" width="9.140625" style="30"/>
  </cols>
  <sheetData>
    <row r="1" spans="1:96">
      <c r="A1" s="633" t="s">
        <v>2335</v>
      </c>
      <c r="B1" s="682" t="s">
        <v>2336</v>
      </c>
      <c r="C1" s="633" t="s">
        <v>1031</v>
      </c>
      <c r="D1" s="633" t="s">
        <v>124</v>
      </c>
      <c r="E1" s="633" t="s">
        <v>125</v>
      </c>
      <c r="F1" s="633" t="s">
        <v>2337</v>
      </c>
      <c r="G1" s="205" t="s">
        <v>2662</v>
      </c>
      <c r="H1" s="205" t="s">
        <v>2648</v>
      </c>
      <c r="I1" s="205" t="s">
        <v>2322</v>
      </c>
      <c r="J1" s="681" t="s">
        <v>2649</v>
      </c>
      <c r="K1" s="681" t="s">
        <v>106</v>
      </c>
      <c r="L1" s="205" t="s">
        <v>2394</v>
      </c>
      <c r="M1" s="205" t="s">
        <v>2321</v>
      </c>
      <c r="N1" s="205" t="s">
        <v>2395</v>
      </c>
      <c r="O1" s="205" t="s">
        <v>2563</v>
      </c>
      <c r="P1" s="681" t="s">
        <v>2545</v>
      </c>
      <c r="Q1" s="681" t="s">
        <v>2659</v>
      </c>
      <c r="R1" s="681" t="s">
        <v>2552</v>
      </c>
      <c r="S1" s="681" t="s">
        <v>2547</v>
      </c>
      <c r="T1" s="681" t="s">
        <v>2546</v>
      </c>
      <c r="U1" s="205" t="s">
        <v>2570</v>
      </c>
      <c r="V1" s="205" t="s">
        <v>2571</v>
      </c>
      <c r="W1" s="205" t="s">
        <v>2572</v>
      </c>
      <c r="X1" s="205" t="s">
        <v>2573</v>
      </c>
      <c r="Y1" s="205" t="s">
        <v>2574</v>
      </c>
      <c r="Z1" s="205" t="s">
        <v>2575</v>
      </c>
      <c r="AA1" s="681" t="s">
        <v>2660</v>
      </c>
      <c r="AB1" s="205" t="s">
        <v>2577</v>
      </c>
      <c r="AC1" s="205" t="s">
        <v>2578</v>
      </c>
      <c r="AD1" s="205" t="s">
        <v>2579</v>
      </c>
      <c r="AE1" s="205" t="s">
        <v>2580</v>
      </c>
      <c r="AF1" s="205" t="s">
        <v>2581</v>
      </c>
      <c r="AG1" s="205" t="s">
        <v>2582</v>
      </c>
      <c r="AH1" s="205" t="s">
        <v>2583</v>
      </c>
      <c r="AI1" s="205" t="s">
        <v>2584</v>
      </c>
      <c r="AJ1" s="205" t="s">
        <v>2585</v>
      </c>
      <c r="AK1" s="205" t="s">
        <v>2586</v>
      </c>
      <c r="AL1" s="205" t="s">
        <v>2587</v>
      </c>
      <c r="AM1" s="681" t="s">
        <v>2661</v>
      </c>
      <c r="AN1" s="205" t="s">
        <v>2589</v>
      </c>
      <c r="AO1" s="205" t="s">
        <v>2590</v>
      </c>
      <c r="AP1" s="205" t="s">
        <v>2591</v>
      </c>
      <c r="AQ1" s="205" t="s">
        <v>2592</v>
      </c>
      <c r="AR1" s="205" t="s">
        <v>2593</v>
      </c>
      <c r="AS1" s="205" t="s">
        <v>2594</v>
      </c>
      <c r="AT1" s="205" t="s">
        <v>2595</v>
      </c>
      <c r="AU1" s="205" t="s">
        <v>2596</v>
      </c>
      <c r="AV1" s="205" t="s">
        <v>2597</v>
      </c>
      <c r="AW1" s="205" t="s">
        <v>2598</v>
      </c>
      <c r="AX1" s="205" t="s">
        <v>2599</v>
      </c>
      <c r="AY1" s="205" t="s">
        <v>2600</v>
      </c>
      <c r="AZ1" s="205" t="s">
        <v>2601</v>
      </c>
      <c r="BA1" s="205" t="s">
        <v>2602</v>
      </c>
      <c r="BB1" s="205" t="s">
        <v>2603</v>
      </c>
      <c r="BC1" s="205" t="s">
        <v>2604</v>
      </c>
      <c r="BD1" s="205" t="s">
        <v>2605</v>
      </c>
      <c r="BE1" s="205" t="s">
        <v>2606</v>
      </c>
      <c r="BF1" s="205" t="s">
        <v>2607</v>
      </c>
      <c r="BG1" s="205" t="s">
        <v>2608</v>
      </c>
      <c r="BH1" s="205" t="s">
        <v>2609</v>
      </c>
      <c r="BI1" s="205" t="s">
        <v>2610</v>
      </c>
      <c r="BJ1" s="205" t="s">
        <v>2611</v>
      </c>
      <c r="BK1" s="205" t="s">
        <v>2612</v>
      </c>
      <c r="BL1" s="205" t="s">
        <v>2613</v>
      </c>
      <c r="BM1" s="205" t="s">
        <v>2614</v>
      </c>
      <c r="BN1" s="205" t="s">
        <v>2615</v>
      </c>
      <c r="BO1" s="205" t="s">
        <v>2616</v>
      </c>
      <c r="BP1" s="205" t="s">
        <v>2617</v>
      </c>
      <c r="BQ1" s="205" t="s">
        <v>2618</v>
      </c>
      <c r="BR1" s="205" t="s">
        <v>2619</v>
      </c>
      <c r="BS1" s="205" t="s">
        <v>2620</v>
      </c>
      <c r="BT1" s="205" t="s">
        <v>2621</v>
      </c>
      <c r="BU1" s="205" t="s">
        <v>2622</v>
      </c>
      <c r="BV1" s="205" t="s">
        <v>2623</v>
      </c>
      <c r="BW1" s="205" t="s">
        <v>2624</v>
      </c>
      <c r="BX1" s="205" t="s">
        <v>2625</v>
      </c>
      <c r="BY1" s="205" t="s">
        <v>2626</v>
      </c>
      <c r="BZ1" s="205" t="s">
        <v>2627</v>
      </c>
      <c r="CA1" s="205" t="s">
        <v>2628</v>
      </c>
      <c r="CB1" s="205" t="s">
        <v>2629</v>
      </c>
      <c r="CC1" s="205" t="s">
        <v>2630</v>
      </c>
      <c r="CD1" s="205" t="s">
        <v>2631</v>
      </c>
      <c r="CE1" s="205" t="s">
        <v>2632</v>
      </c>
      <c r="CF1" s="205" t="s">
        <v>2633</v>
      </c>
      <c r="CG1" s="205" t="s">
        <v>2634</v>
      </c>
      <c r="CH1" s="205" t="s">
        <v>2635</v>
      </c>
      <c r="CI1" s="205" t="s">
        <v>2636</v>
      </c>
      <c r="CJ1" s="205" t="s">
        <v>2637</v>
      </c>
      <c r="CK1" s="205" t="s">
        <v>2638</v>
      </c>
      <c r="CL1" s="205" t="s">
        <v>2639</v>
      </c>
      <c r="CM1" s="205" t="s">
        <v>2640</v>
      </c>
      <c r="CN1" s="205" t="s">
        <v>2641</v>
      </c>
      <c r="CO1" s="205" t="s">
        <v>2642</v>
      </c>
      <c r="CP1" s="205" t="s">
        <v>2643</v>
      </c>
      <c r="CQ1" s="205" t="s">
        <v>2644</v>
      </c>
      <c r="CR1" s="205" t="s">
        <v>2645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modSheetTitl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modGetGeoBas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0"/>
  </cols>
  <sheetData/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modInfo">
    <tabColor indexed="47"/>
  </sheetPr>
  <dimension ref="B2:D6"/>
  <sheetViews>
    <sheetView zoomScaleNormal="100" workbookViewId="0"/>
  </sheetViews>
  <sheetFormatPr defaultRowHeight="10.5"/>
  <cols>
    <col min="1" max="1" width="9.140625" style="402"/>
    <col min="2" max="2" width="100.7109375" style="402" customWidth="1"/>
    <col min="3" max="3" width="9.140625" style="402"/>
    <col min="4" max="4" width="100.7109375" style="402" customWidth="1"/>
    <col min="5" max="16384" width="9.140625" style="402"/>
  </cols>
  <sheetData>
    <row r="2" spans="2:4">
      <c r="B2" s="401"/>
      <c r="D2" s="401"/>
    </row>
    <row r="3" spans="2:4">
      <c r="B3" s="403" t="s">
        <v>768</v>
      </c>
      <c r="D3" s="403"/>
    </row>
    <row r="4" spans="2:4">
      <c r="B4" s="403"/>
      <c r="D4" s="403"/>
    </row>
    <row r="5" spans="2:4">
      <c r="B5" s="403"/>
      <c r="D5" s="403"/>
    </row>
    <row r="6" spans="2:4">
      <c r="B6" s="403"/>
      <c r="D6" s="403"/>
    </row>
  </sheetData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modUIButton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modVLDCommon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modVLDIntegrity">
    <tabColor indexed="47"/>
  </sheetPr>
  <dimension ref="A1"/>
  <sheetViews>
    <sheetView showGridLines="0" zoomScaleNormal="100" workbookViewId="0"/>
  </sheetViews>
  <sheetFormatPr defaultRowHeight="11.25"/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modVLDData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modGeneralAPI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modBalP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modBalTr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modCalc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transitionEntry="1" codeName="LIST_MO">
    <tabColor indexed="11"/>
  </sheetPr>
  <dimension ref="A1:EM19"/>
  <sheetViews>
    <sheetView showGridLines="0" topLeftCell="C3" zoomScale="90" zoomScaleNormal="90" workbookViewId="0">
      <selection activeCell="G17" sqref="G17"/>
    </sheetView>
  </sheetViews>
  <sheetFormatPr defaultRowHeight="11.25"/>
  <cols>
    <col min="1" max="1" width="3.5703125" style="22" hidden="1" customWidth="1"/>
    <col min="2" max="2" width="3.5703125" style="20" hidden="1" customWidth="1"/>
    <col min="3" max="3" width="3.7109375" style="20" customWidth="1"/>
    <col min="4" max="4" width="3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23.5703125" style="21" customWidth="1"/>
    <col min="11" max="12" width="1.7109375" style="20" hidden="1" customWidth="1"/>
    <col min="13" max="13" width="11.7109375" style="20" customWidth="1"/>
    <col min="14" max="14" width="24.7109375" style="20" customWidth="1"/>
    <col min="15" max="15" width="1.7109375" style="20" hidden="1" customWidth="1"/>
    <col min="16" max="16" width="19.7109375" style="20" customWidth="1"/>
    <col min="17" max="17" width="12.7109375" style="20" hidden="1" customWidth="1"/>
    <col min="18" max="28" width="1.7109375" style="20" hidden="1" customWidth="1"/>
    <col min="29" max="29" width="24.7109375" style="22" customWidth="1"/>
    <col min="30" max="35" width="1.7109375" style="20" hidden="1" customWidth="1"/>
    <col min="36" max="36" width="24.7109375" style="2" hidden="1" customWidth="1"/>
    <col min="37" max="42" width="1.7109375" style="20" hidden="1" customWidth="1"/>
    <col min="43" max="43" width="24.85546875" style="2" hidden="1" customWidth="1"/>
    <col min="44" max="73" width="1.7109375" style="20" hidden="1" customWidth="1"/>
    <col min="74" max="74" width="21.7109375" style="20" customWidth="1"/>
    <col min="75" max="86" width="1.7109375" style="20" hidden="1" customWidth="1"/>
    <col min="87" max="87" width="0.7109375" style="2" customWidth="1"/>
    <col min="88" max="99" width="8.7109375" style="2" customWidth="1"/>
    <col min="100" max="142" width="1.7109375" style="20" hidden="1" customWidth="1"/>
    <col min="143" max="143" width="0.140625" style="20" customWidth="1"/>
    <col min="144" max="16384" width="9.140625" style="2"/>
  </cols>
  <sheetData>
    <row r="1" spans="1:143" s="20" customFormat="1" ht="12" hidden="1" customHeight="1">
      <c r="A1" s="19"/>
      <c r="D1"/>
      <c r="AC1" s="22"/>
    </row>
    <row r="2" spans="1:143" s="20" customFormat="1" ht="12" hidden="1" customHeight="1">
      <c r="A2" s="19"/>
      <c r="D2"/>
      <c r="E2"/>
      <c r="F2" s="49"/>
      <c r="G2" s="49"/>
      <c r="H2" s="49"/>
      <c r="I2" s="49"/>
      <c r="J2" s="49"/>
      <c r="AC2" s="27"/>
    </row>
    <row r="3" spans="1:143" s="20" customFormat="1" ht="9.75" customHeight="1">
      <c r="A3" s="19"/>
      <c r="D3"/>
      <c r="E3" s="23"/>
      <c r="F3" s="23"/>
      <c r="G3" s="23"/>
      <c r="H3" s="23"/>
      <c r="I3" s="23"/>
      <c r="J3" s="23"/>
      <c r="AC3" s="23"/>
    </row>
    <row r="4" spans="1:143" s="20" customFormat="1" ht="15" customHeight="1">
      <c r="A4" s="19"/>
      <c r="C4" s="53"/>
      <c r="D4"/>
      <c r="E4" s="53"/>
      <c r="G4" s="744" t="str">
        <f>"Перечень муниципальных образований, на территории которых организация оказывает услуги " &amp; TEMPLATE_SPHERE</f>
        <v>Перечень муниципальных образований, на территории которых организация оказывает услуги теплоснабжения</v>
      </c>
      <c r="H4" s="745"/>
      <c r="I4" s="745"/>
      <c r="J4" s="745"/>
      <c r="K4" s="745"/>
      <c r="L4" s="745"/>
      <c r="M4" s="745"/>
      <c r="N4" s="746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27"/>
      <c r="AD4" s="51"/>
      <c r="AE4" s="51"/>
      <c r="AF4" s="51"/>
      <c r="AG4" s="51"/>
      <c r="AH4" s="51"/>
      <c r="AI4" s="51"/>
      <c r="AK4" s="51"/>
      <c r="AL4" s="51"/>
      <c r="AM4" s="51"/>
      <c r="AN4" s="51"/>
      <c r="AO4" s="51"/>
      <c r="AP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</row>
    <row r="5" spans="1:143" s="20" customFormat="1" ht="9" customHeight="1">
      <c r="A5" s="19"/>
      <c r="D5"/>
      <c r="E5" s="52"/>
      <c r="F5" s="52"/>
      <c r="G5" s="52"/>
      <c r="H5" s="52"/>
      <c r="I5" s="749"/>
      <c r="J5" s="749"/>
      <c r="K5" s="51"/>
      <c r="L5" s="51"/>
      <c r="M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27"/>
      <c r="AD5" s="51"/>
      <c r="AE5" s="51"/>
      <c r="AF5" s="51"/>
      <c r="AG5" s="51"/>
      <c r="AH5" s="51"/>
      <c r="AI5" s="51"/>
      <c r="AK5" s="51"/>
      <c r="AL5" s="51"/>
      <c r="AM5" s="51"/>
      <c r="AN5" s="51"/>
      <c r="AO5" s="51"/>
      <c r="AP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</row>
    <row r="6" spans="1:143" s="20" customFormat="1" ht="12" hidden="1" customHeight="1">
      <c r="A6" s="19"/>
      <c r="D6"/>
      <c r="E6" s="52"/>
      <c r="F6" s="52"/>
      <c r="G6" s="52"/>
      <c r="H6" s="52"/>
    </row>
    <row r="7" spans="1:143" s="20" customFormat="1" ht="12" hidden="1" customHeight="1">
      <c r="A7" s="19"/>
      <c r="D7"/>
      <c r="E7" s="52"/>
      <c r="F7" s="52"/>
      <c r="G7" s="52"/>
      <c r="H7" s="52"/>
    </row>
    <row r="8" spans="1:143" s="20" customFormat="1" ht="12" hidden="1" customHeight="1">
      <c r="A8" s="19"/>
      <c r="D8"/>
      <c r="E8" s="52"/>
      <c r="F8" s="52"/>
      <c r="G8" s="52"/>
      <c r="H8" s="52"/>
    </row>
    <row r="9" spans="1:143" s="20" customFormat="1" ht="12" hidden="1" customHeight="1">
      <c r="A9" s="19"/>
      <c r="D9"/>
      <c r="E9" s="52"/>
      <c r="F9" s="52"/>
      <c r="G9" s="52"/>
      <c r="H9" s="52"/>
    </row>
    <row r="10" spans="1:143" s="20" customFormat="1" ht="12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1:143" s="20" customFormat="1" ht="12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</row>
    <row r="12" spans="1:143" ht="12" customHeight="1">
      <c r="E12" s="52"/>
      <c r="F12" s="741" t="s">
        <v>104</v>
      </c>
      <c r="G12" s="740" t="s">
        <v>121</v>
      </c>
      <c r="H12" s="740" t="s">
        <v>122</v>
      </c>
      <c r="I12" s="740" t="s">
        <v>106</v>
      </c>
      <c r="J12" s="740" t="s">
        <v>260</v>
      </c>
      <c r="K12" s="750"/>
      <c r="L12" s="750"/>
      <c r="M12" s="741" t="s">
        <v>127</v>
      </c>
      <c r="N12" s="742" t="s">
        <v>2357</v>
      </c>
      <c r="O12" s="601"/>
      <c r="P12" s="742" t="s">
        <v>2439</v>
      </c>
      <c r="Q12" s="751" t="s">
        <v>2428</v>
      </c>
      <c r="R12" s="601"/>
      <c r="S12" s="601"/>
      <c r="T12" s="601"/>
      <c r="U12" s="601"/>
      <c r="V12" s="601"/>
      <c r="W12" s="601"/>
      <c r="X12" s="601"/>
      <c r="Y12" s="601"/>
      <c r="Z12" s="601"/>
      <c r="AA12" s="601"/>
      <c r="AB12" s="601"/>
      <c r="AC12" s="742" t="s">
        <v>828</v>
      </c>
      <c r="AD12" s="601"/>
      <c r="AE12" s="601"/>
      <c r="AF12" s="601"/>
      <c r="AG12" s="601"/>
      <c r="AH12" s="601"/>
      <c r="AI12" s="601"/>
      <c r="AJ12" s="740" t="s">
        <v>686</v>
      </c>
      <c r="AK12" s="601"/>
      <c r="AL12" s="601"/>
      <c r="AM12" s="601"/>
      <c r="AN12" s="601"/>
      <c r="AO12" s="601"/>
      <c r="AP12" s="601"/>
      <c r="AQ12" s="740" t="s">
        <v>827</v>
      </c>
      <c r="AR12" s="601"/>
      <c r="AS12" s="601"/>
      <c r="AT12" s="601"/>
      <c r="AU12" s="601"/>
      <c r="AV12" s="601"/>
      <c r="AW12" s="601"/>
      <c r="AX12" s="601"/>
      <c r="AY12" s="601"/>
      <c r="AZ12" s="601"/>
      <c r="BA12" s="601"/>
      <c r="BB12" s="601"/>
      <c r="BC12" s="601"/>
      <c r="BD12" s="601"/>
      <c r="BE12" s="601"/>
      <c r="BF12" s="601"/>
      <c r="BG12" s="601"/>
      <c r="BH12" s="601"/>
      <c r="BI12" s="601"/>
      <c r="BJ12" s="601"/>
      <c r="BK12" s="601"/>
      <c r="BL12" s="601"/>
      <c r="BM12" s="601"/>
      <c r="BN12" s="601"/>
      <c r="BO12" s="601"/>
      <c r="BP12" s="601"/>
      <c r="BQ12" s="601"/>
      <c r="BR12" s="601"/>
      <c r="BS12" s="601"/>
      <c r="BT12" s="601"/>
      <c r="BU12" s="601"/>
      <c r="BV12" s="741" t="str">
        <f>IF(TEMPLATE_SPHERE_CODE="HEAT","Размерность тарифа на транспортировку " &amp; RESOURCE_IDENTIFIER,"")</f>
        <v>Размерность тарифа на транспортировку ТЭ</v>
      </c>
      <c r="BW12" s="601"/>
      <c r="BX12" s="601"/>
      <c r="BY12" s="601"/>
      <c r="BZ12" s="601"/>
      <c r="CA12" s="601"/>
      <c r="CB12" s="601"/>
      <c r="CC12" s="601"/>
      <c r="CD12" s="601"/>
      <c r="CE12" s="601"/>
      <c r="CF12" s="601"/>
      <c r="CG12" s="601"/>
      <c r="CH12" s="601"/>
      <c r="CI12" s="740" t="str">
        <f>"Оказание услуг в течение " &amp; god &amp; " года (все потребители, включая собственные нужды)"</f>
        <v>Оказание услуг в течение 2019 года (все потребители, включая собственные нужды)</v>
      </c>
      <c r="CJ12" s="741"/>
      <c r="CK12" s="741"/>
      <c r="CL12" s="741"/>
      <c r="CM12" s="741"/>
      <c r="CN12" s="741"/>
      <c r="CO12" s="741"/>
      <c r="CP12" s="741"/>
      <c r="CQ12" s="741"/>
      <c r="CR12" s="741"/>
      <c r="CS12" s="741"/>
      <c r="CT12" s="741"/>
      <c r="CU12" s="741"/>
      <c r="CV12" s="601"/>
      <c r="CW12" s="601"/>
      <c r="CX12" s="601"/>
      <c r="CY12" s="601"/>
      <c r="CZ12" s="601"/>
      <c r="DA12" s="601"/>
      <c r="DB12" s="601"/>
      <c r="DC12" s="601"/>
      <c r="DD12" s="601"/>
      <c r="DE12" s="601"/>
      <c r="DF12" s="601"/>
      <c r="DG12" s="601"/>
      <c r="DH12" s="601"/>
      <c r="DI12" s="601"/>
      <c r="DJ12" s="601"/>
      <c r="DK12" s="601"/>
      <c r="DL12" s="601"/>
      <c r="DM12" s="601"/>
      <c r="DN12" s="601"/>
      <c r="DO12" s="601"/>
      <c r="DP12" s="601"/>
      <c r="DQ12" s="601"/>
      <c r="DR12" s="601"/>
      <c r="DS12" s="601"/>
      <c r="DT12" s="601"/>
      <c r="DU12" s="601"/>
      <c r="DV12" s="601"/>
      <c r="DW12" s="601"/>
      <c r="DX12" s="601"/>
      <c r="DY12" s="601"/>
      <c r="DZ12" s="601"/>
      <c r="EA12" s="601"/>
      <c r="EB12" s="601"/>
      <c r="EC12" s="601"/>
      <c r="ED12" s="601"/>
      <c r="EE12" s="601"/>
      <c r="EF12" s="601"/>
      <c r="EG12" s="601"/>
      <c r="EH12" s="601"/>
      <c r="EI12" s="601"/>
      <c r="EJ12" s="601"/>
      <c r="EK12" s="601"/>
      <c r="EL12" s="601"/>
      <c r="EM12" s="601"/>
    </row>
    <row r="13" spans="1:143" ht="12" customHeight="1">
      <c r="E13" s="55"/>
      <c r="F13" s="741"/>
      <c r="G13" s="741"/>
      <c r="H13" s="741"/>
      <c r="I13" s="741"/>
      <c r="J13" s="741"/>
      <c r="K13" s="750"/>
      <c r="L13" s="750"/>
      <c r="M13" s="741"/>
      <c r="N13" s="743"/>
      <c r="O13" s="601"/>
      <c r="P13" s="747"/>
      <c r="Q13" s="751"/>
      <c r="R13" s="601"/>
      <c r="S13" s="601"/>
      <c r="T13" s="601"/>
      <c r="U13" s="601"/>
      <c r="V13" s="601"/>
      <c r="W13" s="601"/>
      <c r="X13" s="601"/>
      <c r="Y13" s="601"/>
      <c r="Z13" s="601"/>
      <c r="AA13" s="601"/>
      <c r="AB13" s="601"/>
      <c r="AC13" s="747"/>
      <c r="AD13" s="601"/>
      <c r="AE13" s="601"/>
      <c r="AF13" s="601"/>
      <c r="AG13" s="601"/>
      <c r="AH13" s="601"/>
      <c r="AI13" s="601"/>
      <c r="AJ13" s="741"/>
      <c r="AK13" s="601"/>
      <c r="AL13" s="601"/>
      <c r="AM13" s="601"/>
      <c r="AN13" s="601"/>
      <c r="AO13" s="601"/>
      <c r="AP13" s="601"/>
      <c r="AQ13" s="741"/>
      <c r="AR13" s="601"/>
      <c r="AS13" s="601"/>
      <c r="AT13" s="601"/>
      <c r="AU13" s="601"/>
      <c r="AV13" s="601"/>
      <c r="AW13" s="601"/>
      <c r="AX13" s="601"/>
      <c r="AY13" s="601"/>
      <c r="AZ13" s="601"/>
      <c r="BA13" s="601"/>
      <c r="BB13" s="601"/>
      <c r="BC13" s="601"/>
      <c r="BD13" s="601"/>
      <c r="BE13" s="601"/>
      <c r="BF13" s="601"/>
      <c r="BG13" s="601"/>
      <c r="BH13" s="601"/>
      <c r="BI13" s="601"/>
      <c r="BJ13" s="601"/>
      <c r="BK13" s="601"/>
      <c r="BL13" s="601"/>
      <c r="BM13" s="601"/>
      <c r="BN13" s="601"/>
      <c r="BO13" s="601"/>
      <c r="BP13" s="601"/>
      <c r="BQ13" s="601"/>
      <c r="BR13" s="601"/>
      <c r="BS13" s="601"/>
      <c r="BT13" s="601"/>
      <c r="BU13" s="601"/>
      <c r="BV13" s="741"/>
      <c r="BW13" s="601"/>
      <c r="BX13" s="601"/>
      <c r="BY13" s="601"/>
      <c r="BZ13" s="601"/>
      <c r="CA13" s="601"/>
      <c r="CB13" s="601"/>
      <c r="CC13" s="601"/>
      <c r="CD13" s="601"/>
      <c r="CE13" s="601"/>
      <c r="CF13" s="601"/>
      <c r="CG13" s="601"/>
      <c r="CH13" s="601"/>
      <c r="CI13" s="738"/>
      <c r="CJ13" s="738" t="s">
        <v>687</v>
      </c>
      <c r="CK13" s="738" t="s">
        <v>261</v>
      </c>
      <c r="CL13" s="738" t="s">
        <v>262</v>
      </c>
      <c r="CM13" s="738" t="s">
        <v>263</v>
      </c>
      <c r="CN13" s="738" t="s">
        <v>264</v>
      </c>
      <c r="CO13" s="738" t="s">
        <v>265</v>
      </c>
      <c r="CP13" s="738" t="s">
        <v>266</v>
      </c>
      <c r="CQ13" s="738" t="s">
        <v>267</v>
      </c>
      <c r="CR13" s="738" t="s">
        <v>268</v>
      </c>
      <c r="CS13" s="738" t="s">
        <v>269</v>
      </c>
      <c r="CT13" s="738" t="s">
        <v>270</v>
      </c>
      <c r="CU13" s="738" t="s">
        <v>271</v>
      </c>
      <c r="CV13" s="601"/>
      <c r="CW13" s="601"/>
      <c r="CX13" s="601"/>
      <c r="CY13" s="601"/>
      <c r="CZ13" s="601"/>
      <c r="DA13" s="601"/>
      <c r="DB13" s="601"/>
      <c r="DC13" s="601"/>
      <c r="DD13" s="601"/>
      <c r="DE13" s="601"/>
      <c r="DF13" s="601"/>
      <c r="DG13" s="601"/>
      <c r="DH13" s="601"/>
      <c r="DI13" s="601"/>
      <c r="DJ13" s="601"/>
      <c r="DK13" s="601"/>
      <c r="DL13" s="601"/>
      <c r="DM13" s="601"/>
      <c r="DN13" s="601"/>
      <c r="DO13" s="601"/>
      <c r="DP13" s="601"/>
      <c r="DQ13" s="601"/>
      <c r="DR13" s="601"/>
      <c r="DS13" s="601"/>
      <c r="DT13" s="601"/>
      <c r="DU13" s="601"/>
      <c r="DV13" s="601"/>
      <c r="DW13" s="601"/>
      <c r="DX13" s="601"/>
      <c r="DY13" s="601"/>
      <c r="DZ13" s="601"/>
      <c r="EA13" s="601"/>
      <c r="EB13" s="601"/>
      <c r="EC13" s="601"/>
      <c r="ED13" s="601"/>
      <c r="EE13" s="601"/>
      <c r="EF13" s="601"/>
      <c r="EG13" s="601"/>
      <c r="EH13" s="601"/>
      <c r="EI13" s="601"/>
      <c r="EJ13" s="601"/>
      <c r="EK13" s="601"/>
      <c r="EL13" s="601"/>
      <c r="EM13" s="601"/>
    </row>
    <row r="14" spans="1:143" s="20" customFormat="1" ht="12" customHeight="1">
      <c r="A14" s="22"/>
      <c r="D14"/>
      <c r="E14" s="55"/>
      <c r="F14" s="741"/>
      <c r="G14" s="741"/>
      <c r="H14" s="741"/>
      <c r="I14" s="741"/>
      <c r="J14" s="741"/>
      <c r="K14" s="750"/>
      <c r="L14" s="750"/>
      <c r="M14" s="741"/>
      <c r="N14" s="739"/>
      <c r="O14" s="601"/>
      <c r="P14" s="748"/>
      <c r="Q14" s="75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748"/>
      <c r="AD14" s="601"/>
      <c r="AE14" s="601"/>
      <c r="AF14" s="601"/>
      <c r="AG14" s="601"/>
      <c r="AH14" s="601"/>
      <c r="AI14" s="601"/>
      <c r="AJ14" s="741"/>
      <c r="AK14" s="601"/>
      <c r="AL14" s="601"/>
      <c r="AM14" s="601"/>
      <c r="AN14" s="601"/>
      <c r="AO14" s="601"/>
      <c r="AP14" s="601"/>
      <c r="AQ14" s="741"/>
      <c r="AR14" s="601"/>
      <c r="AS14" s="601"/>
      <c r="AT14" s="601"/>
      <c r="AU14" s="601"/>
      <c r="AV14" s="601"/>
      <c r="AW14" s="601"/>
      <c r="AX14" s="601"/>
      <c r="AY14" s="601"/>
      <c r="AZ14" s="601"/>
      <c r="BA14" s="601"/>
      <c r="BB14" s="601"/>
      <c r="BC14" s="601"/>
      <c r="BD14" s="601"/>
      <c r="BE14" s="601"/>
      <c r="BF14" s="601"/>
      <c r="BG14" s="601"/>
      <c r="BH14" s="601"/>
      <c r="BI14" s="601"/>
      <c r="BJ14" s="601"/>
      <c r="BK14" s="601"/>
      <c r="BL14" s="601"/>
      <c r="BM14" s="601"/>
      <c r="BN14" s="601"/>
      <c r="BO14" s="601"/>
      <c r="BP14" s="601"/>
      <c r="BQ14" s="601"/>
      <c r="BR14" s="601"/>
      <c r="BS14" s="601"/>
      <c r="BT14" s="601"/>
      <c r="BU14" s="601"/>
      <c r="BV14" s="741"/>
      <c r="BW14" s="601"/>
      <c r="BX14" s="601"/>
      <c r="BY14" s="601"/>
      <c r="BZ14" s="601"/>
      <c r="CA14" s="601"/>
      <c r="CB14" s="601"/>
      <c r="CC14" s="601"/>
      <c r="CD14" s="601"/>
      <c r="CE14" s="601"/>
      <c r="CF14" s="601"/>
      <c r="CG14" s="601"/>
      <c r="CH14" s="601"/>
      <c r="CI14" s="739"/>
      <c r="CJ14" s="739"/>
      <c r="CK14" s="739"/>
      <c r="CL14" s="739"/>
      <c r="CM14" s="739"/>
      <c r="CN14" s="739"/>
      <c r="CO14" s="739"/>
      <c r="CP14" s="739"/>
      <c r="CQ14" s="739"/>
      <c r="CR14" s="739"/>
      <c r="CS14" s="739"/>
      <c r="CT14" s="739"/>
      <c r="CU14" s="739"/>
      <c r="CV14" s="601"/>
      <c r="CW14" s="601"/>
      <c r="CX14" s="601"/>
      <c r="CY14" s="601"/>
      <c r="CZ14" s="601"/>
      <c r="DA14" s="601"/>
      <c r="DB14" s="601"/>
      <c r="DC14" s="601"/>
      <c r="DD14" s="601"/>
      <c r="DE14" s="601"/>
      <c r="DF14" s="601"/>
      <c r="DG14" s="601"/>
      <c r="DH14" s="601"/>
      <c r="DI14" s="601"/>
      <c r="DJ14" s="601"/>
      <c r="DK14" s="601"/>
      <c r="DL14" s="601"/>
      <c r="DM14" s="601"/>
      <c r="DN14" s="601"/>
      <c r="DO14" s="601"/>
      <c r="DP14" s="601"/>
      <c r="DQ14" s="601"/>
      <c r="DR14" s="601"/>
      <c r="DS14" s="601"/>
      <c r="DT14" s="601"/>
      <c r="DU14" s="601"/>
      <c r="DV14" s="601"/>
      <c r="DW14" s="601"/>
      <c r="DX14" s="601"/>
      <c r="DY14" s="601"/>
      <c r="DZ14" s="601"/>
      <c r="EA14" s="601"/>
      <c r="EB14" s="601"/>
      <c r="EC14" s="601"/>
      <c r="ED14" s="601"/>
      <c r="EE14" s="601"/>
      <c r="EF14" s="601"/>
      <c r="EG14" s="601"/>
      <c r="EH14" s="601"/>
      <c r="EI14" s="601"/>
      <c r="EJ14" s="601"/>
      <c r="EK14" s="601"/>
      <c r="EL14" s="601"/>
      <c r="EM14" s="601"/>
    </row>
    <row r="15" spans="1:143" ht="0.75" customHeight="1">
      <c r="E15" s="55"/>
      <c r="F15" s="142">
        <v>0</v>
      </c>
      <c r="G15" s="61"/>
      <c r="H15" s="61"/>
      <c r="I15" s="61"/>
      <c r="J15" s="61"/>
      <c r="K15" s="404"/>
      <c r="L15" s="404"/>
      <c r="M15" s="61"/>
      <c r="N15" s="61"/>
      <c r="O15" s="404"/>
      <c r="P15" s="61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61"/>
      <c r="AD15" s="404"/>
      <c r="AE15" s="404"/>
      <c r="AF15" s="404"/>
      <c r="AG15" s="404"/>
      <c r="AH15" s="404"/>
      <c r="AI15" s="404"/>
      <c r="AJ15" s="61"/>
      <c r="AK15" s="404"/>
      <c r="AL15" s="404"/>
      <c r="AM15" s="404"/>
      <c r="AN15" s="404"/>
      <c r="AO15" s="404"/>
      <c r="AP15" s="404"/>
      <c r="AQ15" s="61"/>
      <c r="AR15" s="404"/>
      <c r="AS15" s="404"/>
      <c r="AT15" s="404"/>
      <c r="AU15" s="404"/>
      <c r="AV15" s="404"/>
      <c r="AW15" s="404"/>
      <c r="AX15" s="404"/>
      <c r="AY15" s="404"/>
      <c r="AZ15" s="404"/>
      <c r="BA15" s="404"/>
      <c r="BB15" s="404"/>
      <c r="BC15" s="404"/>
      <c r="BD15" s="404"/>
      <c r="BE15" s="404"/>
      <c r="BF15" s="404"/>
      <c r="BG15" s="404"/>
      <c r="BH15" s="404"/>
      <c r="BI15" s="404"/>
      <c r="BJ15" s="404"/>
      <c r="BK15" s="404"/>
      <c r="BL15" s="404"/>
      <c r="BM15" s="404"/>
      <c r="BN15" s="404"/>
      <c r="BO15" s="404"/>
      <c r="BP15" s="404"/>
      <c r="BQ15" s="404"/>
      <c r="BR15" s="404"/>
      <c r="BS15" s="404"/>
      <c r="BT15" s="404"/>
      <c r="BU15" s="404"/>
      <c r="BV15" s="61"/>
      <c r="BW15" s="404"/>
      <c r="BX15" s="404"/>
      <c r="BY15" s="404"/>
      <c r="BZ15" s="404"/>
      <c r="CA15" s="404"/>
      <c r="CB15" s="404"/>
      <c r="CC15" s="404"/>
      <c r="CD15" s="404"/>
      <c r="CE15" s="404"/>
      <c r="CF15" s="404"/>
      <c r="CG15" s="404"/>
      <c r="CH15" s="404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404"/>
      <c r="CW15" s="404"/>
      <c r="CX15" s="404"/>
      <c r="CY15" s="404"/>
      <c r="CZ15" s="404"/>
      <c r="DA15" s="404"/>
      <c r="DB15" s="404"/>
      <c r="DC15" s="404"/>
      <c r="DD15" s="404"/>
      <c r="DE15" s="404"/>
      <c r="DF15" s="404"/>
      <c r="DG15" s="404"/>
      <c r="DH15" s="404"/>
      <c r="DI15" s="404"/>
      <c r="DJ15" s="404"/>
      <c r="DK15" s="404"/>
      <c r="DL15" s="404"/>
      <c r="DM15" s="404"/>
      <c r="DN15" s="404"/>
      <c r="DO15" s="404"/>
      <c r="DP15" s="404"/>
      <c r="DQ15" s="404"/>
      <c r="DR15" s="404"/>
      <c r="DS15" s="404"/>
      <c r="DT15" s="404"/>
      <c r="DU15" s="404"/>
      <c r="DV15" s="404"/>
      <c r="DW15" s="404"/>
      <c r="DX15" s="404"/>
      <c r="DY15" s="404"/>
      <c r="DZ15" s="404"/>
      <c r="EA15" s="404"/>
      <c r="EB15" s="404"/>
      <c r="EC15" s="404"/>
      <c r="ED15" s="404"/>
      <c r="EE15" s="404"/>
      <c r="EF15" s="404"/>
      <c r="EG15" s="404"/>
      <c r="EH15" s="404"/>
      <c r="EI15" s="404"/>
      <c r="EJ15" s="404"/>
      <c r="EK15" s="404"/>
      <c r="EL15" s="404"/>
      <c r="EM15" s="432"/>
    </row>
    <row r="16" spans="1:143" ht="36" customHeight="1">
      <c r="D16" s="218"/>
      <c r="E16" s="219" t="s">
        <v>592</v>
      </c>
      <c r="F16" s="117" t="s">
        <v>105</v>
      </c>
      <c r="G16" s="597" t="s">
        <v>2799</v>
      </c>
      <c r="H16" s="614" t="s">
        <v>2799</v>
      </c>
      <c r="I16" s="456" t="s">
        <v>2800</v>
      </c>
      <c r="J16" s="615" t="str">
        <f>IF(LEN(I16)=0,"",VLOOKUP(I16,OKTMO_VS_TYPE_LIST,2,FALSE))</f>
        <v>городской округ</v>
      </c>
      <c r="K16" s="432"/>
      <c r="L16" s="432"/>
      <c r="M16" s="642" t="str">
        <f>IF(TAX="","",TAX)</f>
        <v>да</v>
      </c>
      <c r="N16" s="626"/>
      <c r="O16" s="432"/>
      <c r="P16" s="646"/>
      <c r="Q16" s="643">
        <f>IF('Список объектов'!$Q$16="","Не определено",'Список объектов'!$Q$16)</f>
        <v>19</v>
      </c>
      <c r="R16" s="432"/>
      <c r="S16" s="686">
        <f>IF(КС!$Q$16="","Не определено",КС!$Q$16)</f>
        <v>0</v>
      </c>
      <c r="T16" s="432"/>
      <c r="U16" s="432"/>
      <c r="V16" s="432" t="s">
        <v>177</v>
      </c>
      <c r="W16" s="432"/>
      <c r="X16" s="432"/>
      <c r="Y16" s="432"/>
      <c r="Z16" s="432"/>
      <c r="AA16" s="432"/>
      <c r="AB16" s="432"/>
      <c r="AC16" s="626" t="s">
        <v>5404</v>
      </c>
      <c r="AD16" s="432"/>
      <c r="AE16" s="432"/>
      <c r="AF16" s="432"/>
      <c r="AG16" s="432"/>
      <c r="AH16" s="432"/>
      <c r="AI16" s="432"/>
      <c r="AJ16" s="627"/>
      <c r="AK16" s="432"/>
      <c r="AL16" s="432"/>
      <c r="AM16" s="432"/>
      <c r="AN16" s="432"/>
      <c r="AO16" s="432"/>
      <c r="AP16" s="432"/>
      <c r="AQ16" s="627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647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57"/>
      <c r="CJ16" s="458" t="s">
        <v>1307</v>
      </c>
      <c r="CK16" s="458" t="s">
        <v>1307</v>
      </c>
      <c r="CL16" s="458" t="s">
        <v>1307</v>
      </c>
      <c r="CM16" s="458" t="s">
        <v>1307</v>
      </c>
      <c r="CN16" s="458" t="s">
        <v>1307</v>
      </c>
      <c r="CO16" s="458" t="s">
        <v>1307</v>
      </c>
      <c r="CP16" s="458" t="s">
        <v>1307</v>
      </c>
      <c r="CQ16" s="458" t="s">
        <v>1307</v>
      </c>
      <c r="CR16" s="458" t="s">
        <v>1307</v>
      </c>
      <c r="CS16" s="458" t="s">
        <v>1307</v>
      </c>
      <c r="CT16" s="458" t="s">
        <v>1307</v>
      </c>
      <c r="CU16" s="458" t="s">
        <v>1307</v>
      </c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432"/>
      <c r="DX16" s="432"/>
      <c r="DY16" s="432"/>
      <c r="DZ16" s="432"/>
      <c r="EA16" s="432"/>
      <c r="EB16" s="432"/>
      <c r="EC16" s="432"/>
      <c r="ED16" s="432"/>
      <c r="EE16" s="432"/>
      <c r="EF16" s="432"/>
      <c r="EG16" s="432"/>
      <c r="EH16" s="432"/>
      <c r="EI16" s="432"/>
      <c r="EJ16" s="432"/>
      <c r="EK16" s="432"/>
      <c r="EL16" s="432"/>
      <c r="EM16" s="432"/>
    </row>
    <row r="17" spans="1:143" ht="12" customHeight="1">
      <c r="C17" s="20" t="s">
        <v>605</v>
      </c>
      <c r="E17" s="238"/>
      <c r="F17" s="138"/>
      <c r="G17" s="613" t="s">
        <v>2292</v>
      </c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428"/>
    </row>
    <row r="18" spans="1:143" s="20" customFormat="1">
      <c r="D18"/>
      <c r="E18" s="23" t="s">
        <v>734</v>
      </c>
      <c r="F18" s="136"/>
      <c r="G18" s="136"/>
      <c r="H18" s="136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</row>
    <row r="19" spans="1:143" s="20" customFormat="1" ht="24" customHeight="1">
      <c r="A19" s="22"/>
      <c r="D19"/>
      <c r="F19" s="737" t="s">
        <v>3113</v>
      </c>
      <c r="G19" s="737"/>
      <c r="H19" s="737"/>
      <c r="I19" s="737"/>
      <c r="J19" s="737"/>
      <c r="K19" s="737"/>
      <c r="AC19" s="22"/>
    </row>
  </sheetData>
  <sheetProtection algorithmName="SHA-512" hashValue="ot8RZx3oasvvcy3XK8+aKPYa23kWLPoMDgh1y5P6Qrv90pH8or9HK2Q35+6WZC+JiLvMcmZGmIlISO3fegm1oA==" saltValue="F9/+4GRjaloOzbikLJB6qg==" spinCount="100000" sheet="1" objects="1" scenarios="1" formatColumns="0" formatRows="0"/>
  <mergeCells count="32">
    <mergeCell ref="AQ12:AQ14"/>
    <mergeCell ref="CQ13:CQ14"/>
    <mergeCell ref="CK13:CK14"/>
    <mergeCell ref="CL13:CL14"/>
    <mergeCell ref="BV12:BV14"/>
    <mergeCell ref="J12:J14"/>
    <mergeCell ref="H12:H14"/>
    <mergeCell ref="G12:G14"/>
    <mergeCell ref="G4:N4"/>
    <mergeCell ref="AJ12:AJ14"/>
    <mergeCell ref="AC12:AC14"/>
    <mergeCell ref="I5:J5"/>
    <mergeCell ref="L12:L14"/>
    <mergeCell ref="K12:K14"/>
    <mergeCell ref="P12:P14"/>
    <mergeCell ref="Q12:Q14"/>
    <mergeCell ref="F19:K19"/>
    <mergeCell ref="CI13:CI14"/>
    <mergeCell ref="CI12:CU12"/>
    <mergeCell ref="CJ13:CJ14"/>
    <mergeCell ref="CM13:CM14"/>
    <mergeCell ref="CN13:CN14"/>
    <mergeCell ref="CO13:CO14"/>
    <mergeCell ref="CP13:CP14"/>
    <mergeCell ref="CR13:CR14"/>
    <mergeCell ref="CS13:CS14"/>
    <mergeCell ref="CT13:CT14"/>
    <mergeCell ref="CU13:CU14"/>
    <mergeCell ref="I12:I14"/>
    <mergeCell ref="M12:M14"/>
    <mergeCell ref="N12:N14"/>
    <mergeCell ref="F12:F14"/>
  </mergeCells>
  <phoneticPr fontId="3" type="noConversion"/>
  <dataValidations count="1">
    <dataValidation type="list" allowBlank="1" showInputMessage="1" showErrorMessage="1" errorTitle="Внимание" error="Пожалуйста, выберите МР из списка!" sqref="G16">
      <formula1>MR_LIST</formula1>
    </dataValidation>
  </dataValidations>
  <hyperlinks>
    <hyperlink ref="G17" location="'Список территорий'!A1" tooltip="Добавить территорию" display="Добавить территорию"/>
    <hyperlink ref="E16" location="'TECH_HORISONTAL'!A1" tooltip="Удалить" display="О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modFuel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modReagent">
    <tabColor indexed="47"/>
  </sheetPr>
  <dimension ref="A1"/>
  <sheetViews>
    <sheetView zoomScaleNormal="100" workbookViewId="0"/>
  </sheetViews>
  <sheetFormatPr defaultRowHeight="11.25" customHeight="1"/>
  <cols>
    <col min="1" max="16384" width="9.140625" style="33"/>
  </cols>
  <sheetData/>
  <sheetProtection formatColumns="0" formatRows="0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modListMO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modListObjects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modListCncs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modRequestSpecif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modRequestGener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codeName="modfrmRegion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modServiceAPI">
    <tabColor indexed="47"/>
  </sheetPr>
  <dimension ref="A1"/>
  <sheetViews>
    <sheetView zoomScaleNormal="100" workbookViewId="0"/>
  </sheetViews>
  <sheetFormatPr defaultRowHeight="10.5"/>
  <cols>
    <col min="1" max="16384" width="9.140625" style="402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modVLDGeneral">
    <tabColor indexed="47"/>
  </sheetPr>
  <dimension ref="A1"/>
  <sheetViews>
    <sheetView zoomScaleNormal="100" workbookViewId="0"/>
  </sheetViews>
  <sheetFormatPr defaultRowHeight="11.25"/>
  <sheetData/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transitionEntry="1" codeName="LIST_SRC">
    <tabColor indexed="11"/>
  </sheetPr>
  <dimension ref="A1:CD53"/>
  <sheetViews>
    <sheetView showGridLines="0" topLeftCell="C3" zoomScale="90" zoomScaleNormal="90" workbookViewId="0">
      <pane xSplit="7" ySplit="12" topLeftCell="Q28" activePane="bottomRight" state="frozen"/>
      <selection activeCell="C3" sqref="C3"/>
      <selection pane="topRight" activeCell="J3" sqref="J3"/>
      <selection pane="bottomLeft" activeCell="C15" sqref="C15"/>
      <selection pane="bottomRight" activeCell="AC35" sqref="AC35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customWidth="1"/>
    <col min="4" max="4" width="9.7109375" hidden="1" customWidth="1"/>
    <col min="5" max="5" width="3.7109375" style="20" customWidth="1"/>
    <col min="6" max="6" width="6.7109375" style="20" customWidth="1"/>
    <col min="7" max="8" width="27.85546875" style="20" customWidth="1"/>
    <col min="9" max="9" width="17.7109375" style="21" customWidth="1"/>
    <col min="10" max="16" width="1.7109375" style="20" hidden="1" customWidth="1"/>
    <col min="17" max="17" width="12.5703125" style="20" customWidth="1"/>
    <col min="18" max="18" width="8.7109375" style="20" hidden="1" customWidth="1"/>
    <col min="19" max="24" width="9.7109375" style="20" hidden="1" customWidth="1"/>
    <col min="25" max="26" width="2.7109375" style="20" hidden="1" customWidth="1"/>
    <col min="27" max="27" width="3.7109375" style="20" customWidth="1"/>
    <col min="28" max="28" width="6.7109375" style="20" customWidth="1"/>
    <col min="29" max="29" width="25.7109375" style="20" customWidth="1"/>
    <col min="30" max="30" width="14.7109375" style="20" customWidth="1"/>
    <col min="31" max="35" width="17.7109375" style="20" customWidth="1"/>
    <col min="36" max="36" width="9.7109375" style="20" customWidth="1"/>
    <col min="37" max="37" width="12.7109375" style="20" customWidth="1"/>
    <col min="38" max="38" width="11.7109375" style="20" customWidth="1"/>
    <col min="39" max="39" width="21.7109375" style="20" customWidth="1"/>
    <col min="40" max="40" width="12.7109375" style="22" customWidth="1"/>
    <col min="41" max="41" width="2.7109375" style="22" hidden="1" customWidth="1"/>
    <col min="42" max="46" width="2.7109375" style="2" hidden="1" customWidth="1"/>
    <col min="47" max="47" width="17.7109375" style="22" customWidth="1"/>
    <col min="48" max="48" width="17.7109375" style="2" customWidth="1"/>
    <col min="49" max="49" width="9.7109375" style="2" customWidth="1"/>
    <col min="50" max="50" width="12.7109375" style="2" customWidth="1"/>
    <col min="51" max="51" width="11.7109375" style="2" customWidth="1"/>
    <col min="52" max="53" width="2.7109375" style="2" hidden="1" customWidth="1"/>
    <col min="54" max="54" width="2.7109375" style="22" hidden="1" customWidth="1"/>
    <col min="55" max="59" width="2.7109375" style="2" hidden="1" customWidth="1"/>
    <col min="60" max="65" width="18.7109375" style="20" customWidth="1"/>
    <col min="66" max="81" width="2.7109375" style="2" hidden="1" customWidth="1"/>
    <col min="82" max="82" width="22.7109375" style="2" customWidth="1"/>
    <col min="83" max="16384" width="9.140625" style="2"/>
  </cols>
  <sheetData>
    <row r="1" spans="1:82" s="20" customFormat="1" ht="12" hidden="1" customHeight="1">
      <c r="A1" s="19"/>
      <c r="D1"/>
      <c r="AK1" s="23"/>
      <c r="AL1" s="23"/>
      <c r="AM1" s="23"/>
      <c r="AN1" s="22"/>
      <c r="AO1" s="22"/>
      <c r="AU1" s="22"/>
      <c r="BB1" s="22"/>
    </row>
    <row r="2" spans="1:82" s="20" customFormat="1" ht="12" hidden="1" customHeight="1">
      <c r="A2" s="19"/>
      <c r="D2"/>
      <c r="E2"/>
      <c r="F2" s="49"/>
      <c r="G2" s="49"/>
      <c r="H2" s="49"/>
      <c r="I2" s="49"/>
      <c r="J2" s="23"/>
      <c r="K2" s="23"/>
      <c r="L2" s="23"/>
      <c r="M2" s="23"/>
      <c r="N2" s="23"/>
      <c r="O2" s="23"/>
      <c r="P2" s="23"/>
      <c r="AC2" s="23"/>
      <c r="AD2" s="23"/>
      <c r="AE2" s="23"/>
      <c r="AF2" s="23"/>
      <c r="AG2" s="23"/>
      <c r="AH2" s="23"/>
      <c r="AI2" s="23"/>
      <c r="AJ2" s="23"/>
      <c r="AL2" s="36"/>
      <c r="AM2" s="36"/>
      <c r="AN2" s="36"/>
      <c r="AO2" s="27"/>
      <c r="AP2" s="23"/>
      <c r="AQ2" s="23"/>
      <c r="AR2" s="23"/>
      <c r="AS2" s="23"/>
      <c r="AT2" s="23"/>
      <c r="AU2" s="27"/>
      <c r="BB2" s="27"/>
    </row>
    <row r="3" spans="1:82" s="20" customFormat="1" ht="9.75" customHeight="1">
      <c r="A3" s="19"/>
      <c r="D3"/>
      <c r="E3" s="23"/>
      <c r="F3" s="23"/>
      <c r="G3" s="23"/>
      <c r="H3" s="23"/>
      <c r="I3" s="23"/>
      <c r="AC3" s="23"/>
      <c r="AD3" s="23"/>
      <c r="AE3" s="23"/>
      <c r="AF3" s="23"/>
      <c r="AG3" s="23"/>
      <c r="AH3" s="23"/>
      <c r="AI3" s="23"/>
      <c r="AJ3" s="23"/>
      <c r="AL3" s="23"/>
      <c r="AM3" s="23"/>
      <c r="AN3" s="23"/>
      <c r="AO3" s="23"/>
      <c r="AP3" s="23"/>
      <c r="AQ3" s="23"/>
      <c r="AR3" s="23"/>
      <c r="AS3" s="23"/>
      <c r="AT3" s="23"/>
      <c r="AU3" s="27"/>
      <c r="BB3" s="27"/>
    </row>
    <row r="4" spans="1:82" s="20" customFormat="1" ht="15" customHeight="1">
      <c r="A4" s="19"/>
      <c r="C4" s="53"/>
      <c r="D4"/>
      <c r="E4" s="53"/>
      <c r="G4" s="744" t="str">
        <f>"Перечень объектов организаций, оказывающих услуги " &amp; TEMPLATE_SPHERE</f>
        <v>Перечень объектов организаций, оказывающих услуги теплоснабжения</v>
      </c>
      <c r="H4" s="745"/>
      <c r="I4" s="745"/>
      <c r="J4" s="745"/>
      <c r="K4" s="745"/>
      <c r="L4" s="745"/>
      <c r="M4" s="745"/>
      <c r="N4" s="746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27"/>
      <c r="AN4" s="27"/>
      <c r="AO4" s="27"/>
      <c r="AP4" s="23"/>
      <c r="AQ4" s="23"/>
      <c r="AR4" s="23"/>
      <c r="AS4" s="23"/>
      <c r="AT4" s="23"/>
      <c r="AU4" s="27"/>
      <c r="BB4" s="27"/>
      <c r="BH4" s="51"/>
      <c r="BI4" s="51"/>
      <c r="BJ4" s="51"/>
      <c r="BK4" s="51"/>
      <c r="BL4" s="51"/>
      <c r="BM4" s="51"/>
    </row>
    <row r="5" spans="1:82" s="20" customFormat="1" ht="9" customHeight="1">
      <c r="A5" s="19"/>
      <c r="D5"/>
      <c r="E5" s="52"/>
      <c r="F5" s="52"/>
      <c r="G5" s="52"/>
      <c r="H5" s="52"/>
      <c r="I5" s="749"/>
      <c r="J5" s="749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27"/>
      <c r="AN5" s="27"/>
      <c r="AO5" s="27"/>
      <c r="AP5" s="23"/>
      <c r="AQ5" s="23"/>
      <c r="AR5" s="23"/>
      <c r="AS5" s="23"/>
      <c r="AT5" s="23"/>
      <c r="AU5" s="27"/>
      <c r="BB5" s="27"/>
      <c r="BH5" s="51"/>
      <c r="BI5" s="51"/>
      <c r="BJ5" s="51"/>
      <c r="BK5" s="51"/>
      <c r="BL5" s="51"/>
      <c r="BM5" s="51"/>
    </row>
    <row r="6" spans="1:82" s="20" customFormat="1" ht="12" hidden="1" customHeight="1">
      <c r="A6" s="19"/>
      <c r="D6"/>
      <c r="E6" s="52"/>
      <c r="F6" s="52"/>
      <c r="G6" s="52"/>
      <c r="H6" s="52"/>
      <c r="I6" s="50"/>
      <c r="J6" s="52"/>
      <c r="K6" s="52"/>
      <c r="L6" s="52"/>
      <c r="M6" s="52"/>
      <c r="N6" s="52"/>
      <c r="O6" s="52"/>
      <c r="P6" s="52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23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27"/>
      <c r="AU6" s="52"/>
      <c r="AV6" s="52"/>
      <c r="AW6" s="52"/>
      <c r="AX6" s="52"/>
      <c r="AY6" s="27"/>
      <c r="BB6" s="52"/>
      <c r="BC6" s="52"/>
      <c r="BD6" s="52"/>
      <c r="BE6" s="52"/>
      <c r="BF6" s="27"/>
      <c r="BH6" s="51"/>
      <c r="BI6" s="51"/>
      <c r="BJ6" s="51"/>
      <c r="BK6" s="51"/>
      <c r="BL6" s="51"/>
      <c r="BM6" s="51"/>
    </row>
    <row r="7" spans="1:82" s="20" customFormat="1" ht="12" hidden="1" customHeight="1">
      <c r="A7" s="19"/>
      <c r="D7"/>
      <c r="E7" s="52"/>
      <c r="F7" s="52"/>
      <c r="G7" s="52"/>
      <c r="H7" s="23"/>
      <c r="I7" s="50"/>
      <c r="J7" s="52"/>
      <c r="K7" s="52"/>
      <c r="L7" s="52"/>
      <c r="M7" s="52"/>
      <c r="N7" s="52"/>
      <c r="O7" s="52"/>
      <c r="P7" s="52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23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27"/>
      <c r="AU7" s="52"/>
      <c r="AV7" s="52"/>
      <c r="AW7" s="52"/>
      <c r="AX7" s="52"/>
      <c r="AY7" s="27"/>
      <c r="BB7" s="52"/>
      <c r="BC7" s="52"/>
      <c r="BD7" s="52"/>
      <c r="BE7" s="52"/>
      <c r="BF7" s="27"/>
      <c r="BH7" s="51"/>
      <c r="BI7" s="51"/>
      <c r="BJ7" s="51"/>
      <c r="BK7" s="51"/>
      <c r="BL7" s="51"/>
      <c r="BM7" s="51"/>
    </row>
    <row r="8" spans="1:82" s="20" customFormat="1" ht="12" hidden="1" customHeight="1">
      <c r="A8" s="19"/>
      <c r="D8"/>
      <c r="E8" s="52"/>
      <c r="F8" s="52"/>
      <c r="G8" s="52"/>
      <c r="H8" s="23"/>
      <c r="I8" s="50"/>
      <c r="J8" s="52"/>
      <c r="K8" s="52"/>
      <c r="L8" s="52"/>
      <c r="M8" s="52"/>
      <c r="N8" s="52"/>
      <c r="O8" s="52"/>
      <c r="P8" s="52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23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27"/>
      <c r="AU8" s="52"/>
      <c r="AV8" s="52"/>
      <c r="AW8" s="52"/>
      <c r="AX8" s="52"/>
      <c r="AY8" s="27"/>
      <c r="BB8" s="52"/>
      <c r="BC8" s="52"/>
      <c r="BD8" s="52"/>
      <c r="BE8" s="52"/>
      <c r="BF8" s="27"/>
      <c r="BH8" s="51"/>
      <c r="BI8" s="51"/>
      <c r="BJ8" s="51"/>
      <c r="BK8" s="51"/>
      <c r="BL8" s="51"/>
      <c r="BM8" s="51"/>
    </row>
    <row r="9" spans="1:82" s="20" customFormat="1" ht="12" hidden="1" customHeight="1">
      <c r="A9" s="19"/>
      <c r="D9"/>
      <c r="E9" s="52"/>
      <c r="F9" s="52"/>
      <c r="G9" s="52"/>
      <c r="H9" s="23"/>
      <c r="I9" s="50"/>
      <c r="J9" s="52"/>
      <c r="K9" s="52"/>
      <c r="L9" s="52"/>
      <c r="M9" s="52"/>
      <c r="N9" s="52"/>
      <c r="O9" s="52"/>
      <c r="P9" s="52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23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27"/>
      <c r="AU9" s="52"/>
      <c r="AV9" s="52"/>
      <c r="AW9" s="52"/>
      <c r="AX9" s="52"/>
      <c r="AY9" s="27"/>
      <c r="BB9" s="52"/>
      <c r="BC9" s="52"/>
      <c r="BD9" s="52"/>
      <c r="BE9" s="52"/>
      <c r="BF9" s="27"/>
      <c r="BH9" s="51"/>
      <c r="BI9" s="51"/>
      <c r="BJ9" s="51"/>
      <c r="BK9" s="51"/>
      <c r="BL9" s="51"/>
      <c r="BM9" s="51"/>
    </row>
    <row r="10" spans="1:82" s="20" customFormat="1" ht="12" hidden="1" customHeight="1">
      <c r="A10" s="19"/>
      <c r="D10"/>
      <c r="E10" s="52"/>
      <c r="F10" s="52"/>
      <c r="G10" s="52"/>
      <c r="H10" s="23"/>
      <c r="I10" s="50"/>
      <c r="J10" s="52"/>
      <c r="K10" s="52"/>
      <c r="L10" s="52"/>
      <c r="M10" s="52"/>
      <c r="N10" s="52"/>
      <c r="O10" s="52"/>
      <c r="P10" s="52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23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27"/>
      <c r="AU10" s="52"/>
      <c r="AV10" s="52"/>
      <c r="AW10" s="52"/>
      <c r="AX10" s="52"/>
      <c r="AY10" s="27"/>
      <c r="BB10" s="52"/>
      <c r="BC10" s="52"/>
      <c r="BD10" s="52"/>
      <c r="BE10" s="52"/>
      <c r="BF10" s="27"/>
      <c r="BH10" s="51"/>
      <c r="BI10" s="51"/>
      <c r="BJ10" s="51"/>
      <c r="BK10" s="51"/>
      <c r="BL10" s="51"/>
      <c r="BM10" s="51"/>
    </row>
    <row r="11" spans="1:82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23"/>
      <c r="AS11" s="23"/>
      <c r="AT11" s="23"/>
      <c r="AU11" s="50"/>
      <c r="AV11" s="50"/>
      <c r="AW11" s="50"/>
      <c r="AX11" s="50"/>
      <c r="AY11" s="23"/>
      <c r="AZ11" s="23"/>
      <c r="BA11" s="23"/>
      <c r="BB11" s="50"/>
      <c r="BC11" s="50"/>
      <c r="BD11" s="50"/>
      <c r="BE11" s="50"/>
      <c r="BF11" s="23"/>
      <c r="BG11" s="23"/>
      <c r="BH11" s="50"/>
      <c r="BI11" s="50"/>
      <c r="BJ11" s="50"/>
      <c r="BK11" s="50"/>
      <c r="BL11" s="50"/>
      <c r="BM11" s="50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</row>
    <row r="12" spans="1:82" ht="12" customHeight="1">
      <c r="E12" s="52"/>
      <c r="F12" s="741" t="s">
        <v>104</v>
      </c>
      <c r="G12" s="740" t="s">
        <v>121</v>
      </c>
      <c r="H12" s="740" t="s">
        <v>122</v>
      </c>
      <c r="I12" s="740" t="s">
        <v>106</v>
      </c>
      <c r="J12" s="741"/>
      <c r="K12" s="741"/>
      <c r="L12" s="741"/>
      <c r="M12" s="741"/>
      <c r="N12" s="741"/>
      <c r="O12" s="741"/>
      <c r="P12" s="741"/>
      <c r="Q12" s="740" t="s">
        <v>1092</v>
      </c>
      <c r="R12" s="750" t="s">
        <v>1070</v>
      </c>
      <c r="S12" s="759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</v>
      </c>
      <c r="T12" s="760"/>
      <c r="U12" s="759" t="str">
        <f>IF(TEMPLATE_SPHERE_CODE="HEAT","Передача",IF(TEMPLATE_SPHERE_CODE="COLDVSNA","Очистка воды",IF(TEMPLATE_SPHERE_CODE="VOTV","Очистка сточных вод","")))</f>
        <v>Передача</v>
      </c>
      <c r="V12" s="760"/>
      <c r="W12" s="759" t="str">
        <f>IF(TEMPLATE_SPHERE_CODE="HEAT","Сбыт",IF(TEMPLATE_SPHERE_CODE="COLDVSNA","Транспортировка воды",IF(TEMPLATE_SPHERE_CODE="VOTV","Транспортировка сточных вод","")))</f>
        <v>Сбыт</v>
      </c>
      <c r="X12" s="760"/>
      <c r="Y12" s="741"/>
      <c r="Z12" s="741"/>
      <c r="AA12" s="741"/>
      <c r="AB12" s="773" t="s">
        <v>104</v>
      </c>
      <c r="AC12" s="773" t="s">
        <v>833</v>
      </c>
      <c r="AD12" s="773" t="s">
        <v>834</v>
      </c>
      <c r="AE12" s="765" t="s">
        <v>839</v>
      </c>
      <c r="AF12" s="765"/>
      <c r="AG12" s="765"/>
      <c r="AH12" s="776" t="s">
        <v>835</v>
      </c>
      <c r="AI12" s="777"/>
      <c r="AJ12" s="777"/>
      <c r="AK12" s="777"/>
      <c r="AL12" s="777"/>
      <c r="AM12" s="777"/>
      <c r="AN12" s="778"/>
      <c r="AO12" s="741"/>
      <c r="AP12" s="741"/>
      <c r="AQ12" s="741"/>
      <c r="AR12" s="741"/>
      <c r="AS12" s="741"/>
      <c r="AT12" s="770"/>
      <c r="AU12" s="740" t="s">
        <v>1093</v>
      </c>
      <c r="AV12" s="740"/>
      <c r="AW12" s="740"/>
      <c r="AX12" s="740"/>
      <c r="AY12" s="740"/>
      <c r="AZ12" s="740"/>
      <c r="BA12" s="740"/>
      <c r="BB12" s="740"/>
      <c r="BC12" s="768"/>
      <c r="BD12" s="741"/>
      <c r="BE12" s="741"/>
      <c r="BF12" s="741"/>
      <c r="BG12" s="741"/>
      <c r="BH12" s="764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</v>
      </c>
      <c r="BI12" s="764"/>
      <c r="BJ12" s="764" t="str">
        <f>IF(TEMPLATE_SPHERE_CODE="HEAT","Передача",IF(TEMPLATE_SPHERE_CODE="COLDVSNA","Очистка воды",IF(TEMPLATE_SPHERE_CODE="VOTV","Очистка сточных вод","")))</f>
        <v>Передача</v>
      </c>
      <c r="BK12" s="764"/>
      <c r="BL12" s="764" t="str">
        <f>IF(TEMPLATE_SPHERE_CODE="HEAT","Сбыт",IF(TEMPLATE_SPHERE_CODE="COLDVSNA","Транспортировка воды",IF(TEMPLATE_SPHERE_CODE="VOTV","Транспортировка сточных вод","")))</f>
        <v>Сбыт</v>
      </c>
      <c r="BM12" s="764"/>
      <c r="BN12" s="741"/>
      <c r="BO12" s="741"/>
      <c r="BP12" s="741"/>
      <c r="BQ12" s="741"/>
      <c r="BR12" s="741"/>
      <c r="BS12" s="741"/>
      <c r="BT12" s="741"/>
      <c r="BU12" s="741"/>
      <c r="BV12" s="741"/>
      <c r="BW12" s="741"/>
      <c r="BX12" s="741"/>
      <c r="BY12" s="741"/>
      <c r="BZ12" s="741"/>
      <c r="CA12" s="758"/>
      <c r="CB12" s="758"/>
      <c r="CC12" s="741"/>
      <c r="CD12" s="742" t="s">
        <v>830</v>
      </c>
    </row>
    <row r="13" spans="1:82" ht="12" customHeight="1">
      <c r="E13" s="55"/>
      <c r="F13" s="741"/>
      <c r="G13" s="741"/>
      <c r="H13" s="741"/>
      <c r="I13" s="741"/>
      <c r="J13" s="741"/>
      <c r="K13" s="741"/>
      <c r="L13" s="741"/>
      <c r="M13" s="741"/>
      <c r="N13" s="741"/>
      <c r="O13" s="741"/>
      <c r="P13" s="741"/>
      <c r="Q13" s="741"/>
      <c r="R13" s="750"/>
      <c r="S13" s="761"/>
      <c r="T13" s="762"/>
      <c r="U13" s="761"/>
      <c r="V13" s="762"/>
      <c r="W13" s="761"/>
      <c r="X13" s="762"/>
      <c r="Y13" s="741"/>
      <c r="Z13" s="741"/>
      <c r="AA13" s="741"/>
      <c r="AB13" s="773"/>
      <c r="AC13" s="773"/>
      <c r="AD13" s="773"/>
      <c r="AE13" s="756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</v>
      </c>
      <c r="AF13" s="756" t="str">
        <f>IF(TEMPLATE_SPHERE_CODE="HEAT","Передача",IF(TEMPLATE_SPHERE_CODE="COLDVSNA","Очистка воды",IF(TEMPLATE_SPHERE_CODE="VOTV","Очистка сточных вод","")))</f>
        <v>Передача</v>
      </c>
      <c r="AG13" s="756" t="str">
        <f>IF(TEMPLATE_SPHERE_CODE="HEAT","Сбыт",IF(TEMPLATE_SPHERE_CODE="COLDVSNA","Транспортировка воды",IF(TEMPLATE_SPHERE_CODE="VOTV","Транспортировка сточных вод","")))</f>
        <v>Сбыт</v>
      </c>
      <c r="AH13" s="763" t="s">
        <v>121</v>
      </c>
      <c r="AI13" s="763" t="s">
        <v>122</v>
      </c>
      <c r="AJ13" s="763" t="s">
        <v>106</v>
      </c>
      <c r="AK13" s="763" t="s">
        <v>836</v>
      </c>
      <c r="AL13" s="763" t="s">
        <v>106</v>
      </c>
      <c r="AM13" s="763" t="s">
        <v>837</v>
      </c>
      <c r="AN13" s="763" t="s">
        <v>838</v>
      </c>
      <c r="AO13" s="741"/>
      <c r="AP13" s="741"/>
      <c r="AQ13" s="741"/>
      <c r="AR13" s="741"/>
      <c r="AS13" s="741"/>
      <c r="AT13" s="770"/>
      <c r="AU13" s="772" t="s">
        <v>121</v>
      </c>
      <c r="AV13" s="772" t="s">
        <v>122</v>
      </c>
      <c r="AW13" s="772" t="s">
        <v>106</v>
      </c>
      <c r="AX13" s="772" t="s">
        <v>836</v>
      </c>
      <c r="AY13" s="772" t="s">
        <v>106</v>
      </c>
      <c r="AZ13" s="756"/>
      <c r="BA13" s="756"/>
      <c r="BB13" s="756"/>
      <c r="BC13" s="768"/>
      <c r="BD13" s="741"/>
      <c r="BE13" s="741"/>
      <c r="BF13" s="741"/>
      <c r="BG13" s="741"/>
      <c r="BH13" s="765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Гкал/час</v>
      </c>
      <c r="BI13" s="765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Гкал/час</v>
      </c>
      <c r="BJ13" s="765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Гкал/час</v>
      </c>
      <c r="BK13" s="765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Гкал/час</v>
      </c>
      <c r="BL13" s="765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Гкал/час</v>
      </c>
      <c r="BM13" s="765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Гкал/час</v>
      </c>
      <c r="BN13" s="741"/>
      <c r="BO13" s="741"/>
      <c r="BP13" s="741"/>
      <c r="BQ13" s="741"/>
      <c r="BR13" s="741"/>
      <c r="BS13" s="741"/>
      <c r="BT13" s="741"/>
      <c r="BU13" s="741"/>
      <c r="BV13" s="741"/>
      <c r="BW13" s="741"/>
      <c r="BX13" s="741"/>
      <c r="BY13" s="741"/>
      <c r="BZ13" s="741"/>
      <c r="CA13" s="767"/>
      <c r="CB13" s="767"/>
      <c r="CC13" s="741"/>
      <c r="CD13" s="767"/>
    </row>
    <row r="14" spans="1:82" s="20" customFormat="1" ht="12" customHeight="1">
      <c r="A14" s="22"/>
      <c r="D14"/>
      <c r="E14" s="55"/>
      <c r="F14" s="758"/>
      <c r="G14" s="741"/>
      <c r="H14" s="741"/>
      <c r="I14" s="741"/>
      <c r="J14" s="758"/>
      <c r="K14" s="758"/>
      <c r="L14" s="758"/>
      <c r="M14" s="758"/>
      <c r="N14" s="758"/>
      <c r="O14" s="758"/>
      <c r="P14" s="758"/>
      <c r="Q14" s="758"/>
      <c r="R14" s="750"/>
      <c r="S14" s="418" t="s">
        <v>637</v>
      </c>
      <c r="T14" s="418" t="s">
        <v>1069</v>
      </c>
      <c r="U14" s="418" t="s">
        <v>637</v>
      </c>
      <c r="V14" s="418" t="s">
        <v>1069</v>
      </c>
      <c r="W14" s="418" t="s">
        <v>637</v>
      </c>
      <c r="X14" s="418" t="s">
        <v>1069</v>
      </c>
      <c r="Y14" s="758"/>
      <c r="Z14" s="758"/>
      <c r="AA14" s="758"/>
      <c r="AB14" s="738"/>
      <c r="AC14" s="738"/>
      <c r="AD14" s="738"/>
      <c r="AE14" s="757"/>
      <c r="AF14" s="757"/>
      <c r="AG14" s="757"/>
      <c r="AH14" s="757"/>
      <c r="AI14" s="757"/>
      <c r="AJ14" s="757"/>
      <c r="AK14" s="757"/>
      <c r="AL14" s="757"/>
      <c r="AM14" s="757"/>
      <c r="AN14" s="757"/>
      <c r="AO14" s="758"/>
      <c r="AP14" s="758"/>
      <c r="AQ14" s="758"/>
      <c r="AR14" s="758"/>
      <c r="AS14" s="758"/>
      <c r="AT14" s="771"/>
      <c r="AU14" s="763"/>
      <c r="AV14" s="763"/>
      <c r="AW14" s="763"/>
      <c r="AX14" s="763"/>
      <c r="AY14" s="763"/>
      <c r="AZ14" s="757"/>
      <c r="BA14" s="757"/>
      <c r="BB14" s="757"/>
      <c r="BC14" s="769"/>
      <c r="BD14" s="758"/>
      <c r="BE14" s="758"/>
      <c r="BF14" s="758"/>
      <c r="BG14" s="758"/>
      <c r="BH14" s="766"/>
      <c r="BI14" s="766"/>
      <c r="BJ14" s="766"/>
      <c r="BK14" s="766"/>
      <c r="BL14" s="766"/>
      <c r="BM14" s="766"/>
      <c r="BN14" s="758"/>
      <c r="BO14" s="758"/>
      <c r="BP14" s="758"/>
      <c r="BQ14" s="758"/>
      <c r="BR14" s="758"/>
      <c r="BS14" s="758"/>
      <c r="BT14" s="758"/>
      <c r="BU14" s="758"/>
      <c r="BV14" s="758"/>
      <c r="BW14" s="758"/>
      <c r="BX14" s="758"/>
      <c r="BY14" s="758"/>
      <c r="BZ14" s="758"/>
      <c r="CA14" s="767"/>
      <c r="CB14" s="767"/>
      <c r="CC14" s="758"/>
      <c r="CD14" s="767"/>
    </row>
    <row r="15" spans="1:82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1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1"/>
      <c r="AP15" s="431"/>
      <c r="AQ15" s="431"/>
      <c r="AR15" s="431"/>
      <c r="AS15" s="431"/>
      <c r="AT15" s="431"/>
      <c r="AU15" s="430"/>
      <c r="AV15" s="430"/>
      <c r="AW15" s="430"/>
      <c r="AX15" s="430"/>
      <c r="AY15" s="430"/>
      <c r="AZ15" s="431"/>
      <c r="BA15" s="431"/>
      <c r="BB15" s="431"/>
      <c r="BC15" s="431"/>
      <c r="BD15" s="431"/>
      <c r="BE15" s="431"/>
      <c r="BF15" s="431"/>
      <c r="BG15" s="431"/>
      <c r="BH15" s="430"/>
      <c r="BI15" s="430"/>
      <c r="BJ15" s="430"/>
      <c r="BK15" s="430"/>
      <c r="BL15" s="430"/>
      <c r="BM15" s="430"/>
      <c r="BN15" s="431"/>
      <c r="BO15" s="431"/>
      <c r="BP15" s="431"/>
      <c r="BQ15" s="431"/>
      <c r="BR15" s="431"/>
      <c r="BS15" s="431"/>
      <c r="BT15" s="431"/>
      <c r="BU15" s="431"/>
      <c r="BV15" s="431"/>
      <c r="BW15" s="431"/>
      <c r="BX15" s="431"/>
      <c r="BY15" s="431"/>
      <c r="BZ15" s="431"/>
      <c r="CA15" s="431"/>
      <c r="CB15" s="431"/>
      <c r="CC15" s="431"/>
      <c r="CD15" s="432"/>
    </row>
    <row r="16" spans="1:82" ht="12" customHeight="1">
      <c r="E16" s="685" t="s">
        <v>134</v>
      </c>
      <c r="F16" s="753" t="str">
        <f>IF('Список территорий'!$F$16="","",'Список территорий'!$F$16)</f>
        <v>1</v>
      </c>
      <c r="G16" s="754" t="str">
        <f>IF('Список территорий'!$G$16="","",'Список территорий'!$G$16)</f>
        <v>Город-курорт Кисловодск</v>
      </c>
      <c r="H16" s="754" t="str">
        <f>IF('Список территорий'!$H$16="","",'Список территорий'!$H$16)</f>
        <v>Город-курорт Кисловодск</v>
      </c>
      <c r="I16" s="754" t="str">
        <f>IF('Список территорий'!$I$16="","",'Список территорий'!$I$16)</f>
        <v>07715000</v>
      </c>
      <c r="J16" s="755"/>
      <c r="K16" s="755"/>
      <c r="L16" s="755"/>
      <c r="M16" s="755"/>
      <c r="N16" s="755"/>
      <c r="O16" s="755"/>
      <c r="P16" s="755"/>
      <c r="Q16" s="752">
        <f>ROW(P36)-ROW(P16)-1</f>
        <v>19</v>
      </c>
      <c r="R16" s="443" t="str">
        <f>F16 &amp; ".0"</f>
        <v>1.0</v>
      </c>
      <c r="S16" s="425">
        <f t="shared" ref="S16:X16" si="0">SUM(BH16:BH36)</f>
        <v>233.91</v>
      </c>
      <c r="T16" s="438">
        <f t="shared" si="0"/>
        <v>129.76700000000005</v>
      </c>
      <c r="U16" s="438">
        <f t="shared" si="0"/>
        <v>231.18599999999998</v>
      </c>
      <c r="V16" s="438">
        <f t="shared" si="0"/>
        <v>128.852</v>
      </c>
      <c r="W16" s="438">
        <f t="shared" si="0"/>
        <v>231.18599999999998</v>
      </c>
      <c r="X16" s="438">
        <f t="shared" si="0"/>
        <v>128.852</v>
      </c>
      <c r="Y16" s="404"/>
      <c r="Z16" s="404"/>
      <c r="AA16" s="413"/>
      <c r="AB16" s="414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8"/>
    </row>
    <row r="17" spans="5:82" ht="24" customHeight="1">
      <c r="E17" s="55"/>
      <c r="F17" s="753"/>
      <c r="G17" s="754"/>
      <c r="H17" s="754"/>
      <c r="I17" s="754"/>
      <c r="J17" s="755"/>
      <c r="K17" s="755"/>
      <c r="L17" s="755"/>
      <c r="M17" s="755"/>
      <c r="N17" s="755"/>
      <c r="O17" s="755"/>
      <c r="P17" s="755"/>
      <c r="Q17" s="752"/>
      <c r="R17" s="404"/>
      <c r="S17" s="404"/>
      <c r="T17" s="404"/>
      <c r="U17" s="404"/>
      <c r="V17" s="404"/>
      <c r="W17" s="404"/>
      <c r="X17" s="404"/>
      <c r="Y17" s="437"/>
      <c r="Z17" s="433" t="s">
        <v>128</v>
      </c>
      <c r="AA17" s="434" t="s">
        <v>592</v>
      </c>
      <c r="AB17" s="118" t="s">
        <v>105</v>
      </c>
      <c r="AC17" s="436" t="s">
        <v>5443</v>
      </c>
      <c r="AD17" s="118" t="s">
        <v>5407</v>
      </c>
      <c r="AE17" s="118" t="s">
        <v>131</v>
      </c>
      <c r="AF17" s="118" t="s">
        <v>131</v>
      </c>
      <c r="AG17" s="118" t="s">
        <v>131</v>
      </c>
      <c r="AH17" s="118" t="s">
        <v>2799</v>
      </c>
      <c r="AI17" s="118" t="s">
        <v>2799</v>
      </c>
      <c r="AJ17" s="118" t="s">
        <v>2800</v>
      </c>
      <c r="AK17" s="118" t="s">
        <v>4186</v>
      </c>
      <c r="AL17" s="118" t="s">
        <v>4185</v>
      </c>
      <c r="AM17" s="118" t="s">
        <v>5444</v>
      </c>
      <c r="AN17" s="118" t="s">
        <v>105</v>
      </c>
      <c r="AO17" s="404"/>
      <c r="AP17" s="404"/>
      <c r="AQ17" s="404"/>
      <c r="AR17" s="404"/>
      <c r="AS17" s="404"/>
      <c r="AT17" s="404"/>
      <c r="AU17" s="118" t="s">
        <v>2799</v>
      </c>
      <c r="AV17" s="118" t="s">
        <v>2799</v>
      </c>
      <c r="AW17" s="118" t="s">
        <v>2800</v>
      </c>
      <c r="AX17" s="118" t="s">
        <v>4186</v>
      </c>
      <c r="AY17" s="118" t="s">
        <v>4185</v>
      </c>
      <c r="AZ17" s="404"/>
      <c r="BA17" s="404"/>
      <c r="BB17" s="404"/>
      <c r="BC17" s="404"/>
      <c r="BD17" s="404"/>
      <c r="BE17" s="404"/>
      <c r="BF17" s="404"/>
      <c r="BG17" s="404"/>
      <c r="BH17" s="435">
        <v>60</v>
      </c>
      <c r="BI17" s="435">
        <v>51.67</v>
      </c>
      <c r="BJ17" s="435">
        <v>60</v>
      </c>
      <c r="BK17" s="435">
        <v>51.67</v>
      </c>
      <c r="BL17" s="435">
        <v>60</v>
      </c>
      <c r="BM17" s="435">
        <v>51.67</v>
      </c>
      <c r="BN17" s="404"/>
      <c r="BO17" s="404"/>
      <c r="BP17" s="404"/>
      <c r="BQ17" s="404"/>
      <c r="BR17" s="404"/>
      <c r="BS17" s="404"/>
      <c r="BT17" s="404"/>
      <c r="BU17" s="404"/>
      <c r="BV17" s="404"/>
      <c r="BW17" s="404"/>
      <c r="BX17" s="404"/>
      <c r="BY17" s="404"/>
      <c r="BZ17" s="404"/>
      <c r="CA17" s="404"/>
      <c r="CB17" s="404"/>
      <c r="CC17" s="404"/>
      <c r="CD17" s="412"/>
    </row>
    <row r="18" spans="5:82" ht="24" customHeight="1">
      <c r="E18" s="55"/>
      <c r="F18" s="753"/>
      <c r="G18" s="754"/>
      <c r="H18" s="754"/>
      <c r="I18" s="754"/>
      <c r="J18" s="755"/>
      <c r="K18" s="755"/>
      <c r="L18" s="755"/>
      <c r="M18" s="755"/>
      <c r="N18" s="755"/>
      <c r="O18" s="755"/>
      <c r="P18" s="755"/>
      <c r="Q18" s="752"/>
      <c r="R18" s="404"/>
      <c r="S18" s="404"/>
      <c r="T18" s="404"/>
      <c r="U18" s="404"/>
      <c r="V18" s="404"/>
      <c r="W18" s="404"/>
      <c r="X18" s="404"/>
      <c r="Y18" s="437"/>
      <c r="Z18" s="433" t="s">
        <v>128</v>
      </c>
      <c r="AA18" s="434" t="s">
        <v>592</v>
      </c>
      <c r="AB18" s="118" t="s">
        <v>164</v>
      </c>
      <c r="AC18" s="436" t="s">
        <v>5440</v>
      </c>
      <c r="AD18" s="118" t="s">
        <v>5407</v>
      </c>
      <c r="AE18" s="118" t="s">
        <v>131</v>
      </c>
      <c r="AF18" s="118" t="s">
        <v>131</v>
      </c>
      <c r="AG18" s="118" t="s">
        <v>131</v>
      </c>
      <c r="AH18" s="118" t="s">
        <v>2799</v>
      </c>
      <c r="AI18" s="118" t="s">
        <v>2799</v>
      </c>
      <c r="AJ18" s="118" t="s">
        <v>2800</v>
      </c>
      <c r="AK18" s="118" t="s">
        <v>4186</v>
      </c>
      <c r="AL18" s="118" t="s">
        <v>4185</v>
      </c>
      <c r="AM18" s="118" t="s">
        <v>5441</v>
      </c>
      <c r="AN18" s="118" t="s">
        <v>1028</v>
      </c>
      <c r="AO18" s="404"/>
      <c r="AP18" s="404"/>
      <c r="AQ18" s="404"/>
      <c r="AR18" s="404"/>
      <c r="AS18" s="404"/>
      <c r="AT18" s="404"/>
      <c r="AU18" s="118" t="s">
        <v>2799</v>
      </c>
      <c r="AV18" s="118" t="s">
        <v>2799</v>
      </c>
      <c r="AW18" s="118" t="s">
        <v>2800</v>
      </c>
      <c r="AX18" s="118" t="s">
        <v>4186</v>
      </c>
      <c r="AY18" s="118" t="s">
        <v>4185</v>
      </c>
      <c r="AZ18" s="404"/>
      <c r="BA18" s="404"/>
      <c r="BB18" s="404"/>
      <c r="BC18" s="404"/>
      <c r="BD18" s="404"/>
      <c r="BE18" s="404"/>
      <c r="BF18" s="404"/>
      <c r="BG18" s="404"/>
      <c r="BH18" s="435">
        <v>52</v>
      </c>
      <c r="BI18" s="435">
        <v>23.11</v>
      </c>
      <c r="BJ18" s="435">
        <v>52</v>
      </c>
      <c r="BK18" s="435">
        <v>23.11</v>
      </c>
      <c r="BL18" s="435">
        <v>52</v>
      </c>
      <c r="BM18" s="435">
        <v>23.11</v>
      </c>
      <c r="BN18" s="404"/>
      <c r="BO18" s="404"/>
      <c r="BP18" s="404"/>
      <c r="BQ18" s="404"/>
      <c r="BR18" s="404"/>
      <c r="BS18" s="404"/>
      <c r="BT18" s="404"/>
      <c r="BU18" s="404"/>
      <c r="BV18" s="404"/>
      <c r="BW18" s="404"/>
      <c r="BX18" s="404"/>
      <c r="BY18" s="404"/>
      <c r="BZ18" s="404"/>
      <c r="CA18" s="404"/>
      <c r="CB18" s="404"/>
      <c r="CC18" s="404"/>
      <c r="CD18" s="412"/>
    </row>
    <row r="19" spans="5:82" ht="24" customHeight="1">
      <c r="E19" s="55"/>
      <c r="F19" s="753"/>
      <c r="G19" s="754"/>
      <c r="H19" s="754"/>
      <c r="I19" s="754"/>
      <c r="J19" s="755"/>
      <c r="K19" s="755"/>
      <c r="L19" s="755"/>
      <c r="M19" s="755"/>
      <c r="N19" s="755"/>
      <c r="O19" s="755"/>
      <c r="P19" s="755"/>
      <c r="Q19" s="752"/>
      <c r="R19" s="404"/>
      <c r="S19" s="404"/>
      <c r="T19" s="404"/>
      <c r="U19" s="404"/>
      <c r="V19" s="404"/>
      <c r="W19" s="404"/>
      <c r="X19" s="404"/>
      <c r="Y19" s="437"/>
      <c r="Z19" s="433" t="s">
        <v>128</v>
      </c>
      <c r="AA19" s="434" t="s">
        <v>592</v>
      </c>
      <c r="AB19" s="118" t="s">
        <v>165</v>
      </c>
      <c r="AC19" s="436" t="s">
        <v>5432</v>
      </c>
      <c r="AD19" s="118" t="s">
        <v>5407</v>
      </c>
      <c r="AE19" s="118" t="s">
        <v>131</v>
      </c>
      <c r="AF19" s="118" t="s">
        <v>131</v>
      </c>
      <c r="AG19" s="118" t="s">
        <v>131</v>
      </c>
      <c r="AH19" s="118" t="s">
        <v>2799</v>
      </c>
      <c r="AI19" s="118" t="s">
        <v>2799</v>
      </c>
      <c r="AJ19" s="118" t="s">
        <v>2800</v>
      </c>
      <c r="AK19" s="118" t="s">
        <v>4186</v>
      </c>
      <c r="AL19" s="118" t="s">
        <v>4185</v>
      </c>
      <c r="AM19" s="118" t="s">
        <v>5433</v>
      </c>
      <c r="AN19" s="118" t="s">
        <v>180</v>
      </c>
      <c r="AO19" s="404"/>
      <c r="AP19" s="404"/>
      <c r="AQ19" s="404"/>
      <c r="AR19" s="404"/>
      <c r="AS19" s="404"/>
      <c r="AT19" s="404"/>
      <c r="AU19" s="118" t="s">
        <v>2799</v>
      </c>
      <c r="AV19" s="118" t="s">
        <v>2799</v>
      </c>
      <c r="AW19" s="118" t="s">
        <v>2800</v>
      </c>
      <c r="AX19" s="118" t="s">
        <v>4186</v>
      </c>
      <c r="AY19" s="118" t="s">
        <v>4185</v>
      </c>
      <c r="AZ19" s="404"/>
      <c r="BA19" s="404"/>
      <c r="BB19" s="404"/>
      <c r="BC19" s="404"/>
      <c r="BD19" s="404"/>
      <c r="BE19" s="404"/>
      <c r="BF19" s="404"/>
      <c r="BG19" s="404"/>
      <c r="BH19" s="435">
        <v>52.5</v>
      </c>
      <c r="BI19" s="435">
        <v>9.2850000000000001</v>
      </c>
      <c r="BJ19" s="435">
        <v>52.5</v>
      </c>
      <c r="BK19" s="435">
        <v>9.2850000000000001</v>
      </c>
      <c r="BL19" s="435">
        <v>52.5</v>
      </c>
      <c r="BM19" s="435">
        <v>9.2850000000000001</v>
      </c>
      <c r="BN19" s="404"/>
      <c r="BO19" s="404"/>
      <c r="BP19" s="404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5:82" ht="24" customHeight="1">
      <c r="E20" s="55"/>
      <c r="F20" s="753"/>
      <c r="G20" s="754"/>
      <c r="H20" s="754"/>
      <c r="I20" s="754"/>
      <c r="J20" s="755"/>
      <c r="K20" s="755"/>
      <c r="L20" s="755"/>
      <c r="M20" s="755"/>
      <c r="N20" s="755"/>
      <c r="O20" s="755"/>
      <c r="P20" s="755"/>
      <c r="Q20" s="752"/>
      <c r="R20" s="404"/>
      <c r="S20" s="404"/>
      <c r="T20" s="404"/>
      <c r="U20" s="404"/>
      <c r="V20" s="404"/>
      <c r="W20" s="404"/>
      <c r="X20" s="404"/>
      <c r="Y20" s="437"/>
      <c r="Z20" s="433" t="s">
        <v>128</v>
      </c>
      <c r="AA20" s="434" t="s">
        <v>592</v>
      </c>
      <c r="AB20" s="118" t="s">
        <v>166</v>
      </c>
      <c r="AC20" s="436" t="s">
        <v>5447</v>
      </c>
      <c r="AD20" s="118" t="s">
        <v>5407</v>
      </c>
      <c r="AE20" s="118" t="s">
        <v>131</v>
      </c>
      <c r="AF20" s="118" t="s">
        <v>131</v>
      </c>
      <c r="AG20" s="118" t="s">
        <v>131</v>
      </c>
      <c r="AH20" s="118" t="s">
        <v>2799</v>
      </c>
      <c r="AI20" s="118" t="s">
        <v>2799</v>
      </c>
      <c r="AJ20" s="118" t="s">
        <v>2800</v>
      </c>
      <c r="AK20" s="118" t="s">
        <v>4186</v>
      </c>
      <c r="AL20" s="118" t="s">
        <v>4185</v>
      </c>
      <c r="AM20" s="118" t="s">
        <v>5448</v>
      </c>
      <c r="AN20" s="118" t="s">
        <v>5276</v>
      </c>
      <c r="AO20" s="404"/>
      <c r="AP20" s="404"/>
      <c r="AQ20" s="404"/>
      <c r="AR20" s="404"/>
      <c r="AS20" s="404"/>
      <c r="AT20" s="404"/>
      <c r="AU20" s="118" t="s">
        <v>2799</v>
      </c>
      <c r="AV20" s="118" t="s">
        <v>2799</v>
      </c>
      <c r="AW20" s="118" t="s">
        <v>2800</v>
      </c>
      <c r="AX20" s="118" t="s">
        <v>4186</v>
      </c>
      <c r="AY20" s="118" t="s">
        <v>4185</v>
      </c>
      <c r="AZ20" s="404"/>
      <c r="BA20" s="404"/>
      <c r="BB20" s="404"/>
      <c r="BC20" s="404"/>
      <c r="BD20" s="404"/>
      <c r="BE20" s="404"/>
      <c r="BF20" s="404"/>
      <c r="BG20" s="404"/>
      <c r="BH20" s="435">
        <v>16.8</v>
      </c>
      <c r="BI20" s="435">
        <v>19.84</v>
      </c>
      <c r="BJ20" s="435">
        <v>16.8</v>
      </c>
      <c r="BK20" s="435">
        <v>19.84</v>
      </c>
      <c r="BL20" s="435">
        <v>16.8</v>
      </c>
      <c r="BM20" s="435">
        <v>19.84</v>
      </c>
      <c r="BN20" s="404"/>
      <c r="BO20" s="404"/>
      <c r="BP20" s="404"/>
      <c r="BQ20" s="404"/>
      <c r="BR20" s="404"/>
      <c r="BS20" s="404"/>
      <c r="BT20" s="404"/>
      <c r="BU20" s="404"/>
      <c r="BV20" s="404"/>
      <c r="BW20" s="404"/>
      <c r="BX20" s="404"/>
      <c r="BY20" s="404"/>
      <c r="BZ20" s="404"/>
      <c r="CA20" s="404"/>
      <c r="CB20" s="404"/>
      <c r="CC20" s="404"/>
      <c r="CD20" s="412"/>
    </row>
    <row r="21" spans="5:82" ht="24" customHeight="1">
      <c r="E21" s="55"/>
      <c r="F21" s="753"/>
      <c r="G21" s="754"/>
      <c r="H21" s="754"/>
      <c r="I21" s="754"/>
      <c r="J21" s="755"/>
      <c r="K21" s="755"/>
      <c r="L21" s="755"/>
      <c r="M21" s="755"/>
      <c r="N21" s="755"/>
      <c r="O21" s="755"/>
      <c r="P21" s="755"/>
      <c r="Q21" s="752"/>
      <c r="R21" s="404"/>
      <c r="S21" s="404"/>
      <c r="T21" s="404"/>
      <c r="U21" s="404"/>
      <c r="V21" s="404"/>
      <c r="W21" s="404"/>
      <c r="X21" s="404"/>
      <c r="Y21" s="437"/>
      <c r="Z21" s="433" t="s">
        <v>128</v>
      </c>
      <c r="AA21" s="434" t="s">
        <v>592</v>
      </c>
      <c r="AB21" s="118" t="s">
        <v>180</v>
      </c>
      <c r="AC21" s="436" t="s">
        <v>5427</v>
      </c>
      <c r="AD21" s="118" t="s">
        <v>5407</v>
      </c>
      <c r="AE21" s="118" t="s">
        <v>131</v>
      </c>
      <c r="AF21" s="118" t="s">
        <v>131</v>
      </c>
      <c r="AG21" s="118" t="s">
        <v>131</v>
      </c>
      <c r="AH21" s="118" t="s">
        <v>2799</v>
      </c>
      <c r="AI21" s="118" t="s">
        <v>2799</v>
      </c>
      <c r="AJ21" s="118" t="s">
        <v>2800</v>
      </c>
      <c r="AK21" s="118" t="s">
        <v>4186</v>
      </c>
      <c r="AL21" s="118" t="s">
        <v>4185</v>
      </c>
      <c r="AM21" s="118" t="s">
        <v>5428</v>
      </c>
      <c r="AN21" s="118" t="s">
        <v>5429</v>
      </c>
      <c r="AO21" s="404"/>
      <c r="AP21" s="404"/>
      <c r="AQ21" s="404"/>
      <c r="AR21" s="404"/>
      <c r="AS21" s="404"/>
      <c r="AT21" s="404"/>
      <c r="AU21" s="118" t="s">
        <v>2799</v>
      </c>
      <c r="AV21" s="118" t="s">
        <v>2799</v>
      </c>
      <c r="AW21" s="118" t="s">
        <v>2800</v>
      </c>
      <c r="AX21" s="118" t="s">
        <v>4186</v>
      </c>
      <c r="AY21" s="118" t="s">
        <v>4185</v>
      </c>
      <c r="AZ21" s="404"/>
      <c r="BA21" s="404"/>
      <c r="BB21" s="404"/>
      <c r="BC21" s="404"/>
      <c r="BD21" s="404"/>
      <c r="BE21" s="404"/>
      <c r="BF21" s="404"/>
      <c r="BG21" s="404"/>
      <c r="BH21" s="435">
        <v>18.600000000000001</v>
      </c>
      <c r="BI21" s="435">
        <v>9.5760000000000005</v>
      </c>
      <c r="BJ21" s="435">
        <v>18.600000000000001</v>
      </c>
      <c r="BK21" s="435">
        <v>9.5760000000000005</v>
      </c>
      <c r="BL21" s="435">
        <v>18.600000000000001</v>
      </c>
      <c r="BM21" s="435">
        <v>9.5760000000000005</v>
      </c>
      <c r="BN21" s="404"/>
      <c r="BO21" s="404"/>
      <c r="BP21" s="404"/>
      <c r="BQ21" s="404"/>
      <c r="BR21" s="404"/>
      <c r="BS21" s="404"/>
      <c r="BT21" s="404"/>
      <c r="BU21" s="404"/>
      <c r="BV21" s="404"/>
      <c r="BW21" s="404"/>
      <c r="BX21" s="404"/>
      <c r="BY21" s="404"/>
      <c r="BZ21" s="404"/>
      <c r="CA21" s="404"/>
      <c r="CB21" s="404"/>
      <c r="CC21" s="404"/>
      <c r="CD21" s="412"/>
    </row>
    <row r="22" spans="5:82" ht="24" customHeight="1">
      <c r="E22" s="55"/>
      <c r="F22" s="753"/>
      <c r="G22" s="754"/>
      <c r="H22" s="754"/>
      <c r="I22" s="754"/>
      <c r="J22" s="755"/>
      <c r="K22" s="755"/>
      <c r="L22" s="755"/>
      <c r="M22" s="755"/>
      <c r="N22" s="755"/>
      <c r="O22" s="755"/>
      <c r="P22" s="755"/>
      <c r="Q22" s="752"/>
      <c r="R22" s="404"/>
      <c r="S22" s="404"/>
      <c r="T22" s="404"/>
      <c r="U22" s="404"/>
      <c r="V22" s="404"/>
      <c r="W22" s="404"/>
      <c r="X22" s="404"/>
      <c r="Y22" s="437"/>
      <c r="Z22" s="433" t="s">
        <v>128</v>
      </c>
      <c r="AA22" s="434" t="s">
        <v>592</v>
      </c>
      <c r="AB22" s="118" t="s">
        <v>394</v>
      </c>
      <c r="AC22" s="436" t="s">
        <v>5466</v>
      </c>
      <c r="AD22" s="118" t="s">
        <v>5407</v>
      </c>
      <c r="AE22" s="118" t="s">
        <v>131</v>
      </c>
      <c r="AF22" s="118" t="s">
        <v>131</v>
      </c>
      <c r="AG22" s="118" t="s">
        <v>131</v>
      </c>
      <c r="AH22" s="118" t="s">
        <v>2799</v>
      </c>
      <c r="AI22" s="118" t="s">
        <v>2799</v>
      </c>
      <c r="AJ22" s="118" t="s">
        <v>2800</v>
      </c>
      <c r="AK22" s="118" t="s">
        <v>4186</v>
      </c>
      <c r="AL22" s="118" t="s">
        <v>4185</v>
      </c>
      <c r="AM22" s="118" t="s">
        <v>5467</v>
      </c>
      <c r="AN22" s="118" t="s">
        <v>5468</v>
      </c>
      <c r="AO22" s="404"/>
      <c r="AP22" s="404"/>
      <c r="AQ22" s="404"/>
      <c r="AR22" s="404"/>
      <c r="AS22" s="404"/>
      <c r="AT22" s="404"/>
      <c r="AU22" s="118" t="s">
        <v>2799</v>
      </c>
      <c r="AV22" s="118" t="s">
        <v>2799</v>
      </c>
      <c r="AW22" s="118" t="s">
        <v>2800</v>
      </c>
      <c r="AX22" s="118" t="s">
        <v>4186</v>
      </c>
      <c r="AY22" s="118" t="s">
        <v>4185</v>
      </c>
      <c r="AZ22" s="404"/>
      <c r="BA22" s="404"/>
      <c r="BB22" s="404"/>
      <c r="BC22" s="404"/>
      <c r="BD22" s="404"/>
      <c r="BE22" s="404"/>
      <c r="BF22" s="404"/>
      <c r="BG22" s="404"/>
      <c r="BH22" s="435">
        <v>14.72</v>
      </c>
      <c r="BI22" s="435">
        <v>11.218</v>
      </c>
      <c r="BJ22" s="435">
        <v>14.72</v>
      </c>
      <c r="BK22" s="435">
        <v>11.218</v>
      </c>
      <c r="BL22" s="435">
        <v>14.72</v>
      </c>
      <c r="BM22" s="435">
        <v>11.218</v>
      </c>
      <c r="BN22" s="404"/>
      <c r="BO22" s="404"/>
      <c r="BP22" s="404"/>
      <c r="BQ22" s="404"/>
      <c r="BR22" s="404"/>
      <c r="BS22" s="404"/>
      <c r="BT22" s="404"/>
      <c r="BU22" s="404"/>
      <c r="BV22" s="404"/>
      <c r="BW22" s="404"/>
      <c r="BX22" s="404"/>
      <c r="BY22" s="404"/>
      <c r="BZ22" s="404"/>
      <c r="CA22" s="404"/>
      <c r="CB22" s="404"/>
      <c r="CC22" s="404"/>
      <c r="CD22" s="412"/>
    </row>
    <row r="23" spans="5:82" ht="24" customHeight="1">
      <c r="E23" s="55"/>
      <c r="F23" s="753"/>
      <c r="G23" s="754"/>
      <c r="H23" s="754"/>
      <c r="I23" s="754"/>
      <c r="J23" s="755"/>
      <c r="K23" s="755"/>
      <c r="L23" s="755"/>
      <c r="M23" s="755"/>
      <c r="N23" s="755"/>
      <c r="O23" s="755"/>
      <c r="P23" s="755"/>
      <c r="Q23" s="752"/>
      <c r="R23" s="404"/>
      <c r="S23" s="404"/>
      <c r="T23" s="404"/>
      <c r="U23" s="404"/>
      <c r="V23" s="404"/>
      <c r="W23" s="404"/>
      <c r="X23" s="404"/>
      <c r="Y23" s="437"/>
      <c r="Z23" s="433" t="s">
        <v>128</v>
      </c>
      <c r="AA23" s="434" t="s">
        <v>592</v>
      </c>
      <c r="AB23" s="118" t="s">
        <v>523</v>
      </c>
      <c r="AC23" s="436" t="s">
        <v>5436</v>
      </c>
      <c r="AD23" s="118" t="s">
        <v>5407</v>
      </c>
      <c r="AE23" s="118" t="s">
        <v>131</v>
      </c>
      <c r="AF23" s="118" t="s">
        <v>131</v>
      </c>
      <c r="AG23" s="118" t="s">
        <v>131</v>
      </c>
      <c r="AH23" s="118" t="s">
        <v>2799</v>
      </c>
      <c r="AI23" s="118" t="s">
        <v>2799</v>
      </c>
      <c r="AJ23" s="118" t="s">
        <v>2800</v>
      </c>
      <c r="AK23" s="118" t="s">
        <v>4186</v>
      </c>
      <c r="AL23" s="118" t="s">
        <v>4185</v>
      </c>
      <c r="AM23" s="118" t="s">
        <v>5437</v>
      </c>
      <c r="AN23" s="118" t="s">
        <v>5438</v>
      </c>
      <c r="AO23" s="404"/>
      <c r="AP23" s="404"/>
      <c r="AQ23" s="404"/>
      <c r="AR23" s="404"/>
      <c r="AS23" s="404"/>
      <c r="AT23" s="404"/>
      <c r="AU23" s="118" t="s">
        <v>2799</v>
      </c>
      <c r="AV23" s="118" t="s">
        <v>2799</v>
      </c>
      <c r="AW23" s="118" t="s">
        <v>2800</v>
      </c>
      <c r="AX23" s="118" t="s">
        <v>4186</v>
      </c>
      <c r="AY23" s="118" t="s">
        <v>4185</v>
      </c>
      <c r="AZ23" s="404"/>
      <c r="BA23" s="404"/>
      <c r="BB23" s="404"/>
      <c r="BC23" s="404"/>
      <c r="BD23" s="404"/>
      <c r="BE23" s="404"/>
      <c r="BF23" s="404"/>
      <c r="BG23" s="404"/>
      <c r="BH23" s="435">
        <v>3</v>
      </c>
      <c r="BI23" s="435">
        <v>1.8939999999999999</v>
      </c>
      <c r="BJ23" s="435">
        <v>3</v>
      </c>
      <c r="BK23" s="435">
        <v>1.8939999999999999</v>
      </c>
      <c r="BL23" s="435">
        <v>3</v>
      </c>
      <c r="BM23" s="435">
        <v>1.8939999999999999</v>
      </c>
      <c r="BN23" s="404"/>
      <c r="BO23" s="404"/>
      <c r="BP23" s="404"/>
      <c r="BQ23" s="404"/>
      <c r="BR23" s="404"/>
      <c r="BS23" s="404"/>
      <c r="BT23" s="404"/>
      <c r="BU23" s="404"/>
      <c r="BV23" s="404"/>
      <c r="BW23" s="404"/>
      <c r="BX23" s="404"/>
      <c r="BY23" s="404"/>
      <c r="BZ23" s="404"/>
      <c r="CA23" s="404"/>
      <c r="CB23" s="404"/>
      <c r="CC23" s="404"/>
      <c r="CD23" s="412"/>
    </row>
    <row r="24" spans="5:82" ht="24" customHeight="1">
      <c r="E24" s="55"/>
      <c r="F24" s="753"/>
      <c r="G24" s="754"/>
      <c r="H24" s="754"/>
      <c r="I24" s="754"/>
      <c r="J24" s="755"/>
      <c r="K24" s="755"/>
      <c r="L24" s="755"/>
      <c r="M24" s="755"/>
      <c r="N24" s="755"/>
      <c r="O24" s="755"/>
      <c r="P24" s="755"/>
      <c r="Q24" s="752"/>
      <c r="R24" s="404"/>
      <c r="S24" s="404"/>
      <c r="T24" s="404"/>
      <c r="U24" s="404"/>
      <c r="V24" s="404"/>
      <c r="W24" s="404"/>
      <c r="X24" s="404"/>
      <c r="Y24" s="437"/>
      <c r="Z24" s="433" t="s">
        <v>128</v>
      </c>
      <c r="AA24" s="434" t="s">
        <v>592</v>
      </c>
      <c r="AB24" s="118" t="s">
        <v>536</v>
      </c>
      <c r="AC24" s="436" t="s">
        <v>5451</v>
      </c>
      <c r="AD24" s="118" t="s">
        <v>2665</v>
      </c>
      <c r="AE24" s="118" t="s">
        <v>131</v>
      </c>
      <c r="AF24" s="118" t="s">
        <v>129</v>
      </c>
      <c r="AG24" s="118" t="s">
        <v>129</v>
      </c>
      <c r="AH24" s="118" t="s">
        <v>2799</v>
      </c>
      <c r="AI24" s="118" t="s">
        <v>2799</v>
      </c>
      <c r="AJ24" s="118" t="s">
        <v>2800</v>
      </c>
      <c r="AK24" s="118" t="s">
        <v>4186</v>
      </c>
      <c r="AL24" s="118" t="s">
        <v>4185</v>
      </c>
      <c r="AM24" s="118" t="s">
        <v>5452</v>
      </c>
      <c r="AN24" s="118" t="s">
        <v>5319</v>
      </c>
      <c r="AO24" s="404"/>
      <c r="AP24" s="404"/>
      <c r="AQ24" s="404"/>
      <c r="AR24" s="404"/>
      <c r="AS24" s="404"/>
      <c r="AT24" s="404"/>
      <c r="AU24" s="118" t="s">
        <v>2799</v>
      </c>
      <c r="AV24" s="118" t="s">
        <v>2799</v>
      </c>
      <c r="AW24" s="118" t="s">
        <v>2800</v>
      </c>
      <c r="AX24" s="118" t="s">
        <v>4186</v>
      </c>
      <c r="AY24" s="118" t="s">
        <v>4185</v>
      </c>
      <c r="AZ24" s="404"/>
      <c r="BA24" s="404"/>
      <c r="BB24" s="404"/>
      <c r="BC24" s="404"/>
      <c r="BD24" s="404"/>
      <c r="BE24" s="404"/>
      <c r="BF24" s="404"/>
      <c r="BG24" s="404"/>
      <c r="BH24" s="435">
        <v>0.3</v>
      </c>
      <c r="BI24" s="435">
        <v>0.14000000000000001</v>
      </c>
      <c r="BJ24" s="435">
        <v>0</v>
      </c>
      <c r="BK24" s="435">
        <v>0</v>
      </c>
      <c r="BL24" s="435">
        <v>0</v>
      </c>
      <c r="BM24" s="435">
        <v>0</v>
      </c>
      <c r="BN24" s="404"/>
      <c r="BO24" s="404"/>
      <c r="BP24" s="404"/>
      <c r="BQ24" s="404"/>
      <c r="BR24" s="404"/>
      <c r="BS24" s="404"/>
      <c r="BT24" s="404"/>
      <c r="BU24" s="404"/>
      <c r="BV24" s="404"/>
      <c r="BW24" s="404"/>
      <c r="BX24" s="404"/>
      <c r="BY24" s="404"/>
      <c r="BZ24" s="404"/>
      <c r="CA24" s="404"/>
      <c r="CB24" s="404"/>
      <c r="CC24" s="404"/>
      <c r="CD24" s="412"/>
    </row>
    <row r="25" spans="5:82" ht="24" customHeight="1">
      <c r="E25" s="55"/>
      <c r="F25" s="753"/>
      <c r="G25" s="754"/>
      <c r="H25" s="754"/>
      <c r="I25" s="754"/>
      <c r="J25" s="755"/>
      <c r="K25" s="755"/>
      <c r="L25" s="755"/>
      <c r="M25" s="755"/>
      <c r="N25" s="755"/>
      <c r="O25" s="755"/>
      <c r="P25" s="755"/>
      <c r="Q25" s="752"/>
      <c r="R25" s="404"/>
      <c r="S25" s="404"/>
      <c r="T25" s="404"/>
      <c r="U25" s="404"/>
      <c r="V25" s="404"/>
      <c r="W25" s="404"/>
      <c r="X25" s="404"/>
      <c r="Y25" s="437"/>
      <c r="Z25" s="433" t="s">
        <v>128</v>
      </c>
      <c r="AA25" s="434" t="s">
        <v>592</v>
      </c>
      <c r="AB25" s="118" t="s">
        <v>538</v>
      </c>
      <c r="AC25" s="436" t="s">
        <v>5415</v>
      </c>
      <c r="AD25" s="118" t="s">
        <v>5407</v>
      </c>
      <c r="AE25" s="118" t="s">
        <v>131</v>
      </c>
      <c r="AF25" s="118" t="s">
        <v>131</v>
      </c>
      <c r="AG25" s="118" t="s">
        <v>131</v>
      </c>
      <c r="AH25" s="118" t="s">
        <v>2799</v>
      </c>
      <c r="AI25" s="118" t="s">
        <v>2799</v>
      </c>
      <c r="AJ25" s="118" t="s">
        <v>2800</v>
      </c>
      <c r="AK25" s="118" t="s">
        <v>4186</v>
      </c>
      <c r="AL25" s="118" t="s">
        <v>4185</v>
      </c>
      <c r="AM25" s="118" t="s">
        <v>5416</v>
      </c>
      <c r="AN25" s="118" t="s">
        <v>603</v>
      </c>
      <c r="AO25" s="404"/>
      <c r="AP25" s="404"/>
      <c r="AQ25" s="404"/>
      <c r="AR25" s="404"/>
      <c r="AS25" s="404"/>
      <c r="AT25" s="404"/>
      <c r="AU25" s="118" t="s">
        <v>2799</v>
      </c>
      <c r="AV25" s="118" t="s">
        <v>2799</v>
      </c>
      <c r="AW25" s="118" t="s">
        <v>2800</v>
      </c>
      <c r="AX25" s="118" t="s">
        <v>4186</v>
      </c>
      <c r="AY25" s="118" t="s">
        <v>4185</v>
      </c>
      <c r="AZ25" s="404"/>
      <c r="BA25" s="404"/>
      <c r="BB25" s="404"/>
      <c r="BC25" s="404"/>
      <c r="BD25" s="404"/>
      <c r="BE25" s="404"/>
      <c r="BF25" s="404"/>
      <c r="BG25" s="404"/>
      <c r="BH25" s="435">
        <v>10.5</v>
      </c>
      <c r="BI25" s="435">
        <v>1.804</v>
      </c>
      <c r="BJ25" s="435">
        <v>10.5</v>
      </c>
      <c r="BK25" s="435">
        <v>1.804</v>
      </c>
      <c r="BL25" s="435">
        <v>10.5</v>
      </c>
      <c r="BM25" s="435">
        <v>1.804</v>
      </c>
      <c r="BN25" s="404"/>
      <c r="BO25" s="404"/>
      <c r="BP25" s="404"/>
      <c r="BQ25" s="404"/>
      <c r="BR25" s="404"/>
      <c r="BS25" s="404"/>
      <c r="BT25" s="404"/>
      <c r="BU25" s="404"/>
      <c r="BV25" s="404"/>
      <c r="BW25" s="404"/>
      <c r="BX25" s="404"/>
      <c r="BY25" s="404"/>
      <c r="BZ25" s="404"/>
      <c r="CA25" s="404"/>
      <c r="CB25" s="404"/>
      <c r="CC25" s="404"/>
      <c r="CD25" s="412"/>
    </row>
    <row r="26" spans="5:82" ht="24" customHeight="1">
      <c r="E26" s="55"/>
      <c r="F26" s="753"/>
      <c r="G26" s="754"/>
      <c r="H26" s="754"/>
      <c r="I26" s="754"/>
      <c r="J26" s="755"/>
      <c r="K26" s="755"/>
      <c r="L26" s="755"/>
      <c r="M26" s="755"/>
      <c r="N26" s="755"/>
      <c r="O26" s="755"/>
      <c r="P26" s="755"/>
      <c r="Q26" s="752"/>
      <c r="R26" s="404"/>
      <c r="S26" s="404"/>
      <c r="T26" s="404"/>
      <c r="U26" s="404"/>
      <c r="V26" s="404"/>
      <c r="W26" s="404"/>
      <c r="X26" s="404"/>
      <c r="Y26" s="437"/>
      <c r="Z26" s="433" t="s">
        <v>128</v>
      </c>
      <c r="AA26" s="434" t="s">
        <v>592</v>
      </c>
      <c r="AB26" s="118" t="s">
        <v>542</v>
      </c>
      <c r="AC26" s="436" t="s">
        <v>5411</v>
      </c>
      <c r="AD26" s="118" t="s">
        <v>2665</v>
      </c>
      <c r="AE26" s="118" t="s">
        <v>131</v>
      </c>
      <c r="AF26" s="118" t="s">
        <v>129</v>
      </c>
      <c r="AG26" s="118" t="s">
        <v>129</v>
      </c>
      <c r="AH26" s="118" t="s">
        <v>2799</v>
      </c>
      <c r="AI26" s="118" t="s">
        <v>2799</v>
      </c>
      <c r="AJ26" s="118" t="s">
        <v>2800</v>
      </c>
      <c r="AK26" s="118" t="s">
        <v>4186</v>
      </c>
      <c r="AL26" s="118" t="s">
        <v>4185</v>
      </c>
      <c r="AM26" s="118" t="s">
        <v>5412</v>
      </c>
      <c r="AN26" s="118" t="s">
        <v>5274</v>
      </c>
      <c r="AO26" s="404"/>
      <c r="AP26" s="404"/>
      <c r="AQ26" s="404"/>
      <c r="AR26" s="404"/>
      <c r="AS26" s="404"/>
      <c r="AT26" s="404"/>
      <c r="AU26" s="118" t="s">
        <v>2799</v>
      </c>
      <c r="AV26" s="118" t="s">
        <v>2799</v>
      </c>
      <c r="AW26" s="118" t="s">
        <v>2800</v>
      </c>
      <c r="AX26" s="118" t="s">
        <v>4186</v>
      </c>
      <c r="AY26" s="118" t="s">
        <v>4185</v>
      </c>
      <c r="AZ26" s="404"/>
      <c r="BA26" s="404"/>
      <c r="BB26" s="404"/>
      <c r="BC26" s="404"/>
      <c r="BD26" s="404"/>
      <c r="BE26" s="404"/>
      <c r="BF26" s="404"/>
      <c r="BG26" s="404"/>
      <c r="BH26" s="435">
        <v>0.39600000000000002</v>
      </c>
      <c r="BI26" s="435">
        <v>6.5000000000000002E-2</v>
      </c>
      <c r="BJ26" s="435">
        <v>0</v>
      </c>
      <c r="BK26" s="435">
        <v>0</v>
      </c>
      <c r="BL26" s="435">
        <v>0</v>
      </c>
      <c r="BM26" s="435">
        <v>0</v>
      </c>
      <c r="BN26" s="404"/>
      <c r="BO26" s="404"/>
      <c r="BP26" s="404"/>
      <c r="BQ26" s="404"/>
      <c r="BR26" s="404"/>
      <c r="BS26" s="404"/>
      <c r="BT26" s="404"/>
      <c r="BU26" s="404"/>
      <c r="BV26" s="404"/>
      <c r="BW26" s="404"/>
      <c r="BX26" s="404"/>
      <c r="BY26" s="404"/>
      <c r="BZ26" s="404"/>
      <c r="CA26" s="404"/>
      <c r="CB26" s="404"/>
      <c r="CC26" s="404"/>
      <c r="CD26" s="412"/>
    </row>
    <row r="27" spans="5:82" ht="24" customHeight="1">
      <c r="E27" s="55"/>
      <c r="F27" s="753"/>
      <c r="G27" s="754"/>
      <c r="H27" s="754"/>
      <c r="I27" s="754"/>
      <c r="J27" s="755"/>
      <c r="K27" s="755"/>
      <c r="L27" s="755"/>
      <c r="M27" s="755"/>
      <c r="N27" s="755"/>
      <c r="O27" s="755"/>
      <c r="P27" s="755"/>
      <c r="Q27" s="752"/>
      <c r="R27" s="404"/>
      <c r="S27" s="404"/>
      <c r="T27" s="404"/>
      <c r="U27" s="404"/>
      <c r="V27" s="404"/>
      <c r="W27" s="404"/>
      <c r="X27" s="404"/>
      <c r="Y27" s="437"/>
      <c r="Z27" s="433" t="s">
        <v>128</v>
      </c>
      <c r="AA27" s="434" t="s">
        <v>592</v>
      </c>
      <c r="AB27" s="118" t="s">
        <v>328</v>
      </c>
      <c r="AC27" s="436" t="s">
        <v>5471</v>
      </c>
      <c r="AD27" s="118" t="s">
        <v>2665</v>
      </c>
      <c r="AE27" s="118" t="s">
        <v>131</v>
      </c>
      <c r="AF27" s="118" t="s">
        <v>129</v>
      </c>
      <c r="AG27" s="118" t="s">
        <v>129</v>
      </c>
      <c r="AH27" s="118" t="s">
        <v>2799</v>
      </c>
      <c r="AI27" s="118" t="s">
        <v>2799</v>
      </c>
      <c r="AJ27" s="118" t="s">
        <v>2800</v>
      </c>
      <c r="AK27" s="118" t="s">
        <v>4186</v>
      </c>
      <c r="AL27" s="118" t="s">
        <v>4185</v>
      </c>
      <c r="AM27" s="118" t="s">
        <v>5472</v>
      </c>
      <c r="AN27" s="118" t="s">
        <v>552</v>
      </c>
      <c r="AO27" s="404"/>
      <c r="AP27" s="404"/>
      <c r="AQ27" s="404"/>
      <c r="AR27" s="404"/>
      <c r="AS27" s="404"/>
      <c r="AT27" s="404"/>
      <c r="AU27" s="118" t="s">
        <v>2799</v>
      </c>
      <c r="AV27" s="118" t="s">
        <v>2799</v>
      </c>
      <c r="AW27" s="118" t="s">
        <v>2800</v>
      </c>
      <c r="AX27" s="118" t="s">
        <v>4186</v>
      </c>
      <c r="AY27" s="118" t="s">
        <v>4185</v>
      </c>
      <c r="AZ27" s="404"/>
      <c r="BA27" s="404"/>
      <c r="BB27" s="404"/>
      <c r="BC27" s="404"/>
      <c r="BD27" s="404"/>
      <c r="BE27" s="404"/>
      <c r="BF27" s="404"/>
      <c r="BG27" s="404"/>
      <c r="BH27" s="435">
        <v>0.74399999999999999</v>
      </c>
      <c r="BI27" s="435">
        <v>0.18</v>
      </c>
      <c r="BJ27" s="435">
        <v>0</v>
      </c>
      <c r="BK27" s="435">
        <v>0</v>
      </c>
      <c r="BL27" s="435">
        <v>0</v>
      </c>
      <c r="BM27" s="435">
        <v>0</v>
      </c>
      <c r="BN27" s="404"/>
      <c r="BO27" s="404"/>
      <c r="BP27" s="404"/>
      <c r="BQ27" s="404"/>
      <c r="BR27" s="404"/>
      <c r="BS27" s="404"/>
      <c r="BT27" s="404"/>
      <c r="BU27" s="404"/>
      <c r="BV27" s="404"/>
      <c r="BW27" s="404"/>
      <c r="BX27" s="404"/>
      <c r="BY27" s="404"/>
      <c r="BZ27" s="404"/>
      <c r="CA27" s="404"/>
      <c r="CB27" s="404"/>
      <c r="CC27" s="404"/>
      <c r="CD27" s="412"/>
    </row>
    <row r="28" spans="5:82" ht="24" customHeight="1">
      <c r="E28" s="55"/>
      <c r="F28" s="753"/>
      <c r="G28" s="754"/>
      <c r="H28" s="754"/>
      <c r="I28" s="754"/>
      <c r="J28" s="755"/>
      <c r="K28" s="755"/>
      <c r="L28" s="755"/>
      <c r="M28" s="755"/>
      <c r="N28" s="755"/>
      <c r="O28" s="755"/>
      <c r="P28" s="755"/>
      <c r="Q28" s="752"/>
      <c r="R28" s="404"/>
      <c r="S28" s="404"/>
      <c r="T28" s="404"/>
      <c r="U28" s="404"/>
      <c r="V28" s="404"/>
      <c r="W28" s="404"/>
      <c r="X28" s="404"/>
      <c r="Y28" s="437"/>
      <c r="Z28" s="433" t="s">
        <v>128</v>
      </c>
      <c r="AA28" s="434" t="s">
        <v>592</v>
      </c>
      <c r="AB28" s="118" t="s">
        <v>541</v>
      </c>
      <c r="AC28" s="436" t="s">
        <v>5475</v>
      </c>
      <c r="AD28" s="118" t="s">
        <v>5407</v>
      </c>
      <c r="AE28" s="118" t="s">
        <v>131</v>
      </c>
      <c r="AF28" s="118" t="s">
        <v>131</v>
      </c>
      <c r="AG28" s="118" t="s">
        <v>131</v>
      </c>
      <c r="AH28" s="118" t="s">
        <v>2799</v>
      </c>
      <c r="AI28" s="118" t="s">
        <v>2799</v>
      </c>
      <c r="AJ28" s="118" t="s">
        <v>2800</v>
      </c>
      <c r="AK28" s="118" t="s">
        <v>4186</v>
      </c>
      <c r="AL28" s="118" t="s">
        <v>4185</v>
      </c>
      <c r="AM28" s="118" t="s">
        <v>5472</v>
      </c>
      <c r="AN28" s="118" t="s">
        <v>5313</v>
      </c>
      <c r="AO28" s="404"/>
      <c r="AP28" s="404"/>
      <c r="AQ28" s="404"/>
      <c r="AR28" s="404"/>
      <c r="AS28" s="404"/>
      <c r="AT28" s="404"/>
      <c r="AU28" s="118" t="s">
        <v>2799</v>
      </c>
      <c r="AV28" s="118" t="s">
        <v>2799</v>
      </c>
      <c r="AW28" s="118" t="s">
        <v>2800</v>
      </c>
      <c r="AX28" s="118" t="s">
        <v>4186</v>
      </c>
      <c r="AY28" s="118" t="s">
        <v>4185</v>
      </c>
      <c r="AZ28" s="404"/>
      <c r="BA28" s="404"/>
      <c r="BB28" s="404"/>
      <c r="BC28" s="404"/>
      <c r="BD28" s="404"/>
      <c r="BE28" s="404"/>
      <c r="BF28" s="404"/>
      <c r="BG28" s="404"/>
      <c r="BH28" s="435">
        <v>0.63</v>
      </c>
      <c r="BI28" s="435">
        <v>0.113</v>
      </c>
      <c r="BJ28" s="435">
        <v>0.63</v>
      </c>
      <c r="BK28" s="435">
        <v>0.113</v>
      </c>
      <c r="BL28" s="435">
        <v>0.63</v>
      </c>
      <c r="BM28" s="435">
        <v>0.113</v>
      </c>
      <c r="BN28" s="404"/>
      <c r="BO28" s="404"/>
      <c r="BP28" s="404"/>
      <c r="BQ28" s="404"/>
      <c r="BR28" s="404"/>
      <c r="BS28" s="404"/>
      <c r="BT28" s="404"/>
      <c r="BU28" s="404"/>
      <c r="BV28" s="404"/>
      <c r="BW28" s="404"/>
      <c r="BX28" s="404"/>
      <c r="BY28" s="404"/>
      <c r="BZ28" s="404"/>
      <c r="CA28" s="404"/>
      <c r="CB28" s="404"/>
      <c r="CC28" s="404"/>
      <c r="CD28" s="412"/>
    </row>
    <row r="29" spans="5:82" ht="24" customHeight="1">
      <c r="E29" s="55"/>
      <c r="F29" s="753"/>
      <c r="G29" s="754"/>
      <c r="H29" s="754"/>
      <c r="I29" s="754"/>
      <c r="J29" s="755"/>
      <c r="K29" s="755"/>
      <c r="L29" s="755"/>
      <c r="M29" s="755"/>
      <c r="N29" s="755"/>
      <c r="O29" s="755"/>
      <c r="P29" s="755"/>
      <c r="Q29" s="752"/>
      <c r="R29" s="404"/>
      <c r="S29" s="404"/>
      <c r="T29" s="404"/>
      <c r="U29" s="404"/>
      <c r="V29" s="404"/>
      <c r="W29" s="404"/>
      <c r="X29" s="404"/>
      <c r="Y29" s="437"/>
      <c r="Z29" s="433" t="s">
        <v>128</v>
      </c>
      <c r="AA29" s="434" t="s">
        <v>592</v>
      </c>
      <c r="AB29" s="118" t="s">
        <v>543</v>
      </c>
      <c r="AC29" s="436" t="s">
        <v>5478</v>
      </c>
      <c r="AD29" s="118" t="s">
        <v>2665</v>
      </c>
      <c r="AE29" s="118" t="s">
        <v>131</v>
      </c>
      <c r="AF29" s="118" t="s">
        <v>129</v>
      </c>
      <c r="AG29" s="118" t="s">
        <v>129</v>
      </c>
      <c r="AH29" s="118" t="s">
        <v>2799</v>
      </c>
      <c r="AI29" s="118" t="s">
        <v>2799</v>
      </c>
      <c r="AJ29" s="118" t="s">
        <v>2800</v>
      </c>
      <c r="AK29" s="118" t="s">
        <v>4186</v>
      </c>
      <c r="AL29" s="118" t="s">
        <v>4185</v>
      </c>
      <c r="AM29" s="118" t="s">
        <v>5472</v>
      </c>
      <c r="AN29" s="118" t="s">
        <v>5479</v>
      </c>
      <c r="AO29" s="404"/>
      <c r="AP29" s="404"/>
      <c r="AQ29" s="404"/>
      <c r="AR29" s="404"/>
      <c r="AS29" s="404"/>
      <c r="AT29" s="404"/>
      <c r="AU29" s="118" t="s">
        <v>2799</v>
      </c>
      <c r="AV29" s="118" t="s">
        <v>2799</v>
      </c>
      <c r="AW29" s="118" t="s">
        <v>2800</v>
      </c>
      <c r="AX29" s="118" t="s">
        <v>4186</v>
      </c>
      <c r="AY29" s="118" t="s">
        <v>4185</v>
      </c>
      <c r="AZ29" s="404"/>
      <c r="BA29" s="404"/>
      <c r="BB29" s="404"/>
      <c r="BC29" s="404"/>
      <c r="BD29" s="404"/>
      <c r="BE29" s="404"/>
      <c r="BF29" s="404"/>
      <c r="BG29" s="404"/>
      <c r="BH29" s="435">
        <v>0.29399999999999998</v>
      </c>
      <c r="BI29" s="435">
        <v>0.06</v>
      </c>
      <c r="BJ29" s="435">
        <v>0</v>
      </c>
      <c r="BK29" s="435">
        <v>0</v>
      </c>
      <c r="BL29" s="435">
        <v>0</v>
      </c>
      <c r="BM29" s="435">
        <v>0</v>
      </c>
      <c r="BN29" s="404"/>
      <c r="BO29" s="404"/>
      <c r="BP29" s="404"/>
      <c r="BQ29" s="404"/>
      <c r="BR29" s="404"/>
      <c r="BS29" s="404"/>
      <c r="BT29" s="404"/>
      <c r="BU29" s="404"/>
      <c r="BV29" s="404"/>
      <c r="BW29" s="404"/>
      <c r="BX29" s="404"/>
      <c r="BY29" s="404"/>
      <c r="BZ29" s="404"/>
      <c r="CA29" s="404"/>
      <c r="CB29" s="404"/>
      <c r="CC29" s="404"/>
      <c r="CD29" s="412"/>
    </row>
    <row r="30" spans="5:82" ht="24" customHeight="1">
      <c r="E30" s="55"/>
      <c r="F30" s="753"/>
      <c r="G30" s="754"/>
      <c r="H30" s="754"/>
      <c r="I30" s="754"/>
      <c r="J30" s="755"/>
      <c r="K30" s="755"/>
      <c r="L30" s="755"/>
      <c r="M30" s="755"/>
      <c r="N30" s="755"/>
      <c r="O30" s="755"/>
      <c r="P30" s="755"/>
      <c r="Q30" s="752"/>
      <c r="R30" s="404"/>
      <c r="S30" s="404"/>
      <c r="T30" s="404"/>
      <c r="U30" s="404"/>
      <c r="V30" s="404"/>
      <c r="W30" s="404"/>
      <c r="X30" s="404"/>
      <c r="Y30" s="437"/>
      <c r="Z30" s="433" t="s">
        <v>128</v>
      </c>
      <c r="AA30" s="434" t="s">
        <v>592</v>
      </c>
      <c r="AB30" s="118" t="s">
        <v>544</v>
      </c>
      <c r="AC30" s="436" t="s">
        <v>5419</v>
      </c>
      <c r="AD30" s="118" t="s">
        <v>2665</v>
      </c>
      <c r="AE30" s="118" t="s">
        <v>131</v>
      </c>
      <c r="AF30" s="118" t="s">
        <v>129</v>
      </c>
      <c r="AG30" s="118" t="s">
        <v>129</v>
      </c>
      <c r="AH30" s="118" t="s">
        <v>2799</v>
      </c>
      <c r="AI30" s="118" t="s">
        <v>2799</v>
      </c>
      <c r="AJ30" s="118" t="s">
        <v>2800</v>
      </c>
      <c r="AK30" s="118" t="s">
        <v>4186</v>
      </c>
      <c r="AL30" s="118" t="s">
        <v>4185</v>
      </c>
      <c r="AM30" s="118" t="s">
        <v>5420</v>
      </c>
      <c r="AN30" s="118" t="s">
        <v>523</v>
      </c>
      <c r="AO30" s="404"/>
      <c r="AP30" s="404"/>
      <c r="AQ30" s="404"/>
      <c r="AR30" s="404"/>
      <c r="AS30" s="404"/>
      <c r="AT30" s="404"/>
      <c r="AU30" s="118" t="s">
        <v>2799</v>
      </c>
      <c r="AV30" s="118" t="s">
        <v>2799</v>
      </c>
      <c r="AW30" s="118" t="s">
        <v>2800</v>
      </c>
      <c r="AX30" s="118" t="s">
        <v>4186</v>
      </c>
      <c r="AY30" s="118" t="s">
        <v>4185</v>
      </c>
      <c r="AZ30" s="404"/>
      <c r="BA30" s="404"/>
      <c r="BB30" s="404"/>
      <c r="BC30" s="404"/>
      <c r="BD30" s="404"/>
      <c r="BE30" s="404"/>
      <c r="BF30" s="404"/>
      <c r="BG30" s="404"/>
      <c r="BH30" s="435">
        <v>0.46200000000000002</v>
      </c>
      <c r="BI30" s="435">
        <v>0.24</v>
      </c>
      <c r="BJ30" s="435">
        <v>0</v>
      </c>
      <c r="BK30" s="435">
        <v>0</v>
      </c>
      <c r="BL30" s="435">
        <v>0</v>
      </c>
      <c r="BM30" s="435">
        <v>0</v>
      </c>
      <c r="BN30" s="404"/>
      <c r="BO30" s="404"/>
      <c r="BP30" s="404"/>
      <c r="BQ30" s="404"/>
      <c r="BR30" s="404"/>
      <c r="BS30" s="404"/>
      <c r="BT30" s="404"/>
      <c r="BU30" s="404"/>
      <c r="BV30" s="404"/>
      <c r="BW30" s="404"/>
      <c r="BX30" s="404"/>
      <c r="BY30" s="404"/>
      <c r="BZ30" s="404"/>
      <c r="CA30" s="404"/>
      <c r="CB30" s="404"/>
      <c r="CC30" s="404"/>
      <c r="CD30" s="412"/>
    </row>
    <row r="31" spans="5:82" ht="24" customHeight="1">
      <c r="E31" s="55"/>
      <c r="F31" s="753"/>
      <c r="G31" s="754"/>
      <c r="H31" s="754"/>
      <c r="I31" s="754"/>
      <c r="J31" s="755"/>
      <c r="K31" s="755"/>
      <c r="L31" s="755"/>
      <c r="M31" s="755"/>
      <c r="N31" s="755"/>
      <c r="O31" s="755"/>
      <c r="P31" s="755"/>
      <c r="Q31" s="752"/>
      <c r="R31" s="404"/>
      <c r="S31" s="404"/>
      <c r="T31" s="404"/>
      <c r="U31" s="404"/>
      <c r="V31" s="404"/>
      <c r="W31" s="404"/>
      <c r="X31" s="404"/>
      <c r="Y31" s="437"/>
      <c r="Z31" s="433" t="s">
        <v>128</v>
      </c>
      <c r="AA31" s="434" t="s">
        <v>592</v>
      </c>
      <c r="AB31" s="118" t="s">
        <v>546</v>
      </c>
      <c r="AC31" s="436" t="s">
        <v>5455</v>
      </c>
      <c r="AD31" s="118" t="s">
        <v>5407</v>
      </c>
      <c r="AE31" s="118" t="s">
        <v>131</v>
      </c>
      <c r="AF31" s="118" t="s">
        <v>131</v>
      </c>
      <c r="AG31" s="118" t="s">
        <v>131</v>
      </c>
      <c r="AH31" s="118" t="s">
        <v>2799</v>
      </c>
      <c r="AI31" s="118" t="s">
        <v>2799</v>
      </c>
      <c r="AJ31" s="118" t="s">
        <v>2800</v>
      </c>
      <c r="AK31" s="118" t="s">
        <v>4186</v>
      </c>
      <c r="AL31" s="118" t="s">
        <v>4185</v>
      </c>
      <c r="AM31" s="118" t="s">
        <v>5456</v>
      </c>
      <c r="AN31" s="118" t="s">
        <v>105</v>
      </c>
      <c r="AO31" s="404"/>
      <c r="AP31" s="404"/>
      <c r="AQ31" s="404"/>
      <c r="AR31" s="404"/>
      <c r="AS31" s="404"/>
      <c r="AT31" s="404"/>
      <c r="AU31" s="118" t="s">
        <v>2799</v>
      </c>
      <c r="AV31" s="118" t="s">
        <v>2799</v>
      </c>
      <c r="AW31" s="118" t="s">
        <v>2800</v>
      </c>
      <c r="AX31" s="118" t="s">
        <v>4186</v>
      </c>
      <c r="AY31" s="118" t="s">
        <v>4185</v>
      </c>
      <c r="AZ31" s="404"/>
      <c r="BA31" s="404"/>
      <c r="BB31" s="404"/>
      <c r="BC31" s="404"/>
      <c r="BD31" s="404"/>
      <c r="BE31" s="404"/>
      <c r="BF31" s="404"/>
      <c r="BG31" s="404"/>
      <c r="BH31" s="435">
        <v>0.39</v>
      </c>
      <c r="BI31" s="435">
        <v>0.16800000000000001</v>
      </c>
      <c r="BJ31" s="435">
        <v>0.39</v>
      </c>
      <c r="BK31" s="435">
        <v>0.16800000000000001</v>
      </c>
      <c r="BL31" s="435">
        <v>0.39</v>
      </c>
      <c r="BM31" s="435">
        <v>0.16800000000000001</v>
      </c>
      <c r="BN31" s="404"/>
      <c r="BO31" s="404"/>
      <c r="BP31" s="404"/>
      <c r="BQ31" s="404"/>
      <c r="BR31" s="404"/>
      <c r="BS31" s="404"/>
      <c r="BT31" s="404"/>
      <c r="BU31" s="404"/>
      <c r="BV31" s="404"/>
      <c r="BW31" s="404"/>
      <c r="BX31" s="404"/>
      <c r="BY31" s="404"/>
      <c r="BZ31" s="404"/>
      <c r="CA31" s="404"/>
      <c r="CB31" s="404"/>
      <c r="CC31" s="404"/>
      <c r="CD31" s="412"/>
    </row>
    <row r="32" spans="5:82" ht="24" customHeight="1">
      <c r="E32" s="55"/>
      <c r="F32" s="753"/>
      <c r="G32" s="754"/>
      <c r="H32" s="754"/>
      <c r="I32" s="754"/>
      <c r="J32" s="755"/>
      <c r="K32" s="755"/>
      <c r="L32" s="755"/>
      <c r="M32" s="755"/>
      <c r="N32" s="755"/>
      <c r="O32" s="755"/>
      <c r="P32" s="755"/>
      <c r="Q32" s="752"/>
      <c r="R32" s="404"/>
      <c r="S32" s="404"/>
      <c r="T32" s="404"/>
      <c r="U32" s="404"/>
      <c r="V32" s="404"/>
      <c r="W32" s="404"/>
      <c r="X32" s="404"/>
      <c r="Y32" s="437"/>
      <c r="Z32" s="433" t="s">
        <v>128</v>
      </c>
      <c r="AA32" s="434" t="s">
        <v>592</v>
      </c>
      <c r="AB32" s="118" t="s">
        <v>551</v>
      </c>
      <c r="AC32" s="436" t="s">
        <v>5459</v>
      </c>
      <c r="AD32" s="118" t="s">
        <v>2665</v>
      </c>
      <c r="AE32" s="118" t="s">
        <v>131</v>
      </c>
      <c r="AF32" s="118" t="s">
        <v>129</v>
      </c>
      <c r="AG32" s="118" t="s">
        <v>129</v>
      </c>
      <c r="AH32" s="118" t="s">
        <v>2799</v>
      </c>
      <c r="AI32" s="118" t="s">
        <v>2799</v>
      </c>
      <c r="AJ32" s="118" t="s">
        <v>2800</v>
      </c>
      <c r="AK32" s="118" t="s">
        <v>4186</v>
      </c>
      <c r="AL32" s="118" t="s">
        <v>4185</v>
      </c>
      <c r="AM32" s="118" t="s">
        <v>5456</v>
      </c>
      <c r="AN32" s="118" t="s">
        <v>603</v>
      </c>
      <c r="AO32" s="404"/>
      <c r="AP32" s="404"/>
      <c r="AQ32" s="404"/>
      <c r="AR32" s="404"/>
      <c r="AS32" s="404"/>
      <c r="AT32" s="404"/>
      <c r="AU32" s="118" t="s">
        <v>2799</v>
      </c>
      <c r="AV32" s="118" t="s">
        <v>2799</v>
      </c>
      <c r="AW32" s="118" t="s">
        <v>2800</v>
      </c>
      <c r="AX32" s="118" t="s">
        <v>4186</v>
      </c>
      <c r="AY32" s="118" t="s">
        <v>4185</v>
      </c>
      <c r="AZ32" s="404"/>
      <c r="BA32" s="404"/>
      <c r="BB32" s="404"/>
      <c r="BC32" s="404"/>
      <c r="BD32" s="404"/>
      <c r="BE32" s="404"/>
      <c r="BF32" s="404"/>
      <c r="BG32" s="404"/>
      <c r="BH32" s="435">
        <v>0.29399999999999998</v>
      </c>
      <c r="BI32" s="435">
        <v>0.12</v>
      </c>
      <c r="BJ32" s="435">
        <v>0</v>
      </c>
      <c r="BK32" s="435">
        <v>0</v>
      </c>
      <c r="BL32" s="435">
        <v>0</v>
      </c>
      <c r="BM32" s="435">
        <v>0</v>
      </c>
      <c r="BN32" s="404"/>
      <c r="BO32" s="404"/>
      <c r="BP32" s="404"/>
      <c r="BQ32" s="404"/>
      <c r="BR32" s="404"/>
      <c r="BS32" s="404"/>
      <c r="BT32" s="404"/>
      <c r="BU32" s="404"/>
      <c r="BV32" s="404"/>
      <c r="BW32" s="404"/>
      <c r="BX32" s="404"/>
      <c r="BY32" s="404"/>
      <c r="BZ32" s="404"/>
      <c r="CA32" s="404"/>
      <c r="CB32" s="404"/>
      <c r="CC32" s="404"/>
      <c r="CD32" s="412"/>
    </row>
    <row r="33" spans="1:82" ht="24" customHeight="1">
      <c r="E33" s="55"/>
      <c r="F33" s="753"/>
      <c r="G33" s="754"/>
      <c r="H33" s="754"/>
      <c r="I33" s="754"/>
      <c r="J33" s="755"/>
      <c r="K33" s="755"/>
      <c r="L33" s="755"/>
      <c r="M33" s="755"/>
      <c r="N33" s="755"/>
      <c r="O33" s="755"/>
      <c r="P33" s="755"/>
      <c r="Q33" s="752"/>
      <c r="R33" s="404"/>
      <c r="S33" s="404"/>
      <c r="T33" s="404"/>
      <c r="U33" s="404"/>
      <c r="V33" s="404"/>
      <c r="W33" s="404"/>
      <c r="X33" s="404"/>
      <c r="Y33" s="437"/>
      <c r="Z33" s="433" t="s">
        <v>128</v>
      </c>
      <c r="AA33" s="434" t="s">
        <v>592</v>
      </c>
      <c r="AB33" s="118" t="s">
        <v>552</v>
      </c>
      <c r="AC33" s="436" t="s">
        <v>5462</v>
      </c>
      <c r="AD33" s="118" t="s">
        <v>5407</v>
      </c>
      <c r="AE33" s="118" t="s">
        <v>131</v>
      </c>
      <c r="AF33" s="118" t="s">
        <v>131</v>
      </c>
      <c r="AG33" s="118" t="s">
        <v>131</v>
      </c>
      <c r="AH33" s="118" t="s">
        <v>2799</v>
      </c>
      <c r="AI33" s="118" t="s">
        <v>2799</v>
      </c>
      <c r="AJ33" s="118" t="s">
        <v>2800</v>
      </c>
      <c r="AK33" s="118" t="s">
        <v>4186</v>
      </c>
      <c r="AL33" s="118" t="s">
        <v>4185</v>
      </c>
      <c r="AM33" s="118" t="s">
        <v>5463</v>
      </c>
      <c r="AN33" s="118" t="s">
        <v>394</v>
      </c>
      <c r="AO33" s="404"/>
      <c r="AP33" s="404"/>
      <c r="AQ33" s="404"/>
      <c r="AR33" s="404"/>
      <c r="AS33" s="404"/>
      <c r="AT33" s="404"/>
      <c r="AU33" s="118" t="s">
        <v>2799</v>
      </c>
      <c r="AV33" s="118" t="s">
        <v>2799</v>
      </c>
      <c r="AW33" s="118" t="s">
        <v>2800</v>
      </c>
      <c r="AX33" s="118" t="s">
        <v>4186</v>
      </c>
      <c r="AY33" s="118" t="s">
        <v>4185</v>
      </c>
      <c r="AZ33" s="404"/>
      <c r="BA33" s="404"/>
      <c r="BB33" s="404"/>
      <c r="BC33" s="404"/>
      <c r="BD33" s="404"/>
      <c r="BE33" s="404"/>
      <c r="BF33" s="404"/>
      <c r="BG33" s="404"/>
      <c r="BH33" s="435">
        <v>0.54600000000000004</v>
      </c>
      <c r="BI33" s="435">
        <v>0.15</v>
      </c>
      <c r="BJ33" s="435">
        <v>0.54600000000000004</v>
      </c>
      <c r="BK33" s="435">
        <v>0.15</v>
      </c>
      <c r="BL33" s="435">
        <v>0.54600000000000004</v>
      </c>
      <c r="BM33" s="435">
        <v>0.15</v>
      </c>
      <c r="BN33" s="404"/>
      <c r="BO33" s="404"/>
      <c r="BP33" s="404"/>
      <c r="BQ33" s="404"/>
      <c r="BR33" s="404"/>
      <c r="BS33" s="404"/>
      <c r="BT33" s="404"/>
      <c r="BU33" s="404"/>
      <c r="BV33" s="404"/>
      <c r="BW33" s="404"/>
      <c r="BX33" s="404"/>
      <c r="BY33" s="404"/>
      <c r="BZ33" s="404"/>
      <c r="CA33" s="404"/>
      <c r="CB33" s="404"/>
      <c r="CC33" s="404"/>
      <c r="CD33" s="412"/>
    </row>
    <row r="34" spans="1:82" ht="24" customHeight="1">
      <c r="E34" s="55"/>
      <c r="F34" s="753"/>
      <c r="G34" s="754"/>
      <c r="H34" s="754"/>
      <c r="I34" s="754"/>
      <c r="J34" s="755"/>
      <c r="K34" s="755"/>
      <c r="L34" s="755"/>
      <c r="M34" s="755"/>
      <c r="N34" s="755"/>
      <c r="O34" s="755"/>
      <c r="P34" s="755"/>
      <c r="Q34" s="752"/>
      <c r="R34" s="404"/>
      <c r="S34" s="404"/>
      <c r="T34" s="404"/>
      <c r="U34" s="404"/>
      <c r="V34" s="404"/>
      <c r="W34" s="404"/>
      <c r="X34" s="404"/>
      <c r="Y34" s="437"/>
      <c r="Z34" s="433" t="s">
        <v>128</v>
      </c>
      <c r="AA34" s="434" t="s">
        <v>592</v>
      </c>
      <c r="AB34" s="118" t="s">
        <v>553</v>
      </c>
      <c r="AC34" s="436" t="s">
        <v>5423</v>
      </c>
      <c r="AD34" s="118" t="s">
        <v>2665</v>
      </c>
      <c r="AE34" s="118" t="s">
        <v>131</v>
      </c>
      <c r="AF34" s="118" t="s">
        <v>129</v>
      </c>
      <c r="AG34" s="118" t="s">
        <v>129</v>
      </c>
      <c r="AH34" s="118" t="s">
        <v>2799</v>
      </c>
      <c r="AI34" s="118" t="s">
        <v>2799</v>
      </c>
      <c r="AJ34" s="118" t="s">
        <v>2800</v>
      </c>
      <c r="AK34" s="118" t="s">
        <v>4186</v>
      </c>
      <c r="AL34" s="118" t="s">
        <v>4185</v>
      </c>
      <c r="AM34" s="118" t="s">
        <v>5424</v>
      </c>
      <c r="AN34" s="118" t="s">
        <v>1137</v>
      </c>
      <c r="AO34" s="404"/>
      <c r="AP34" s="404"/>
      <c r="AQ34" s="404"/>
      <c r="AR34" s="404"/>
      <c r="AS34" s="404"/>
      <c r="AT34" s="404"/>
      <c r="AU34" s="118" t="s">
        <v>2799</v>
      </c>
      <c r="AV34" s="118" t="s">
        <v>2799</v>
      </c>
      <c r="AW34" s="118" t="s">
        <v>2800</v>
      </c>
      <c r="AX34" s="118" t="s">
        <v>4186</v>
      </c>
      <c r="AY34" s="118" t="s">
        <v>4185</v>
      </c>
      <c r="AZ34" s="404"/>
      <c r="BA34" s="404"/>
      <c r="BB34" s="404"/>
      <c r="BC34" s="404"/>
      <c r="BD34" s="404"/>
      <c r="BE34" s="404"/>
      <c r="BF34" s="404"/>
      <c r="BG34" s="404"/>
      <c r="BH34" s="435">
        <v>0.23400000000000001</v>
      </c>
      <c r="BI34" s="435">
        <v>0.11</v>
      </c>
      <c r="BJ34" s="435">
        <v>0</v>
      </c>
      <c r="BK34" s="435">
        <v>0</v>
      </c>
      <c r="BL34" s="435">
        <v>0</v>
      </c>
      <c r="BM34" s="435">
        <v>0</v>
      </c>
      <c r="BN34" s="404"/>
      <c r="BO34" s="404"/>
      <c r="BP34" s="404"/>
      <c r="BQ34" s="404"/>
      <c r="BR34" s="404"/>
      <c r="BS34" s="404"/>
      <c r="BT34" s="404"/>
      <c r="BU34" s="404"/>
      <c r="BV34" s="404"/>
      <c r="BW34" s="404"/>
      <c r="BX34" s="404"/>
      <c r="BY34" s="404"/>
      <c r="BZ34" s="404"/>
      <c r="CA34" s="404"/>
      <c r="CB34" s="404"/>
      <c r="CC34" s="404"/>
      <c r="CD34" s="412"/>
    </row>
    <row r="35" spans="1:82" ht="24" customHeight="1">
      <c r="E35" s="55"/>
      <c r="F35" s="753"/>
      <c r="G35" s="754"/>
      <c r="H35" s="754"/>
      <c r="I35" s="754"/>
      <c r="J35" s="755"/>
      <c r="K35" s="755"/>
      <c r="L35" s="755"/>
      <c r="M35" s="755"/>
      <c r="N35" s="755"/>
      <c r="O35" s="755"/>
      <c r="P35" s="755"/>
      <c r="Q35" s="752"/>
      <c r="R35" s="404"/>
      <c r="S35" s="404"/>
      <c r="T35" s="404"/>
      <c r="U35" s="404"/>
      <c r="V35" s="404"/>
      <c r="W35" s="404"/>
      <c r="X35" s="404"/>
      <c r="Y35" s="437"/>
      <c r="Z35" s="433" t="s">
        <v>128</v>
      </c>
      <c r="AA35" s="434" t="s">
        <v>592</v>
      </c>
      <c r="AB35" s="118" t="s">
        <v>603</v>
      </c>
      <c r="AC35" s="436" t="s">
        <v>5406</v>
      </c>
      <c r="AD35" s="118" t="s">
        <v>5407</v>
      </c>
      <c r="AE35" s="118" t="s">
        <v>131</v>
      </c>
      <c r="AF35" s="118" t="s">
        <v>131</v>
      </c>
      <c r="AG35" s="118" t="s">
        <v>131</v>
      </c>
      <c r="AH35" s="118" t="s">
        <v>2799</v>
      </c>
      <c r="AI35" s="118" t="s">
        <v>2799</v>
      </c>
      <c r="AJ35" s="118" t="s">
        <v>2800</v>
      </c>
      <c r="AK35" s="118" t="s">
        <v>4186</v>
      </c>
      <c r="AL35" s="118" t="s">
        <v>4185</v>
      </c>
      <c r="AM35" s="118" t="s">
        <v>5408</v>
      </c>
      <c r="AN35" s="118" t="s">
        <v>5409</v>
      </c>
      <c r="AO35" s="404"/>
      <c r="AP35" s="404"/>
      <c r="AQ35" s="404"/>
      <c r="AR35" s="404"/>
      <c r="AS35" s="404"/>
      <c r="AT35" s="404"/>
      <c r="AU35" s="118" t="s">
        <v>2799</v>
      </c>
      <c r="AV35" s="118" t="s">
        <v>2799</v>
      </c>
      <c r="AW35" s="118" t="s">
        <v>2800</v>
      </c>
      <c r="AX35" s="118" t="s">
        <v>4186</v>
      </c>
      <c r="AY35" s="118" t="s">
        <v>4185</v>
      </c>
      <c r="AZ35" s="404"/>
      <c r="BA35" s="404"/>
      <c r="BB35" s="404"/>
      <c r="BC35" s="404"/>
      <c r="BD35" s="404"/>
      <c r="BE35" s="404"/>
      <c r="BF35" s="404"/>
      <c r="BG35" s="404"/>
      <c r="BH35" s="435">
        <v>1.5</v>
      </c>
      <c r="BI35" s="435">
        <v>2.4E-2</v>
      </c>
      <c r="BJ35" s="435">
        <v>1.5</v>
      </c>
      <c r="BK35" s="435">
        <v>2.4E-2</v>
      </c>
      <c r="BL35" s="435">
        <v>1.5</v>
      </c>
      <c r="BM35" s="435">
        <v>2.4E-2</v>
      </c>
      <c r="BN35" s="404"/>
      <c r="BO35" s="404"/>
      <c r="BP35" s="404"/>
      <c r="BQ35" s="404"/>
      <c r="BR35" s="404"/>
      <c r="BS35" s="404"/>
      <c r="BT35" s="404"/>
      <c r="BU35" s="404"/>
      <c r="BV35" s="404"/>
      <c r="BW35" s="404"/>
      <c r="BX35" s="404"/>
      <c r="BY35" s="404"/>
      <c r="BZ35" s="404"/>
      <c r="CA35" s="404"/>
      <c r="CB35" s="404"/>
      <c r="CC35" s="404"/>
      <c r="CD35" s="412"/>
    </row>
    <row r="36" spans="1:82" ht="11.25" customHeight="1">
      <c r="E36" s="55"/>
      <c r="F36" s="753"/>
      <c r="G36" s="754"/>
      <c r="H36" s="754"/>
      <c r="I36" s="754"/>
      <c r="J36" s="755"/>
      <c r="K36" s="755"/>
      <c r="L36" s="755"/>
      <c r="M36" s="755"/>
      <c r="N36" s="755"/>
      <c r="O36" s="755"/>
      <c r="P36" s="755"/>
      <c r="Q36" s="753"/>
      <c r="R36" s="404"/>
      <c r="S36" s="404"/>
      <c r="T36" s="404"/>
      <c r="U36" s="404"/>
      <c r="V36" s="404"/>
      <c r="W36" s="404"/>
      <c r="X36" s="404"/>
      <c r="Y36" s="404"/>
      <c r="Z36" s="404"/>
      <c r="AA36" s="413"/>
      <c r="AB36" s="427"/>
      <c r="AC36" s="427" t="s">
        <v>831</v>
      </c>
      <c r="AD36" s="427"/>
      <c r="AE36" s="427"/>
      <c r="AF36" s="427"/>
      <c r="AG36" s="427"/>
      <c r="AH36" s="427"/>
      <c r="AI36" s="427"/>
      <c r="AJ36" s="427"/>
      <c r="AK36" s="427"/>
      <c r="AL36" s="427"/>
      <c r="AM36" s="427"/>
      <c r="AN36" s="427"/>
      <c r="AO36" s="427"/>
      <c r="AP36" s="427"/>
      <c r="AQ36" s="427"/>
      <c r="AR36" s="427"/>
      <c r="AS36" s="427"/>
      <c r="AT36" s="427"/>
      <c r="AU36" s="427"/>
      <c r="AV36" s="427"/>
      <c r="AW36" s="427"/>
      <c r="AX36" s="427"/>
      <c r="AY36" s="427"/>
      <c r="AZ36" s="427"/>
      <c r="BA36" s="427"/>
      <c r="BB36" s="427"/>
      <c r="BC36" s="427"/>
      <c r="BD36" s="427"/>
      <c r="BE36" s="427"/>
      <c r="BF36" s="427"/>
      <c r="BG36" s="427"/>
      <c r="BH36" s="427"/>
      <c r="BI36" s="427"/>
      <c r="BJ36" s="427"/>
      <c r="BK36" s="427"/>
      <c r="BL36" s="427"/>
      <c r="BM36" s="427"/>
      <c r="BN36" s="427"/>
      <c r="BO36" s="427"/>
      <c r="BP36" s="427"/>
      <c r="BQ36" s="427"/>
      <c r="BR36" s="427"/>
      <c r="BS36" s="427"/>
      <c r="BT36" s="427"/>
      <c r="BU36" s="427"/>
      <c r="BV36" s="427"/>
      <c r="BW36" s="427"/>
      <c r="BX36" s="427"/>
      <c r="BY36" s="427"/>
      <c r="BZ36" s="427"/>
      <c r="CA36" s="427"/>
      <c r="CB36" s="427"/>
      <c r="CC36" s="427"/>
      <c r="CD36" s="428"/>
    </row>
    <row r="37" spans="1:82" ht="0.75" customHeight="1">
      <c r="C37" s="20" t="s">
        <v>605</v>
      </c>
      <c r="E37" s="238" t="s">
        <v>605</v>
      </c>
      <c r="F37" s="413"/>
      <c r="G37" s="414" t="s">
        <v>2292</v>
      </c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  <c r="S37" s="427"/>
      <c r="T37" s="427"/>
      <c r="U37" s="427"/>
      <c r="V37" s="427"/>
      <c r="W37" s="427"/>
      <c r="X37" s="427"/>
      <c r="Y37" s="427"/>
      <c r="Z37" s="427"/>
      <c r="AA37" s="427"/>
      <c r="AB37" s="427"/>
      <c r="AC37" s="427"/>
      <c r="AD37" s="427"/>
      <c r="AE37" s="427"/>
      <c r="AF37" s="427"/>
      <c r="AG37" s="427"/>
      <c r="AH37" s="427"/>
      <c r="AI37" s="427"/>
      <c r="AJ37" s="427"/>
      <c r="AK37" s="427"/>
      <c r="AL37" s="427"/>
      <c r="AM37" s="427"/>
      <c r="AN37" s="427"/>
      <c r="AO37" s="427"/>
      <c r="AP37" s="427"/>
      <c r="AQ37" s="427"/>
      <c r="AR37" s="427"/>
      <c r="AS37" s="427"/>
      <c r="AT37" s="427"/>
      <c r="AU37" s="427"/>
      <c r="AV37" s="427"/>
      <c r="AW37" s="427"/>
      <c r="AX37" s="427"/>
      <c r="AY37" s="427"/>
      <c r="AZ37" s="427"/>
      <c r="BA37" s="427"/>
      <c r="BB37" s="427"/>
      <c r="BC37" s="427"/>
      <c r="BD37" s="427"/>
      <c r="BE37" s="427"/>
      <c r="BF37" s="427"/>
      <c r="BG37" s="427"/>
      <c r="BH37" s="427"/>
      <c r="BI37" s="427"/>
      <c r="BJ37" s="427"/>
      <c r="BK37" s="427"/>
      <c r="BL37" s="427"/>
      <c r="BM37" s="427"/>
      <c r="BN37" s="427"/>
      <c r="BO37" s="427"/>
      <c r="BP37" s="427"/>
      <c r="BQ37" s="427"/>
      <c r="BR37" s="427"/>
      <c r="BS37" s="427"/>
      <c r="BT37" s="427"/>
      <c r="BU37" s="427"/>
      <c r="BV37" s="427"/>
      <c r="BW37" s="427"/>
      <c r="BX37" s="427"/>
      <c r="BY37" s="427"/>
      <c r="BZ37" s="427"/>
      <c r="CA37" s="427"/>
      <c r="CB37" s="427"/>
      <c r="CC37" s="427"/>
      <c r="CD37" s="428"/>
    </row>
    <row r="38" spans="1:82" s="20" customFormat="1">
      <c r="D38"/>
      <c r="E38" s="23" t="s">
        <v>734</v>
      </c>
      <c r="F38" s="136"/>
      <c r="G38" s="136"/>
      <c r="H38" s="136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6"/>
      <c r="AS38" s="136"/>
      <c r="AT38" s="136"/>
      <c r="AU38" s="137"/>
      <c r="AV38" s="137"/>
      <c r="AW38" s="137"/>
      <c r="AX38" s="137"/>
      <c r="AY38" s="136"/>
      <c r="AZ38" s="136"/>
      <c r="BA38" s="136"/>
      <c r="BB38" s="137"/>
      <c r="BC38" s="137"/>
      <c r="BD38" s="137"/>
      <c r="BE38" s="137"/>
      <c r="BF38" s="136"/>
      <c r="BG38" s="136"/>
      <c r="BH38" s="137"/>
      <c r="BI38" s="137"/>
      <c r="BJ38" s="137"/>
      <c r="BK38" s="137"/>
      <c r="BL38" s="137"/>
      <c r="BM38" s="137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</row>
    <row r="39" spans="1:82" s="20" customFormat="1">
      <c r="D39"/>
      <c r="E39" s="23"/>
      <c r="F39" s="23"/>
      <c r="G39" s="598" t="s">
        <v>2280</v>
      </c>
      <c r="H39" s="23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23"/>
      <c r="AE39" s="23"/>
      <c r="AF39" s="23"/>
      <c r="AG39" s="23"/>
      <c r="AH39" s="50"/>
      <c r="AI39" s="50"/>
      <c r="AJ39" s="50"/>
      <c r="AK39" s="50"/>
      <c r="AL39" s="23"/>
      <c r="AM39" s="23"/>
      <c r="AN39" s="50"/>
      <c r="AO39" s="50"/>
      <c r="AP39" s="23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23"/>
      <c r="BV39" s="23"/>
      <c r="BW39" s="50"/>
      <c r="BX39" s="50"/>
      <c r="BY39" s="50"/>
      <c r="BZ39" s="50"/>
      <c r="CA39" s="50"/>
      <c r="CB39" s="23"/>
      <c r="CC39" s="23"/>
      <c r="CD39" s="23"/>
    </row>
    <row r="40" spans="1:82" ht="39.75" customHeight="1">
      <c r="G40" s="774" t="s">
        <v>2294</v>
      </c>
      <c r="H40" s="775"/>
      <c r="I40" s="775"/>
      <c r="J40" s="775"/>
      <c r="K40" s="775"/>
      <c r="L40" s="775"/>
      <c r="M40" s="775"/>
      <c r="N40" s="775"/>
      <c r="O40" s="775"/>
      <c r="P40" s="775"/>
      <c r="Q40" s="775"/>
      <c r="AD40" s="2"/>
      <c r="AE40" s="2"/>
      <c r="AF40" s="2"/>
      <c r="AG40" s="2"/>
      <c r="AI40" s="2"/>
      <c r="AJ40" s="2"/>
      <c r="AK40" s="2"/>
      <c r="AL40" s="2"/>
      <c r="AM40" s="2"/>
      <c r="AN40" s="2"/>
      <c r="AO40" s="2"/>
      <c r="AU40" s="2"/>
      <c r="BB40" s="2"/>
      <c r="BE40" s="20"/>
      <c r="BG40" s="20"/>
      <c r="BK40" s="2"/>
      <c r="BN40" s="20"/>
      <c r="BO40" s="20"/>
      <c r="BP40" s="20"/>
      <c r="BQ40" s="20"/>
      <c r="BR40" s="20"/>
      <c r="BS40" s="20"/>
      <c r="BT40" s="20"/>
      <c r="BW40" s="20"/>
      <c r="BX40" s="20"/>
      <c r="BY40" s="20"/>
      <c r="BZ40" s="20"/>
    </row>
    <row r="41" spans="1:82" ht="45" customHeight="1">
      <c r="G41" s="774" t="s">
        <v>2293</v>
      </c>
      <c r="H41" s="775"/>
      <c r="I41" s="775"/>
      <c r="J41" s="775"/>
      <c r="K41" s="775"/>
      <c r="L41" s="775"/>
      <c r="M41" s="775"/>
      <c r="N41" s="775"/>
      <c r="O41" s="775"/>
      <c r="P41" s="775"/>
      <c r="Q41" s="775"/>
      <c r="AD41" s="2"/>
      <c r="AE41" s="2"/>
      <c r="AF41" s="2"/>
      <c r="AG41" s="2"/>
      <c r="AI41" s="2"/>
      <c r="AJ41" s="2"/>
      <c r="AK41" s="2"/>
      <c r="AL41" s="2"/>
      <c r="AM41" s="2"/>
      <c r="AN41" s="2"/>
      <c r="AO41" s="2"/>
      <c r="AU41" s="2"/>
      <c r="BB41" s="2"/>
      <c r="BE41" s="20"/>
      <c r="BG41" s="20"/>
      <c r="BK41" s="2"/>
      <c r="BN41" s="20"/>
      <c r="BO41" s="20"/>
      <c r="BP41" s="20"/>
      <c r="BQ41" s="20"/>
      <c r="BR41" s="20"/>
      <c r="BS41" s="20"/>
      <c r="BT41" s="20"/>
      <c r="BW41" s="20"/>
      <c r="BX41" s="20"/>
      <c r="BY41" s="20"/>
      <c r="BZ41" s="20"/>
    </row>
    <row r="43" spans="1:82" s="20" customFormat="1" ht="24" customHeight="1">
      <c r="A43" s="22"/>
      <c r="D43"/>
      <c r="F43" s="737" t="s">
        <v>5491</v>
      </c>
      <c r="G43" s="737"/>
      <c r="H43" s="737"/>
      <c r="I43" s="737"/>
      <c r="J43" s="737"/>
      <c r="K43" s="737"/>
      <c r="AN43" s="22"/>
      <c r="AO43" s="22"/>
      <c r="AU43" s="22"/>
      <c r="BB43" s="22"/>
    </row>
    <row r="44" spans="1:82" ht="11.25" customHeight="1"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</row>
    <row r="45" spans="1:82" ht="11.25" customHeight="1"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</row>
    <row r="46" spans="1:82" ht="11.25" customHeight="1"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</row>
    <row r="47" spans="1:82"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</row>
    <row r="48" spans="1:82"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</row>
    <row r="49" spans="40:54"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</row>
    <row r="50" spans="40:54">
      <c r="AP50" s="22"/>
      <c r="AQ50" s="22"/>
      <c r="AR50" s="22"/>
      <c r="AS50" s="22"/>
      <c r="AT50" s="22"/>
      <c r="AV50" s="22"/>
      <c r="AW50" s="22"/>
      <c r="AX50" s="22"/>
      <c r="AY50" s="22"/>
      <c r="AZ50" s="22"/>
      <c r="BA50" s="22"/>
    </row>
    <row r="51" spans="40:54">
      <c r="AP51" s="22"/>
      <c r="AQ51" s="22"/>
      <c r="AR51" s="22"/>
      <c r="AS51" s="22"/>
      <c r="AT51" s="22"/>
      <c r="AV51" s="22"/>
      <c r="AW51" s="22"/>
      <c r="AX51" s="22"/>
      <c r="AY51" s="22"/>
      <c r="AZ51" s="22"/>
      <c r="BA51" s="22"/>
    </row>
    <row r="52" spans="40:54">
      <c r="AP52" s="22"/>
      <c r="AQ52" s="22"/>
      <c r="AR52" s="22"/>
      <c r="AS52" s="22"/>
      <c r="AT52" s="22"/>
      <c r="AV52" s="22"/>
      <c r="AW52" s="22"/>
      <c r="AX52" s="22"/>
      <c r="AY52" s="22"/>
      <c r="AZ52" s="22"/>
      <c r="BA52" s="22"/>
    </row>
    <row r="53" spans="40:54">
      <c r="AP53" s="22"/>
      <c r="AQ53" s="22"/>
      <c r="AR53" s="22"/>
      <c r="AS53" s="22"/>
      <c r="AT53" s="22"/>
      <c r="AV53" s="22"/>
      <c r="AW53" s="22"/>
      <c r="AX53" s="22"/>
      <c r="AY53" s="22"/>
      <c r="AZ53" s="22"/>
      <c r="BA53" s="22"/>
    </row>
  </sheetData>
  <sheetProtection algorithmName="SHA-512" hashValue="fVR5AiOgyR3YF5O/hnZY/o+dUDDjhGsOFW9PBKU04KCJk5/zOAUNRwOiRNO/+tuCm0CMQaeYtQ5x2cJ2iyJ+vQ==" saltValue="2EDdXo/0gHhUm9XHqTT1SA==" spinCount="100000" sheet="1" objects="1" scenarios="1" formatColumns="0" formatRows="0"/>
  <mergeCells count="97">
    <mergeCell ref="G40:Q40"/>
    <mergeCell ref="G41:Q41"/>
    <mergeCell ref="BR12:BR14"/>
    <mergeCell ref="BS12:BS14"/>
    <mergeCell ref="AH12:AN12"/>
    <mergeCell ref="AE12:AG12"/>
    <mergeCell ref="AE13:AE14"/>
    <mergeCell ref="AF13:AF14"/>
    <mergeCell ref="AG13:AG14"/>
    <mergeCell ref="AP12:AP14"/>
    <mergeCell ref="AL13:AL14"/>
    <mergeCell ref="AQ12:AQ14"/>
    <mergeCell ref="BE12:BE14"/>
    <mergeCell ref="AS12:AS14"/>
    <mergeCell ref="AK13:AK14"/>
    <mergeCell ref="AW13:AW14"/>
    <mergeCell ref="I5:J5"/>
    <mergeCell ref="AH13:AH14"/>
    <mergeCell ref="AI13:AI14"/>
    <mergeCell ref="J12:J14"/>
    <mergeCell ref="K12:K14"/>
    <mergeCell ref="L12:L14"/>
    <mergeCell ref="M12:M14"/>
    <mergeCell ref="Q12:Q14"/>
    <mergeCell ref="R12:R14"/>
    <mergeCell ref="AD12:AD14"/>
    <mergeCell ref="N12:N14"/>
    <mergeCell ref="O12:O14"/>
    <mergeCell ref="P12:P14"/>
    <mergeCell ref="AA12:AA14"/>
    <mergeCell ref="AB12:AB14"/>
    <mergeCell ref="AC12:AC14"/>
    <mergeCell ref="AR12:AR14"/>
    <mergeCell ref="BO12:BO14"/>
    <mergeCell ref="BN12:BN14"/>
    <mergeCell ref="BC12:BC14"/>
    <mergeCell ref="BD12:BD14"/>
    <mergeCell ref="AT12:AT14"/>
    <mergeCell ref="AX13:AX14"/>
    <mergeCell ref="AY13:AY14"/>
    <mergeCell ref="AU12:BB12"/>
    <mergeCell ref="BB13:BB14"/>
    <mergeCell ref="BA13:BA14"/>
    <mergeCell ref="AU13:AU14"/>
    <mergeCell ref="AV13:AV14"/>
    <mergeCell ref="BH13:BH14"/>
    <mergeCell ref="BI13:BI14"/>
    <mergeCell ref="BM13:BM14"/>
    <mergeCell ref="CD12:CD14"/>
    <mergeCell ref="BZ12:BZ14"/>
    <mergeCell ref="CC12:CC14"/>
    <mergeCell ref="BT12:BT14"/>
    <mergeCell ref="BU12:BU14"/>
    <mergeCell ref="BX12:BX14"/>
    <mergeCell ref="CA12:CA14"/>
    <mergeCell ref="CB12:CB14"/>
    <mergeCell ref="BY12:BY14"/>
    <mergeCell ref="BV12:BV14"/>
    <mergeCell ref="BW12:BW14"/>
    <mergeCell ref="BL12:BM12"/>
    <mergeCell ref="BF12:BF14"/>
    <mergeCell ref="BJ12:BK12"/>
    <mergeCell ref="BQ12:BQ14"/>
    <mergeCell ref="BG12:BG14"/>
    <mergeCell ref="BH12:BI12"/>
    <mergeCell ref="BJ13:BJ14"/>
    <mergeCell ref="BK13:BK14"/>
    <mergeCell ref="BL13:BL14"/>
    <mergeCell ref="BP12:BP14"/>
    <mergeCell ref="G4:N4"/>
    <mergeCell ref="F43:K43"/>
    <mergeCell ref="AZ13:AZ14"/>
    <mergeCell ref="Y12:Y14"/>
    <mergeCell ref="Z12:Z14"/>
    <mergeCell ref="S12:T13"/>
    <mergeCell ref="U12:V13"/>
    <mergeCell ref="F12:F14"/>
    <mergeCell ref="G12:G14"/>
    <mergeCell ref="H12:H14"/>
    <mergeCell ref="I12:I14"/>
    <mergeCell ref="W12:X13"/>
    <mergeCell ref="AO12:AO14"/>
    <mergeCell ref="AJ13:AJ14"/>
    <mergeCell ref="AM13:AM14"/>
    <mergeCell ref="AN13:AN14"/>
    <mergeCell ref="Q16:Q36"/>
    <mergeCell ref="F16:F36"/>
    <mergeCell ref="G16:G36"/>
    <mergeCell ref="H16:H36"/>
    <mergeCell ref="I16:I36"/>
    <mergeCell ref="J16:J36"/>
    <mergeCell ref="K16:K36"/>
    <mergeCell ref="L16:L36"/>
    <mergeCell ref="M16:M36"/>
    <mergeCell ref="N16:N36"/>
    <mergeCell ref="O16:O36"/>
    <mergeCell ref="P16:P36"/>
  </mergeCells>
  <hyperlinks>
    <hyperlink ref="AC36" location="'TECH_HORISONTAL'!A1" tooltip="Добавить объект" display="Добавить объект"/>
    <hyperlink ref="AA17" location="'TECH_HORISONTAL'!A1" tooltip="Удалить" display="О"/>
    <hyperlink ref="AA18" location="'TECH_HORISONTAL'!A1" tooltip="Удалить" display="О"/>
    <hyperlink ref="AA19" location="'TECH_HORISONTAL'!A1" tooltip="Удалить" display="О"/>
    <hyperlink ref="AA20" location="'TECH_HORISONTAL'!A1" tooltip="Удалить" display="О"/>
    <hyperlink ref="AA21" location="'TECH_HORISONTAL'!A1" tooltip="Удалить" display="О"/>
    <hyperlink ref="AA22" location="'TECH_HORISONTAL'!A1" tooltip="Удалить" display="О"/>
    <hyperlink ref="AA23" location="'TECH_HORISONTAL'!A1" tooltip="Удалить" display="О"/>
    <hyperlink ref="AA24" location="'TECH_HORISONTAL'!A1" tooltip="Удалить" display="О"/>
    <hyperlink ref="AA25" location="'TECH_HORISONTAL'!A1" tooltip="Удалить" display="О"/>
    <hyperlink ref="AA26" location="'TECH_HORISONTAL'!A1" tooltip="Удалить" display="О"/>
    <hyperlink ref="AA27" location="'TECH_HORISONTAL'!A1" tooltip="Удалить" display="О"/>
    <hyperlink ref="AA28" location="'TECH_HORISONTAL'!A1" tooltip="Удалить" display="О"/>
    <hyperlink ref="AA29" location="'TECH_HORISONTAL'!A1" tooltip="Удалить" display="О"/>
    <hyperlink ref="AA30" location="'TECH_HORISONTAL'!A1" tooltip="Удалить" display="О"/>
    <hyperlink ref="AA31" location="'TECH_HORISONTAL'!A1" tooltip="Удалить" display="О"/>
    <hyperlink ref="AA32" location="'TECH_HORISONTAL'!A1" tooltip="Удалить" display="О"/>
    <hyperlink ref="AA33" location="'TECH_HORISONTAL'!A1" tooltip="Удалить" display="О"/>
    <hyperlink ref="AA34" location="'TECH_HORISONTAL'!A1" tooltip="Удалить" display="О"/>
    <hyperlink ref="AA35" location="'TECH_HORISONTAL'!A1" tooltip="Удалить" display="О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mod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modVLDUniqueness">
    <tabColor indexed="47"/>
  </sheetPr>
  <dimension ref="A1"/>
  <sheetViews>
    <sheetView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modfrmReestr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modfrmOrg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modUpdTemplMain">
    <tabColor indexed="47"/>
  </sheetPr>
  <dimension ref="AA1:AJ1"/>
  <sheetViews>
    <sheetView showGridLines="0" zoomScaleNormal="100" workbookViewId="0"/>
  </sheetViews>
  <sheetFormatPr defaultRowHeight="11.25"/>
  <cols>
    <col min="1" max="26" width="9.140625" style="2"/>
    <col min="27" max="36" width="9.140625" style="8"/>
    <col min="37" max="16384" width="9.140625" style="2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modfrmCheckUpdates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6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modfrmDateChoose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phoneticPr fontId="3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modIHLCommandBar">
    <tabColor indexed="47"/>
  </sheetPr>
  <dimension ref="A1"/>
  <sheetViews>
    <sheetView showGridLines="0" zoomScaleNormal="100" workbookViewId="0"/>
  </sheetViews>
  <sheetFormatPr defaultRowHeight="11.25"/>
  <cols>
    <col min="1" max="16384" width="9.140625" style="3"/>
  </cols>
  <sheetData/>
  <sheetProtection formatColumns="0" formatRows="0"/>
  <dataConsolidate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modfrmHEATAdditionalOrgData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modfrmHEATFUELSelector">
    <tabColor indexed="47"/>
  </sheetPr>
  <dimension ref="A1"/>
  <sheetViews>
    <sheetView showGridLines="0" zoomScaleNormal="100" workbookViewId="0"/>
  </sheetViews>
  <sheetFormatPr defaultRowHeight="11.25"/>
  <cols>
    <col min="1" max="1" width="9.140625" style="6"/>
    <col min="2" max="16384" width="9.140625" style="3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transitionEntry="1" codeName="LIST_CNCSN">
    <tabColor indexed="11"/>
  </sheetPr>
  <dimension ref="A1:DW26"/>
  <sheetViews>
    <sheetView showGridLines="0" topLeftCell="E3" zoomScale="90" zoomScaleNormal="90" workbookViewId="0">
      <pane xSplit="9" ySplit="12" topLeftCell="N15" activePane="bottomRight" state="frozen"/>
      <selection activeCell="E3" sqref="E3"/>
      <selection pane="topRight" activeCell="N3" sqref="N3"/>
      <selection pane="bottomLeft" activeCell="E15" sqref="E15"/>
      <selection pane="bottomRight"/>
    </sheetView>
  </sheetViews>
  <sheetFormatPr defaultRowHeight="11.25"/>
  <cols>
    <col min="1" max="1" width="8.7109375" style="22" hidden="1" customWidth="1"/>
    <col min="2" max="2" width="8.7109375" style="20" hidden="1" customWidth="1"/>
    <col min="3" max="3" width="3.7109375" style="20" hidden="1" customWidth="1"/>
    <col min="4" max="4" width="9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1.7109375" style="20" hidden="1" customWidth="1"/>
    <col min="11" max="11" width="1.7109375" style="21" hidden="1" customWidth="1"/>
    <col min="12" max="13" width="1.7109375" style="20" hidden="1" customWidth="1"/>
    <col min="14" max="14" width="24.7109375" style="20" customWidth="1"/>
    <col min="15" max="16" width="1.7109375" style="20" hidden="1" customWidth="1"/>
    <col min="17" max="17" width="12.5703125" style="20" customWidth="1"/>
    <col min="18" max="18" width="8.7109375" style="20" hidden="1" customWidth="1"/>
    <col min="19" max="26" width="2.7109375" style="20" hidden="1" customWidth="1"/>
    <col min="27" max="27" width="3.7109375" style="20" customWidth="1"/>
    <col min="28" max="28" width="6.7109375" style="20" customWidth="1"/>
    <col min="29" max="29" width="8.7109375" style="20" customWidth="1"/>
    <col min="30" max="30" width="62.7109375" style="20" customWidth="1"/>
    <col min="31" max="31" width="12.7109375" style="20" customWidth="1"/>
    <col min="32" max="32" width="15.7109375" style="20" customWidth="1"/>
    <col min="33" max="33" width="2.7109375" style="2" hidden="1" customWidth="1"/>
    <col min="34" max="34" width="18.7109375" style="20" customWidth="1"/>
    <col min="35" max="36" width="14.7109375" style="20" customWidth="1"/>
    <col min="37" max="37" width="2.7109375" style="2" hidden="1" customWidth="1"/>
    <col min="38" max="38" width="18.7109375" style="20" customWidth="1"/>
    <col min="39" max="39" width="2.7109375" style="2" hidden="1" customWidth="1"/>
    <col min="40" max="40" width="17.85546875" style="20" customWidth="1"/>
    <col min="41" max="41" width="14.85546875" style="20" customWidth="1"/>
    <col min="42" max="43" width="13.7109375" style="20" customWidth="1"/>
    <col min="44" max="44" width="18.7109375" style="2" customWidth="1"/>
    <col min="45" max="46" width="2.7109375" style="2" hidden="1" customWidth="1"/>
    <col min="47" max="50" width="22.7109375" style="20" customWidth="1"/>
    <col min="51" max="52" width="2.7109375" style="2" hidden="1" customWidth="1"/>
    <col min="53" max="56" width="22.7109375" style="20" customWidth="1"/>
    <col min="57" max="58" width="2.7109375" style="2" hidden="1" customWidth="1"/>
    <col min="59" max="62" width="22.7109375" style="20" customWidth="1"/>
    <col min="63" max="64" width="2.7109375" style="2" hidden="1" customWidth="1"/>
    <col min="65" max="70" width="22.7109375" style="2" customWidth="1"/>
    <col min="71" max="81" width="15.5703125" style="2" customWidth="1"/>
    <col min="82" max="82" width="22.7109375" style="2" customWidth="1"/>
    <col min="83" max="84" width="2.7109375" style="2" hidden="1" customWidth="1"/>
    <col min="85" max="90" width="22.7109375" style="2" customWidth="1"/>
    <col min="91" max="101" width="15.5703125" style="2" customWidth="1"/>
    <col min="102" max="102" width="22.7109375" style="2" customWidth="1"/>
    <col min="103" max="103" width="2.7109375" style="2" hidden="1" customWidth="1"/>
    <col min="104" max="104" width="3.7109375" style="20" customWidth="1"/>
    <col min="105" max="105" width="6.7109375" style="20" customWidth="1"/>
    <col min="106" max="106" width="62.7109375" style="20" customWidth="1"/>
    <col min="107" max="108" width="2.7109375" style="2" hidden="1" customWidth="1"/>
    <col min="109" max="110" width="17.85546875" style="2" customWidth="1"/>
    <col min="111" max="111" width="2.7109375" style="2" hidden="1" customWidth="1"/>
    <col min="112" max="112" width="17.85546875" style="2" customWidth="1"/>
    <col min="113" max="114" width="2.7109375" style="2" hidden="1" customWidth="1"/>
    <col min="115" max="124" width="12.7109375" style="2" hidden="1" customWidth="1"/>
    <col min="125" max="126" width="2.7109375" style="2" hidden="1" customWidth="1"/>
    <col min="127" max="127" width="22.7109375" style="2" customWidth="1"/>
    <col min="128" max="16384" width="9.140625" style="2"/>
  </cols>
  <sheetData>
    <row r="1" spans="1:127" s="20" customFormat="1" ht="12" hidden="1" customHeight="1">
      <c r="A1" s="19"/>
      <c r="D1"/>
      <c r="AJ1" s="20" t="s">
        <v>2347</v>
      </c>
    </row>
    <row r="2" spans="1:127" s="20" customFormat="1" ht="12" hidden="1" customHeight="1">
      <c r="A2" s="19"/>
      <c r="D2"/>
      <c r="E2"/>
      <c r="F2" s="49"/>
      <c r="G2" s="49"/>
      <c r="H2" s="49"/>
      <c r="I2" s="49"/>
      <c r="K2" s="49"/>
      <c r="L2" s="49"/>
      <c r="AC2" s="23"/>
      <c r="AD2" s="23"/>
      <c r="AG2" s="23"/>
      <c r="AI2" s="23"/>
      <c r="AJ2" s="23"/>
      <c r="AK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CE2" s="23"/>
      <c r="CF2" s="23"/>
      <c r="CG2" s="23"/>
      <c r="CH2" s="23"/>
      <c r="CI2" s="23"/>
      <c r="CJ2" s="23"/>
      <c r="CK2" s="23"/>
      <c r="CL2" s="23"/>
      <c r="DB2" s="23"/>
    </row>
    <row r="3" spans="1:127" s="20" customFormat="1" ht="9.75" customHeight="1">
      <c r="A3" s="19"/>
      <c r="D3"/>
      <c r="E3" s="23"/>
      <c r="F3" s="23"/>
      <c r="G3" s="23"/>
      <c r="H3" s="23"/>
      <c r="I3" s="23"/>
      <c r="K3" s="23"/>
      <c r="L3" s="23"/>
      <c r="AC3" s="23"/>
      <c r="AD3" s="23"/>
      <c r="AG3" s="23"/>
      <c r="AI3" s="23"/>
      <c r="AJ3" s="23"/>
      <c r="AK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CE3" s="23"/>
      <c r="CF3" s="23"/>
      <c r="CG3" s="23"/>
      <c r="CH3" s="23"/>
      <c r="CI3" s="23"/>
      <c r="CJ3" s="23"/>
      <c r="CK3" s="23"/>
      <c r="CL3" s="23"/>
      <c r="DB3" s="23"/>
    </row>
    <row r="4" spans="1:127" s="20" customFormat="1" ht="15" customHeight="1">
      <c r="A4" s="19"/>
      <c r="C4" s="53"/>
      <c r="D4"/>
      <c r="E4" s="53"/>
      <c r="G4" s="671" t="str">
        <f>"Перечень заключённых концессионных соглашений, действующих в течение " &amp; god &amp; " года, для организаций, оказывающих услуги " &amp; TEMPLATE_SPHERE</f>
        <v>Перечень заключённых концессионных соглашений, действующих в течение 2019 года, для организаций, оказывающих услуги теплоснабжения</v>
      </c>
      <c r="H4" s="670"/>
      <c r="I4" s="670"/>
      <c r="J4" s="670"/>
      <c r="K4" s="670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23"/>
      <c r="AH4" s="51"/>
      <c r="AI4" s="51"/>
      <c r="AJ4" s="51"/>
      <c r="AK4" s="23"/>
      <c r="AL4" s="51"/>
      <c r="AM4" s="23"/>
      <c r="AN4" s="51"/>
      <c r="AO4" s="51"/>
      <c r="AP4" s="51"/>
      <c r="AQ4" s="51"/>
      <c r="AR4" s="23"/>
      <c r="AS4" s="23"/>
      <c r="AT4" s="23"/>
      <c r="AU4" s="51"/>
      <c r="AV4" s="51"/>
      <c r="AW4" s="51"/>
      <c r="AX4" s="51"/>
      <c r="AY4" s="23"/>
      <c r="AZ4" s="23"/>
      <c r="BA4" s="51"/>
      <c r="BB4" s="51"/>
      <c r="BC4" s="51"/>
      <c r="BD4" s="51"/>
      <c r="BE4" s="23"/>
      <c r="BF4" s="23"/>
      <c r="BG4" s="51"/>
      <c r="BH4" s="51"/>
      <c r="BI4" s="51"/>
      <c r="BJ4" s="51"/>
      <c r="BK4" s="23"/>
      <c r="BL4" s="23"/>
      <c r="BM4" s="23"/>
      <c r="BN4" s="23"/>
      <c r="BO4" s="23"/>
      <c r="BP4" s="23"/>
      <c r="BQ4" s="23"/>
      <c r="BR4" s="23"/>
      <c r="CE4" s="23"/>
      <c r="CF4" s="23"/>
      <c r="CG4" s="23"/>
      <c r="CH4" s="23"/>
      <c r="CI4" s="23"/>
      <c r="CJ4" s="23"/>
      <c r="CK4" s="23"/>
      <c r="CL4" s="23"/>
      <c r="CZ4" s="51"/>
      <c r="DA4" s="51"/>
      <c r="DB4" s="51"/>
    </row>
    <row r="5" spans="1:127" s="20" customFormat="1" ht="9" customHeight="1">
      <c r="A5" s="19"/>
      <c r="D5"/>
      <c r="E5" s="52"/>
      <c r="F5" s="52"/>
      <c r="G5" s="52"/>
      <c r="H5" s="52"/>
      <c r="I5" s="749"/>
      <c r="J5" s="749"/>
      <c r="K5" s="665"/>
      <c r="L5" s="52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3"/>
      <c r="AH5" s="51"/>
      <c r="AI5" s="51"/>
      <c r="AJ5" s="51"/>
      <c r="AK5" s="23"/>
      <c r="AL5" s="51"/>
      <c r="AM5" s="23"/>
      <c r="AN5" s="51"/>
      <c r="AO5" s="51"/>
      <c r="AP5" s="51"/>
      <c r="AQ5" s="51"/>
      <c r="AR5" s="23"/>
      <c r="AS5" s="23"/>
      <c r="AT5" s="23"/>
      <c r="AU5" s="51"/>
      <c r="AV5" s="51"/>
      <c r="AW5" s="51"/>
      <c r="AX5" s="51"/>
      <c r="AY5" s="23"/>
      <c r="AZ5" s="23"/>
      <c r="BA5" s="51"/>
      <c r="BB5" s="51"/>
      <c r="BC5" s="51"/>
      <c r="BD5" s="51"/>
      <c r="BE5" s="23"/>
      <c r="BF5" s="23"/>
      <c r="BG5" s="51"/>
      <c r="BH5" s="51"/>
      <c r="BI5" s="51"/>
      <c r="BJ5" s="51"/>
      <c r="BK5" s="23"/>
      <c r="BL5" s="23"/>
      <c r="BM5" s="23"/>
      <c r="BN5" s="23"/>
      <c r="BO5" s="23"/>
      <c r="BP5" s="23"/>
      <c r="BQ5" s="23"/>
      <c r="BR5" s="23"/>
      <c r="CE5" s="23"/>
      <c r="CF5" s="23"/>
      <c r="CG5" s="23"/>
      <c r="CH5" s="23"/>
      <c r="CI5" s="23"/>
      <c r="CJ5" s="23"/>
      <c r="CK5" s="23"/>
      <c r="CL5" s="23"/>
      <c r="CZ5" s="51"/>
      <c r="DA5" s="51"/>
      <c r="DB5" s="51"/>
    </row>
    <row r="6" spans="1:127" s="20" customFormat="1" ht="11.25" hidden="1" customHeight="1">
      <c r="A6" s="19"/>
      <c r="D6"/>
      <c r="E6" s="52"/>
      <c r="F6" s="52"/>
      <c r="G6" s="5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H6" s="21"/>
      <c r="AI6" s="21"/>
      <c r="AJ6" s="21"/>
      <c r="AL6" s="21"/>
      <c r="AN6" s="21"/>
      <c r="AO6" s="21"/>
      <c r="AP6" s="21"/>
      <c r="AQ6" s="21"/>
      <c r="AR6" s="21"/>
      <c r="AU6" s="21"/>
      <c r="AV6" s="21"/>
      <c r="AW6" s="21"/>
      <c r="AX6" s="21"/>
      <c r="BA6" s="21"/>
      <c r="BB6" s="21"/>
      <c r="BC6" s="21"/>
      <c r="BD6" s="21"/>
      <c r="BG6" s="21"/>
      <c r="BH6" s="21"/>
      <c r="BI6" s="21"/>
      <c r="BJ6" s="21"/>
      <c r="BS6" s="21"/>
      <c r="BW6" s="23"/>
      <c r="BX6" s="23"/>
      <c r="BY6" s="23"/>
      <c r="BZ6" s="23"/>
      <c r="CA6" s="23"/>
      <c r="CB6" s="23"/>
      <c r="CC6" s="23"/>
      <c r="CD6" s="23"/>
      <c r="CM6" s="21"/>
      <c r="CQ6" s="23"/>
      <c r="CR6" s="23"/>
      <c r="CS6" s="23"/>
      <c r="CT6" s="23"/>
      <c r="CU6" s="23"/>
      <c r="CV6" s="23"/>
      <c r="CW6" s="23"/>
      <c r="CX6" s="23"/>
      <c r="CY6" s="23"/>
      <c r="CZ6" s="21"/>
      <c r="DA6" s="21"/>
      <c r="DB6" s="21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</row>
    <row r="7" spans="1:127" s="20" customFormat="1" ht="11.25" hidden="1" customHeight="1">
      <c r="A7" s="19"/>
      <c r="D7"/>
      <c r="E7" s="52"/>
      <c r="F7" s="52"/>
      <c r="G7" s="5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H7" s="21"/>
      <c r="AI7" s="21"/>
      <c r="AJ7" s="21"/>
      <c r="AL7" s="21"/>
      <c r="AN7" s="21"/>
      <c r="AO7" s="21"/>
      <c r="AP7" s="21"/>
      <c r="AQ7" s="21"/>
      <c r="AR7" s="21"/>
      <c r="AU7" s="21"/>
      <c r="AV7" s="21"/>
      <c r="AW7" s="21"/>
      <c r="AX7" s="21"/>
      <c r="BA7" s="21"/>
      <c r="BB7" s="21"/>
      <c r="BC7" s="21"/>
      <c r="BD7" s="21"/>
      <c r="BG7" s="21"/>
      <c r="BH7" s="21"/>
      <c r="BI7" s="21"/>
      <c r="BJ7" s="21"/>
      <c r="BS7" s="21"/>
      <c r="BW7" s="23"/>
      <c r="BX7" s="23"/>
      <c r="BY7" s="23"/>
      <c r="BZ7" s="23"/>
      <c r="CA7" s="23"/>
      <c r="CB7" s="23"/>
      <c r="CC7" s="23"/>
      <c r="CD7" s="23"/>
      <c r="CM7" s="21"/>
      <c r="CQ7" s="23"/>
      <c r="CR7" s="23"/>
      <c r="CS7" s="23"/>
      <c r="CT7" s="23"/>
      <c r="CU7" s="23"/>
      <c r="CV7" s="23"/>
      <c r="CW7" s="23"/>
      <c r="CX7" s="23"/>
      <c r="CY7" s="23"/>
      <c r="CZ7" s="21"/>
      <c r="DA7" s="21"/>
      <c r="DB7" s="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</row>
    <row r="8" spans="1:127" s="20" customFormat="1" ht="11.25" hidden="1" customHeight="1">
      <c r="A8" s="19"/>
      <c r="D8"/>
      <c r="E8" s="52"/>
      <c r="F8" s="52"/>
      <c r="G8" s="5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H8" s="21"/>
      <c r="AI8" s="21"/>
      <c r="AJ8" s="21"/>
      <c r="AL8" s="21"/>
      <c r="AN8" s="21"/>
      <c r="AO8" s="21"/>
      <c r="AP8" s="21"/>
      <c r="AQ8" s="21"/>
      <c r="AR8" s="21"/>
      <c r="AU8" s="21"/>
      <c r="AV8" s="21"/>
      <c r="AW8" s="21"/>
      <c r="AX8" s="21"/>
      <c r="BA8" s="21"/>
      <c r="BB8" s="21"/>
      <c r="BC8" s="21"/>
      <c r="BD8" s="21"/>
      <c r="BG8" s="21"/>
      <c r="BH8" s="21"/>
      <c r="BI8" s="21"/>
      <c r="BJ8" s="21"/>
      <c r="BS8" s="21"/>
      <c r="BW8" s="23"/>
      <c r="BX8" s="23"/>
      <c r="BY8" s="23"/>
      <c r="BZ8" s="23"/>
      <c r="CA8" s="23"/>
      <c r="CB8" s="23"/>
      <c r="CC8" s="23"/>
      <c r="CD8" s="23"/>
      <c r="CM8" s="21"/>
      <c r="CQ8" s="23"/>
      <c r="CR8" s="23"/>
      <c r="CS8" s="23"/>
      <c r="CT8" s="23"/>
      <c r="CU8" s="23"/>
      <c r="CV8" s="23"/>
      <c r="CW8" s="23"/>
      <c r="CX8" s="23"/>
      <c r="CY8" s="23"/>
      <c r="CZ8" s="21"/>
      <c r="DA8" s="21"/>
      <c r="DB8" s="21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</row>
    <row r="9" spans="1:127" s="20" customFormat="1" ht="11.25" hidden="1" customHeight="1">
      <c r="A9" s="19"/>
      <c r="D9"/>
      <c r="E9" s="52"/>
      <c r="F9" s="52"/>
      <c r="G9" s="52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H9" s="21"/>
      <c r="AI9" s="21"/>
      <c r="AJ9" s="21"/>
      <c r="AL9" s="21"/>
      <c r="AN9" s="21"/>
      <c r="AO9" s="21"/>
      <c r="AP9" s="21"/>
      <c r="AQ9" s="21"/>
      <c r="AR9" s="21"/>
      <c r="AU9" s="21"/>
      <c r="AV9" s="21"/>
      <c r="AW9" s="21"/>
      <c r="AX9" s="21"/>
      <c r="BA9" s="21"/>
      <c r="BB9" s="21"/>
      <c r="BC9" s="21"/>
      <c r="BD9" s="21"/>
      <c r="BG9" s="21"/>
      <c r="BH9" s="21"/>
      <c r="BI9" s="21"/>
      <c r="BJ9" s="21"/>
      <c r="BS9" s="21"/>
      <c r="BW9" s="23"/>
      <c r="BX9" s="23"/>
      <c r="BY9" s="23"/>
      <c r="BZ9" s="23"/>
      <c r="CA9" s="23"/>
      <c r="CB9" s="23"/>
      <c r="CC9" s="23"/>
      <c r="CD9" s="23"/>
      <c r="CM9" s="21"/>
      <c r="CQ9" s="23"/>
      <c r="CR9" s="23"/>
      <c r="CS9" s="23"/>
      <c r="CT9" s="23"/>
      <c r="CU9" s="23"/>
      <c r="CV9" s="23"/>
      <c r="CW9" s="23"/>
      <c r="CX9" s="23"/>
      <c r="CY9" s="23"/>
      <c r="CZ9" s="21"/>
      <c r="DA9" s="21"/>
      <c r="DB9" s="21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</row>
    <row r="10" spans="1:127" s="20" customFormat="1" ht="11.25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H10" s="21"/>
      <c r="AI10" s="21"/>
      <c r="AJ10" s="21"/>
      <c r="AL10" s="21"/>
      <c r="AN10" s="21"/>
      <c r="AO10" s="21"/>
      <c r="AP10" s="21"/>
      <c r="AQ10" s="21"/>
      <c r="AR10" s="21"/>
      <c r="AU10" s="21"/>
      <c r="AV10" s="21"/>
      <c r="AW10" s="21"/>
      <c r="AX10" s="21"/>
      <c r="BA10" s="21"/>
      <c r="BB10" s="21"/>
      <c r="BC10" s="21"/>
      <c r="BD10" s="21"/>
      <c r="BG10" s="21"/>
      <c r="BH10" s="21"/>
      <c r="BI10" s="21"/>
      <c r="BJ10" s="21"/>
      <c r="BS10" s="21"/>
      <c r="BW10" s="23"/>
      <c r="BX10" s="23"/>
      <c r="BY10" s="23"/>
      <c r="BZ10" s="23"/>
      <c r="CA10" s="23"/>
      <c r="CB10" s="23"/>
      <c r="CC10" s="23"/>
      <c r="CD10" s="23"/>
      <c r="CM10" s="21"/>
      <c r="CQ10" s="23"/>
      <c r="CR10" s="23"/>
      <c r="CS10" s="23"/>
      <c r="CT10" s="23"/>
      <c r="CU10" s="23"/>
      <c r="CV10" s="23"/>
      <c r="CW10" s="23"/>
      <c r="CX10" s="23"/>
      <c r="CY10" s="23"/>
      <c r="CZ10" s="21"/>
      <c r="DA10" s="21"/>
      <c r="DB10" s="21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</row>
    <row r="11" spans="1:127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23"/>
      <c r="AT11" s="23"/>
      <c r="AU11" s="50"/>
      <c r="AV11" s="50"/>
      <c r="AW11" s="50"/>
      <c r="AX11" s="50"/>
      <c r="AY11" s="23"/>
      <c r="AZ11" s="23"/>
      <c r="BA11" s="50"/>
      <c r="BB11" s="50"/>
      <c r="BC11" s="50"/>
      <c r="BD11" s="50"/>
      <c r="BE11" s="23"/>
      <c r="BF11" s="23"/>
      <c r="BG11" s="50"/>
      <c r="BH11" s="50"/>
      <c r="BI11" s="50"/>
      <c r="BJ11" s="50"/>
      <c r="BK11" s="23"/>
      <c r="BL11" s="23"/>
      <c r="BM11" s="23"/>
      <c r="BN11" s="23"/>
      <c r="BO11" s="23"/>
      <c r="BP11" s="23"/>
      <c r="BQ11" s="23"/>
      <c r="BR11" s="23"/>
      <c r="BS11" s="50"/>
      <c r="BT11" s="50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50"/>
      <c r="CN11" s="50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50"/>
      <c r="DA11" s="50"/>
      <c r="DB11" s="50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</row>
    <row r="12" spans="1:127" ht="24" customHeight="1">
      <c r="E12" s="52"/>
      <c r="F12" s="741" t="s">
        <v>104</v>
      </c>
      <c r="G12" s="740" t="s">
        <v>121</v>
      </c>
      <c r="H12" s="740" t="s">
        <v>122</v>
      </c>
      <c r="I12" s="740" t="s">
        <v>106</v>
      </c>
      <c r="J12" s="751"/>
      <c r="K12" s="751"/>
      <c r="L12" s="751"/>
      <c r="M12" s="751"/>
      <c r="N12" s="742" t="s">
        <v>2357</v>
      </c>
      <c r="O12" s="751"/>
      <c r="P12" s="751"/>
      <c r="Q12" s="740" t="s">
        <v>2554</v>
      </c>
      <c r="R12" s="751" t="s">
        <v>1070</v>
      </c>
      <c r="S12" s="741"/>
      <c r="T12" s="741"/>
      <c r="U12" s="741"/>
      <c r="V12" s="741"/>
      <c r="W12" s="741"/>
      <c r="X12" s="741"/>
      <c r="Y12" s="741"/>
      <c r="Z12" s="741"/>
      <c r="AA12" s="741"/>
      <c r="AB12" s="773" t="s">
        <v>104</v>
      </c>
      <c r="AC12" s="740" t="s">
        <v>2339</v>
      </c>
      <c r="AD12" s="740" t="s">
        <v>2545</v>
      </c>
      <c r="AE12" s="740" t="s">
        <v>2553</v>
      </c>
      <c r="AF12" s="740" t="s">
        <v>2552</v>
      </c>
      <c r="AG12" s="741"/>
      <c r="AH12" s="740" t="str">
        <f>"Выбор КС по данным мониторинга принятых тарифных решений на " &amp; god &amp; " год"</f>
        <v>Выбор КС по данным мониторинга принятых тарифных решений на 2019 год</v>
      </c>
      <c r="AI12" s="740" t="s">
        <v>2551</v>
      </c>
      <c r="AJ12" s="740"/>
      <c r="AK12" s="741"/>
      <c r="AL12" s="781" t="s">
        <v>2550</v>
      </c>
      <c r="AM12" s="741"/>
      <c r="AN12" s="786" t="s">
        <v>2549</v>
      </c>
      <c r="AO12" s="787"/>
      <c r="AP12" s="787"/>
      <c r="AQ12" s="787"/>
      <c r="AR12" s="788"/>
      <c r="AS12" s="741"/>
      <c r="AT12" s="770"/>
      <c r="AU12" s="740" t="str">
        <f>"Запланировано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" &amp; god-1 &amp; " году, тыс.руб."</f>
        <v>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2018 году, тыс.руб.</v>
      </c>
      <c r="AV12" s="740"/>
      <c r="AW12" s="740"/>
      <c r="AX12" s="740"/>
      <c r="AY12" s="768"/>
      <c r="AZ12" s="770"/>
      <c r="BA12" s="740" t="str">
        <f>"Запланировано инвестиций с момента заключения КС по 31.12." &amp; god-1 &amp; ", тыс.руб."</f>
        <v>Запланировано инвестиций с момента заключения КС по 31.12.2018, тыс.руб.</v>
      </c>
      <c r="BB12" s="740"/>
      <c r="BC12" s="740"/>
      <c r="BD12" s="740"/>
      <c r="BE12" s="768"/>
      <c r="BF12" s="770"/>
      <c r="BG12" s="740" t="str">
        <f>"Фактически исполнено инвестиций с момента заключения КС по 31.12." &amp; god-1 &amp; ", тыс.руб."</f>
        <v>Фактически исполнено инвестиций с момента заключения КС по 31.12.2018, тыс.руб.</v>
      </c>
      <c r="BH12" s="740"/>
      <c r="BI12" s="740"/>
      <c r="BJ12" s="740"/>
      <c r="BK12" s="768"/>
      <c r="BL12" s="770"/>
      <c r="BM12" s="741" t="str">
        <f>"Запланировано инвестиций на " &amp; god &amp; " год, тыс.руб."</f>
        <v>Запланировано инвестиций на 2019 год, тыс.руб.</v>
      </c>
      <c r="BN12" s="741"/>
      <c r="BO12" s="741"/>
      <c r="BP12" s="741"/>
      <c r="BQ12" s="741"/>
      <c r="BR12" s="741"/>
      <c r="BS12" s="741"/>
      <c r="BT12" s="741"/>
      <c r="BU12" s="741"/>
      <c r="BV12" s="741"/>
      <c r="BW12" s="741"/>
      <c r="BX12" s="741"/>
      <c r="BY12" s="741"/>
      <c r="BZ12" s="741"/>
      <c r="CA12" s="741"/>
      <c r="CB12" s="741"/>
      <c r="CC12" s="741"/>
      <c r="CD12" s="741"/>
      <c r="CE12" s="768"/>
      <c r="CF12" s="770"/>
      <c r="CG12" s="741" t="str">
        <f>"Фактически исполнено инвестиций за " &amp; god &amp; " год, тыс.руб."</f>
        <v>Фактически исполнено инвестиций за 2019 год, тыс.руб.</v>
      </c>
      <c r="CH12" s="741"/>
      <c r="CI12" s="741"/>
      <c r="CJ12" s="741"/>
      <c r="CK12" s="741"/>
      <c r="CL12" s="741"/>
      <c r="CM12" s="741"/>
      <c r="CN12" s="741"/>
      <c r="CO12" s="741"/>
      <c r="CP12" s="741"/>
      <c r="CQ12" s="741"/>
      <c r="CR12" s="741"/>
      <c r="CS12" s="741"/>
      <c r="CT12" s="741"/>
      <c r="CU12" s="741"/>
      <c r="CV12" s="741"/>
      <c r="CW12" s="741"/>
      <c r="CX12" s="741"/>
      <c r="CY12" s="789"/>
      <c r="CZ12" s="791" t="s">
        <v>2548</v>
      </c>
      <c r="DA12" s="792"/>
      <c r="DB12" s="792"/>
      <c r="DC12" s="792"/>
      <c r="DD12" s="792"/>
      <c r="DE12" s="792"/>
      <c r="DF12" s="792"/>
      <c r="DG12" s="792"/>
      <c r="DH12" s="792"/>
      <c r="DI12" s="792"/>
      <c r="DJ12" s="792"/>
      <c r="DK12" s="792"/>
      <c r="DL12" s="792"/>
      <c r="DM12" s="792"/>
      <c r="DN12" s="792"/>
      <c r="DO12" s="792"/>
      <c r="DP12" s="792"/>
      <c r="DQ12" s="792"/>
      <c r="DR12" s="792"/>
      <c r="DS12" s="792"/>
      <c r="DT12" s="792"/>
      <c r="DU12" s="792"/>
      <c r="DV12" s="792"/>
      <c r="DW12" s="792"/>
    </row>
    <row r="13" spans="1:127" ht="12" customHeight="1">
      <c r="E13" s="55"/>
      <c r="F13" s="741"/>
      <c r="G13" s="741"/>
      <c r="H13" s="741"/>
      <c r="I13" s="741"/>
      <c r="J13" s="751"/>
      <c r="K13" s="751"/>
      <c r="L13" s="751"/>
      <c r="M13" s="751"/>
      <c r="N13" s="743"/>
      <c r="O13" s="751"/>
      <c r="P13" s="751"/>
      <c r="Q13" s="741"/>
      <c r="R13" s="751"/>
      <c r="S13" s="741"/>
      <c r="T13" s="741"/>
      <c r="U13" s="741"/>
      <c r="V13" s="741"/>
      <c r="W13" s="741"/>
      <c r="X13" s="741"/>
      <c r="Y13" s="741"/>
      <c r="Z13" s="741"/>
      <c r="AA13" s="741"/>
      <c r="AB13" s="773"/>
      <c r="AC13" s="741"/>
      <c r="AD13" s="741"/>
      <c r="AE13" s="741"/>
      <c r="AF13" s="741"/>
      <c r="AG13" s="741"/>
      <c r="AH13" s="741"/>
      <c r="AI13" s="757" t="s">
        <v>2547</v>
      </c>
      <c r="AJ13" s="757" t="s">
        <v>2546</v>
      </c>
      <c r="AK13" s="741"/>
      <c r="AL13" s="741"/>
      <c r="AM13" s="741"/>
      <c r="AN13" s="784" t="s">
        <v>2545</v>
      </c>
      <c r="AO13" s="784" t="s">
        <v>2544</v>
      </c>
      <c r="AP13" s="784" t="s">
        <v>2543</v>
      </c>
      <c r="AQ13" s="784" t="s">
        <v>2542</v>
      </c>
      <c r="AR13" s="784" t="s">
        <v>2541</v>
      </c>
      <c r="AS13" s="741"/>
      <c r="AT13" s="770"/>
      <c r="AU13" s="740"/>
      <c r="AV13" s="740"/>
      <c r="AW13" s="740"/>
      <c r="AX13" s="740"/>
      <c r="AY13" s="768"/>
      <c r="AZ13" s="770"/>
      <c r="BA13" s="740"/>
      <c r="BB13" s="740"/>
      <c r="BC13" s="740"/>
      <c r="BD13" s="740"/>
      <c r="BE13" s="768"/>
      <c r="BF13" s="770"/>
      <c r="BG13" s="740"/>
      <c r="BH13" s="740"/>
      <c r="BI13" s="740"/>
      <c r="BJ13" s="740"/>
      <c r="BK13" s="768"/>
      <c r="BL13" s="770"/>
      <c r="BM13" s="742" t="s">
        <v>160</v>
      </c>
      <c r="BN13" s="781" t="s">
        <v>2540</v>
      </c>
      <c r="BO13" s="782"/>
      <c r="BP13" s="782"/>
      <c r="BQ13" s="782"/>
      <c r="BR13" s="783"/>
      <c r="BS13" s="781" t="s">
        <v>2539</v>
      </c>
      <c r="BT13" s="782"/>
      <c r="BU13" s="782"/>
      <c r="BV13" s="783"/>
      <c r="BW13" s="781" t="s">
        <v>2538</v>
      </c>
      <c r="BX13" s="782"/>
      <c r="BY13" s="782"/>
      <c r="BZ13" s="783"/>
      <c r="CA13" s="781" t="s">
        <v>2537</v>
      </c>
      <c r="CB13" s="782"/>
      <c r="CC13" s="783"/>
      <c r="CD13" s="664" t="s">
        <v>2536</v>
      </c>
      <c r="CE13" s="768"/>
      <c r="CF13" s="770"/>
      <c r="CG13" s="742" t="s">
        <v>160</v>
      </c>
      <c r="CH13" s="781" t="s">
        <v>2540</v>
      </c>
      <c r="CI13" s="782"/>
      <c r="CJ13" s="782"/>
      <c r="CK13" s="782"/>
      <c r="CL13" s="783"/>
      <c r="CM13" s="781" t="s">
        <v>2539</v>
      </c>
      <c r="CN13" s="782"/>
      <c r="CO13" s="782"/>
      <c r="CP13" s="783"/>
      <c r="CQ13" s="781" t="s">
        <v>2538</v>
      </c>
      <c r="CR13" s="782"/>
      <c r="CS13" s="782"/>
      <c r="CT13" s="783"/>
      <c r="CU13" s="781" t="s">
        <v>2537</v>
      </c>
      <c r="CV13" s="782"/>
      <c r="CW13" s="783"/>
      <c r="CX13" s="664" t="s">
        <v>2536</v>
      </c>
      <c r="CY13" s="789"/>
      <c r="CZ13" s="740"/>
      <c r="DA13" s="773" t="s">
        <v>104</v>
      </c>
      <c r="DB13" s="740" t="s">
        <v>2535</v>
      </c>
      <c r="DC13" s="740"/>
      <c r="DD13" s="740"/>
      <c r="DE13" s="741" t="str">
        <f>"Запланировано инвестиций на " &amp; god &amp; " год, тыс.руб."</f>
        <v>Запланировано инвестиций на 2019 год, тыс.руб.</v>
      </c>
      <c r="DF13" s="741" t="str">
        <f>"Фактически исполнено инвестиций за " &amp; god &amp; " год, тыс.руб."</f>
        <v>Фактически исполнено инвестиций за 2019 год, тыс.руб.</v>
      </c>
      <c r="DG13" s="740"/>
      <c r="DH13" s="740" t="s">
        <v>2534</v>
      </c>
      <c r="DI13" s="740"/>
      <c r="DJ13" s="740"/>
      <c r="DK13" s="740" t="s">
        <v>2652</v>
      </c>
      <c r="DL13" s="740" t="s">
        <v>2653</v>
      </c>
      <c r="DM13" s="740" t="s">
        <v>2650</v>
      </c>
      <c r="DN13" s="740" t="s">
        <v>2651</v>
      </c>
      <c r="DO13" s="740" t="s">
        <v>2533</v>
      </c>
      <c r="DP13" s="740" t="s">
        <v>2654</v>
      </c>
      <c r="DQ13" s="740" t="s">
        <v>2655</v>
      </c>
      <c r="DR13" s="740" t="s">
        <v>2532</v>
      </c>
      <c r="DS13" s="740" t="s">
        <v>2531</v>
      </c>
      <c r="DT13" s="740" t="s">
        <v>2530</v>
      </c>
      <c r="DU13" s="740"/>
      <c r="DV13" s="740"/>
      <c r="DW13" s="740" t="s">
        <v>830</v>
      </c>
    </row>
    <row r="14" spans="1:127" s="20" customFormat="1" ht="36" customHeight="1">
      <c r="A14" s="22"/>
      <c r="D14"/>
      <c r="E14" s="55"/>
      <c r="F14" s="741"/>
      <c r="G14" s="741"/>
      <c r="H14" s="741"/>
      <c r="I14" s="741"/>
      <c r="J14" s="751"/>
      <c r="K14" s="751"/>
      <c r="L14" s="751"/>
      <c r="M14" s="751"/>
      <c r="N14" s="739"/>
      <c r="O14" s="751"/>
      <c r="P14" s="751"/>
      <c r="Q14" s="758"/>
      <c r="R14" s="751"/>
      <c r="S14" s="758"/>
      <c r="T14" s="758"/>
      <c r="U14" s="758"/>
      <c r="V14" s="758"/>
      <c r="W14" s="758"/>
      <c r="X14" s="758"/>
      <c r="Y14" s="758"/>
      <c r="Z14" s="758"/>
      <c r="AA14" s="758"/>
      <c r="AB14" s="738"/>
      <c r="AC14" s="741"/>
      <c r="AD14" s="741"/>
      <c r="AE14" s="758"/>
      <c r="AF14" s="758"/>
      <c r="AG14" s="758"/>
      <c r="AH14" s="758"/>
      <c r="AI14" s="757"/>
      <c r="AJ14" s="757"/>
      <c r="AK14" s="758"/>
      <c r="AL14" s="758"/>
      <c r="AM14" s="758"/>
      <c r="AN14" s="785"/>
      <c r="AO14" s="785"/>
      <c r="AP14" s="785"/>
      <c r="AQ14" s="785"/>
      <c r="AR14" s="785"/>
      <c r="AS14" s="758"/>
      <c r="AT14" s="771"/>
      <c r="AU14" s="666" t="s">
        <v>160</v>
      </c>
      <c r="AV14" s="666" t="s">
        <v>2529</v>
      </c>
      <c r="AW14" s="666" t="s">
        <v>2528</v>
      </c>
      <c r="AX14" s="666" t="s">
        <v>2527</v>
      </c>
      <c r="AY14" s="769"/>
      <c r="AZ14" s="771"/>
      <c r="BA14" s="666" t="s">
        <v>160</v>
      </c>
      <c r="BB14" s="666" t="s">
        <v>2529</v>
      </c>
      <c r="BC14" s="666" t="s">
        <v>2528</v>
      </c>
      <c r="BD14" s="666" t="s">
        <v>2527</v>
      </c>
      <c r="BE14" s="769"/>
      <c r="BF14" s="771"/>
      <c r="BG14" s="666" t="s">
        <v>160</v>
      </c>
      <c r="BH14" s="666" t="s">
        <v>2529</v>
      </c>
      <c r="BI14" s="666" t="s">
        <v>2528</v>
      </c>
      <c r="BJ14" s="666" t="s">
        <v>2527</v>
      </c>
      <c r="BK14" s="769"/>
      <c r="BL14" s="771"/>
      <c r="BM14" s="748"/>
      <c r="BN14" s="664" t="s">
        <v>160</v>
      </c>
      <c r="BO14" s="664" t="s">
        <v>2526</v>
      </c>
      <c r="BP14" s="664" t="s">
        <v>2525</v>
      </c>
      <c r="BQ14" s="664" t="s">
        <v>2524</v>
      </c>
      <c r="BR14" s="664" t="s">
        <v>2523</v>
      </c>
      <c r="BS14" s="664" t="s">
        <v>160</v>
      </c>
      <c r="BT14" s="664" t="s">
        <v>2522</v>
      </c>
      <c r="BU14" s="664" t="s">
        <v>2521</v>
      </c>
      <c r="BV14" s="664" t="s">
        <v>2520</v>
      </c>
      <c r="BW14" s="664" t="s">
        <v>160</v>
      </c>
      <c r="BX14" s="664" t="s">
        <v>2519</v>
      </c>
      <c r="BY14" s="664" t="s">
        <v>2518</v>
      </c>
      <c r="BZ14" s="664" t="s">
        <v>2517</v>
      </c>
      <c r="CA14" s="664" t="s">
        <v>160</v>
      </c>
      <c r="CB14" s="664" t="s">
        <v>2516</v>
      </c>
      <c r="CC14" s="664" t="s">
        <v>169</v>
      </c>
      <c r="CD14" s="664" t="s">
        <v>160</v>
      </c>
      <c r="CE14" s="769"/>
      <c r="CF14" s="771"/>
      <c r="CG14" s="748"/>
      <c r="CH14" s="664" t="s">
        <v>160</v>
      </c>
      <c r="CI14" s="664" t="s">
        <v>2526</v>
      </c>
      <c r="CJ14" s="664" t="s">
        <v>2525</v>
      </c>
      <c r="CK14" s="664" t="s">
        <v>2524</v>
      </c>
      <c r="CL14" s="664" t="s">
        <v>2523</v>
      </c>
      <c r="CM14" s="664" t="s">
        <v>160</v>
      </c>
      <c r="CN14" s="664" t="s">
        <v>2522</v>
      </c>
      <c r="CO14" s="664" t="s">
        <v>2521</v>
      </c>
      <c r="CP14" s="664" t="s">
        <v>2520</v>
      </c>
      <c r="CQ14" s="664" t="s">
        <v>160</v>
      </c>
      <c r="CR14" s="664" t="s">
        <v>2519</v>
      </c>
      <c r="CS14" s="664" t="s">
        <v>2518</v>
      </c>
      <c r="CT14" s="664" t="s">
        <v>2517</v>
      </c>
      <c r="CU14" s="664" t="s">
        <v>160</v>
      </c>
      <c r="CV14" s="664" t="s">
        <v>2516</v>
      </c>
      <c r="CW14" s="664" t="s">
        <v>169</v>
      </c>
      <c r="CX14" s="664" t="s">
        <v>160</v>
      </c>
      <c r="CY14" s="790"/>
      <c r="CZ14" s="740"/>
      <c r="DA14" s="773"/>
      <c r="DB14" s="740"/>
      <c r="DC14" s="740"/>
      <c r="DD14" s="740"/>
      <c r="DE14" s="741"/>
      <c r="DF14" s="741"/>
      <c r="DG14" s="740"/>
      <c r="DH14" s="741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</row>
    <row r="15" spans="1:127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0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1"/>
      <c r="AH15" s="430"/>
      <c r="AI15" s="430"/>
      <c r="AJ15" s="430"/>
      <c r="AK15" s="431"/>
      <c r="AL15" s="430"/>
      <c r="AM15" s="431"/>
      <c r="AN15" s="430"/>
      <c r="AO15" s="430"/>
      <c r="AP15" s="430"/>
      <c r="AQ15" s="430"/>
      <c r="AR15" s="430"/>
      <c r="AS15" s="431"/>
      <c r="AT15" s="431"/>
      <c r="AU15" s="430"/>
      <c r="AV15" s="430"/>
      <c r="AW15" s="430"/>
      <c r="AX15" s="430"/>
      <c r="AY15" s="431"/>
      <c r="AZ15" s="431"/>
      <c r="BA15" s="430"/>
      <c r="BB15" s="430"/>
      <c r="BC15" s="430"/>
      <c r="BD15" s="430"/>
      <c r="BE15" s="431"/>
      <c r="BF15" s="431"/>
      <c r="BG15" s="430"/>
      <c r="BH15" s="430"/>
      <c r="BI15" s="430"/>
      <c r="BJ15" s="430"/>
      <c r="BK15" s="431"/>
      <c r="BL15" s="431"/>
      <c r="BM15" s="430"/>
      <c r="BN15" s="430"/>
      <c r="BO15" s="430"/>
      <c r="BP15" s="430"/>
      <c r="BQ15" s="430"/>
      <c r="BR15" s="430"/>
      <c r="BS15" s="430"/>
      <c r="BT15" s="430"/>
      <c r="BU15" s="430"/>
      <c r="BV15" s="430"/>
      <c r="BW15" s="430"/>
      <c r="BX15" s="430"/>
      <c r="BY15" s="430"/>
      <c r="BZ15" s="430"/>
      <c r="CA15" s="430"/>
      <c r="CB15" s="430"/>
      <c r="CC15" s="430"/>
      <c r="CD15" s="430"/>
      <c r="CE15" s="431"/>
      <c r="CF15" s="431"/>
      <c r="CG15" s="430"/>
      <c r="CH15" s="430"/>
      <c r="CI15" s="430"/>
      <c r="CJ15" s="430"/>
      <c r="CK15" s="430"/>
      <c r="CL15" s="430"/>
      <c r="CM15" s="430"/>
      <c r="CN15" s="430"/>
      <c r="CO15" s="430"/>
      <c r="CP15" s="430"/>
      <c r="CQ15" s="430"/>
      <c r="CR15" s="430"/>
      <c r="CS15" s="430"/>
      <c r="CT15" s="430"/>
      <c r="CU15" s="430"/>
      <c r="CV15" s="430"/>
      <c r="CW15" s="430"/>
      <c r="CX15" s="430"/>
      <c r="CY15" s="431"/>
      <c r="CZ15" s="430"/>
      <c r="DA15" s="430"/>
      <c r="DB15" s="430"/>
      <c r="DC15" s="431"/>
      <c r="DD15" s="431"/>
      <c r="DE15" s="430"/>
      <c r="DF15" s="430"/>
      <c r="DG15" s="431"/>
      <c r="DH15" s="430"/>
      <c r="DI15" s="431"/>
      <c r="DJ15" s="431"/>
      <c r="DK15" s="431"/>
      <c r="DL15" s="431"/>
      <c r="DM15" s="431"/>
      <c r="DN15" s="431"/>
      <c r="DO15" s="431"/>
      <c r="DP15" s="431"/>
      <c r="DQ15" s="431"/>
      <c r="DR15" s="431"/>
      <c r="DS15" s="431"/>
      <c r="DT15" s="431"/>
      <c r="DU15" s="431"/>
      <c r="DV15" s="431"/>
      <c r="DW15" s="432"/>
    </row>
    <row r="16" spans="1:127" ht="12" customHeight="1">
      <c r="E16" s="685" t="s">
        <v>134</v>
      </c>
      <c r="F16" s="753" t="str">
        <f>IF('Список территорий'!$F$16="","",'Список территорий'!$F$16)</f>
        <v>1</v>
      </c>
      <c r="G16" s="754" t="str">
        <f>IF('Список территорий'!$G$16="","",'Список территорий'!$G$16)</f>
        <v>Город-курорт Кисловодск</v>
      </c>
      <c r="H16" s="754" t="str">
        <f>IF('Список территорий'!$H$16="","",'Список территорий'!$H$16)</f>
        <v>Город-курорт Кисловодск</v>
      </c>
      <c r="I16" s="754" t="str">
        <f>IF('Список территорий'!$I$16="","",'Список территорий'!$I$16)</f>
        <v>07715000</v>
      </c>
      <c r="J16" s="755"/>
      <c r="K16" s="755"/>
      <c r="L16" s="755"/>
      <c r="M16" s="755"/>
      <c r="N16" s="780" t="str">
        <f>IF('Список территорий'!$N$16="","",'Список территорий'!$N$16)</f>
        <v/>
      </c>
      <c r="O16" s="755"/>
      <c r="P16" s="672"/>
      <c r="Q16" s="779">
        <f>COUNTIF(AA16:AA17,"О")</f>
        <v>0</v>
      </c>
      <c r="R16" s="443" t="str">
        <f>F16 &amp; ".0"</f>
        <v>1.0</v>
      </c>
      <c r="S16" s="404"/>
      <c r="T16" s="404"/>
      <c r="U16" s="404"/>
      <c r="V16" s="404"/>
      <c r="W16" s="404"/>
      <c r="X16" s="404"/>
      <c r="Y16" s="404"/>
      <c r="Z16" s="404"/>
      <c r="AA16" s="413"/>
      <c r="AB16" s="669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7"/>
      <c r="CE16" s="427"/>
      <c r="CF16" s="427"/>
      <c r="CG16" s="427"/>
      <c r="CH16" s="427"/>
      <c r="CI16" s="427"/>
      <c r="CJ16" s="427"/>
      <c r="CK16" s="427"/>
      <c r="CL16" s="427"/>
      <c r="CM16" s="427"/>
      <c r="CN16" s="427"/>
      <c r="CO16" s="427"/>
      <c r="CP16" s="427"/>
      <c r="CQ16" s="427"/>
      <c r="CR16" s="427"/>
      <c r="CS16" s="427"/>
      <c r="CT16" s="427"/>
      <c r="CU16" s="427"/>
      <c r="CV16" s="427"/>
      <c r="CW16" s="427"/>
      <c r="CX16" s="427"/>
      <c r="CY16" s="427"/>
      <c r="CZ16" s="427"/>
      <c r="DA16" s="427"/>
      <c r="DB16" s="427"/>
      <c r="DC16" s="427"/>
      <c r="DD16" s="427"/>
      <c r="DE16" s="427"/>
      <c r="DF16" s="427"/>
      <c r="DG16" s="427"/>
      <c r="DH16" s="427"/>
      <c r="DI16" s="427"/>
      <c r="DJ16" s="427"/>
      <c r="DK16" s="427"/>
      <c r="DL16" s="427"/>
      <c r="DM16" s="427"/>
      <c r="DN16" s="427"/>
      <c r="DO16" s="427"/>
      <c r="DP16" s="427"/>
      <c r="DQ16" s="427"/>
      <c r="DR16" s="427"/>
      <c r="DS16" s="427"/>
      <c r="DT16" s="427"/>
      <c r="DU16" s="427"/>
      <c r="DV16" s="427"/>
      <c r="DW16" s="428"/>
    </row>
    <row r="17" spans="1:127" ht="11.25" customHeight="1">
      <c r="E17" s="55"/>
      <c r="F17" s="753"/>
      <c r="G17" s="754"/>
      <c r="H17" s="754"/>
      <c r="I17" s="754"/>
      <c r="J17" s="755"/>
      <c r="K17" s="755"/>
      <c r="L17" s="755"/>
      <c r="M17" s="755"/>
      <c r="N17" s="780"/>
      <c r="O17" s="755"/>
      <c r="P17" s="672"/>
      <c r="Q17" s="753"/>
      <c r="R17" s="404"/>
      <c r="S17" s="404"/>
      <c r="T17" s="404"/>
      <c r="U17" s="404"/>
      <c r="V17" s="404"/>
      <c r="W17" s="404"/>
      <c r="X17" s="404"/>
      <c r="Y17" s="404"/>
      <c r="Z17" s="404"/>
      <c r="AA17" s="413"/>
      <c r="AB17" s="427"/>
      <c r="AC17" s="673" t="s">
        <v>135</v>
      </c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7"/>
      <c r="AY17" s="427"/>
      <c r="AZ17" s="427"/>
      <c r="BA17" s="427"/>
      <c r="BB17" s="427"/>
      <c r="BC17" s="427"/>
      <c r="BD17" s="427"/>
      <c r="BE17" s="427"/>
      <c r="BF17" s="427"/>
      <c r="BG17" s="427"/>
      <c r="BH17" s="427"/>
      <c r="BI17" s="427"/>
      <c r="BJ17" s="427"/>
      <c r="BK17" s="427"/>
      <c r="BL17" s="427"/>
      <c r="BM17" s="427"/>
      <c r="BN17" s="427"/>
      <c r="BO17" s="427"/>
      <c r="BP17" s="427"/>
      <c r="BQ17" s="427"/>
      <c r="BR17" s="427"/>
      <c r="BS17" s="427"/>
      <c r="BT17" s="427"/>
      <c r="BU17" s="427"/>
      <c r="BV17" s="427"/>
      <c r="BW17" s="427"/>
      <c r="BX17" s="427"/>
      <c r="BY17" s="427"/>
      <c r="BZ17" s="427"/>
      <c r="CA17" s="427"/>
      <c r="CB17" s="427"/>
      <c r="CC17" s="427"/>
      <c r="CD17" s="427"/>
      <c r="CE17" s="427"/>
      <c r="CF17" s="427"/>
      <c r="CG17" s="427"/>
      <c r="CH17" s="427"/>
      <c r="CI17" s="427"/>
      <c r="CJ17" s="427"/>
      <c r="CK17" s="427"/>
      <c r="CL17" s="427"/>
      <c r="CM17" s="427"/>
      <c r="CN17" s="427"/>
      <c r="CO17" s="427"/>
      <c r="CP17" s="427"/>
      <c r="CQ17" s="427"/>
      <c r="CR17" s="427"/>
      <c r="CS17" s="427"/>
      <c r="CT17" s="427"/>
      <c r="CU17" s="427"/>
      <c r="CV17" s="427"/>
      <c r="CW17" s="427"/>
      <c r="CX17" s="427"/>
      <c r="CY17" s="427"/>
      <c r="CZ17" s="427"/>
      <c r="DA17" s="427"/>
      <c r="DB17" s="427"/>
      <c r="DC17" s="427"/>
      <c r="DD17" s="427"/>
      <c r="DE17" s="427"/>
      <c r="DF17" s="427"/>
      <c r="DG17" s="427"/>
      <c r="DH17" s="427"/>
      <c r="DI17" s="427"/>
      <c r="DJ17" s="427"/>
      <c r="DK17" s="427"/>
      <c r="DL17" s="427"/>
      <c r="DM17" s="427"/>
      <c r="DN17" s="427"/>
      <c r="DO17" s="427"/>
      <c r="DP17" s="427"/>
      <c r="DQ17" s="427"/>
      <c r="DR17" s="427"/>
      <c r="DS17" s="427"/>
      <c r="DT17" s="427"/>
      <c r="DU17" s="427"/>
      <c r="DV17" s="427"/>
      <c r="DW17" s="428"/>
    </row>
    <row r="18" spans="1:127" ht="0.75" customHeight="1">
      <c r="C18" s="20" t="s">
        <v>605</v>
      </c>
      <c r="E18" s="238" t="s">
        <v>605</v>
      </c>
      <c r="F18" s="413"/>
      <c r="G18" s="669" t="s">
        <v>2515</v>
      </c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  <c r="AB18" s="427"/>
      <c r="AC18" s="427"/>
      <c r="AD18" s="427"/>
      <c r="AE18" s="427"/>
      <c r="AF18" s="427"/>
      <c r="AG18" s="427"/>
      <c r="AH18" s="427"/>
      <c r="AI18" s="427"/>
      <c r="AJ18" s="427"/>
      <c r="AK18" s="427"/>
      <c r="AL18" s="427"/>
      <c r="AM18" s="427"/>
      <c r="AN18" s="427"/>
      <c r="AO18" s="427"/>
      <c r="AP18" s="427"/>
      <c r="AQ18" s="427"/>
      <c r="AR18" s="427"/>
      <c r="AS18" s="427"/>
      <c r="AT18" s="427"/>
      <c r="AU18" s="427"/>
      <c r="AV18" s="427"/>
      <c r="AW18" s="427"/>
      <c r="AX18" s="427"/>
      <c r="AY18" s="427"/>
      <c r="AZ18" s="427"/>
      <c r="BA18" s="427"/>
      <c r="BB18" s="427"/>
      <c r="BC18" s="427"/>
      <c r="BD18" s="427"/>
      <c r="BE18" s="427"/>
      <c r="BF18" s="427"/>
      <c r="BG18" s="427"/>
      <c r="BH18" s="427"/>
      <c r="BI18" s="427"/>
      <c r="BJ18" s="427"/>
      <c r="BK18" s="427"/>
      <c r="BL18" s="427"/>
      <c r="BM18" s="427"/>
      <c r="BN18" s="427"/>
      <c r="BO18" s="427"/>
      <c r="BP18" s="427"/>
      <c r="BQ18" s="427"/>
      <c r="BR18" s="427"/>
      <c r="BS18" s="427"/>
      <c r="BT18" s="427"/>
      <c r="BU18" s="427"/>
      <c r="BV18" s="427"/>
      <c r="BW18" s="427"/>
      <c r="BX18" s="427"/>
      <c r="BY18" s="427"/>
      <c r="BZ18" s="427"/>
      <c r="CA18" s="427"/>
      <c r="CB18" s="427"/>
      <c r="CC18" s="427"/>
      <c r="CD18" s="427"/>
      <c r="CE18" s="427"/>
      <c r="CF18" s="427"/>
      <c r="CG18" s="427"/>
      <c r="CH18" s="427"/>
      <c r="CI18" s="427"/>
      <c r="CJ18" s="427"/>
      <c r="CK18" s="427"/>
      <c r="CL18" s="427"/>
      <c r="CM18" s="427"/>
      <c r="CN18" s="427"/>
      <c r="CO18" s="427"/>
      <c r="CP18" s="427"/>
      <c r="CQ18" s="427"/>
      <c r="CR18" s="427"/>
      <c r="CS18" s="427"/>
      <c r="CT18" s="427"/>
      <c r="CU18" s="427"/>
      <c r="CV18" s="427"/>
      <c r="CW18" s="427"/>
      <c r="CX18" s="427"/>
      <c r="CY18" s="427"/>
      <c r="CZ18" s="427"/>
      <c r="DA18" s="427"/>
      <c r="DB18" s="427"/>
      <c r="DC18" s="427"/>
      <c r="DD18" s="427"/>
      <c r="DE18" s="427"/>
      <c r="DF18" s="427"/>
      <c r="DG18" s="427"/>
      <c r="DH18" s="427"/>
      <c r="DI18" s="427"/>
      <c r="DJ18" s="427"/>
      <c r="DK18" s="427"/>
      <c r="DL18" s="427"/>
      <c r="DM18" s="427"/>
      <c r="DN18" s="427"/>
      <c r="DO18" s="427"/>
      <c r="DP18" s="427"/>
      <c r="DQ18" s="427"/>
      <c r="DR18" s="427"/>
      <c r="DS18" s="427"/>
      <c r="DT18" s="427"/>
      <c r="DU18" s="427"/>
      <c r="DV18" s="427"/>
      <c r="DW18" s="428"/>
    </row>
    <row r="19" spans="1:127" s="20" customFormat="1">
      <c r="D19"/>
      <c r="E19" s="23" t="s">
        <v>605</v>
      </c>
      <c r="F19" s="136"/>
      <c r="G19" s="136"/>
      <c r="H19" s="136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6"/>
      <c r="AT19" s="136"/>
      <c r="AU19" s="137"/>
      <c r="AV19" s="137"/>
      <c r="AW19" s="137"/>
      <c r="AX19" s="137"/>
      <c r="AY19" s="136"/>
      <c r="AZ19" s="136"/>
      <c r="BA19" s="137"/>
      <c r="BB19" s="137"/>
      <c r="BC19" s="137"/>
      <c r="BD19" s="137"/>
      <c r="BE19" s="136"/>
      <c r="BF19" s="136"/>
      <c r="BG19" s="137"/>
      <c r="BH19" s="137"/>
      <c r="BI19" s="137"/>
      <c r="BJ19" s="137"/>
      <c r="BK19" s="136"/>
      <c r="BL19" s="136"/>
      <c r="BM19" s="136"/>
      <c r="BN19" s="136"/>
      <c r="BO19" s="136"/>
      <c r="BP19" s="136"/>
      <c r="BQ19" s="136"/>
      <c r="BR19" s="136"/>
      <c r="BS19" s="137"/>
      <c r="BT19" s="137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7"/>
      <c r="CN19" s="137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7"/>
      <c r="DA19" s="137"/>
      <c r="DB19" s="137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</row>
    <row r="20" spans="1:127" s="20" customFormat="1">
      <c r="D20"/>
      <c r="E20" s="23"/>
      <c r="F20" s="23"/>
      <c r="G20" s="598" t="s">
        <v>2561</v>
      </c>
      <c r="H20" s="23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23"/>
      <c r="AE20" s="23"/>
      <c r="AF20" s="23"/>
      <c r="AG20" s="50"/>
      <c r="AH20" s="23"/>
      <c r="AI20" s="50"/>
      <c r="AJ20" s="50"/>
      <c r="AK20" s="50"/>
      <c r="AL20" s="23"/>
      <c r="AM20" s="50"/>
      <c r="AN20" s="23"/>
      <c r="AO20" s="23"/>
      <c r="AP20" s="50"/>
      <c r="AQ20" s="50"/>
      <c r="AR20" s="23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23"/>
      <c r="DC20" s="23"/>
      <c r="DD20" s="23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23"/>
      <c r="DP20" s="23"/>
      <c r="DQ20" s="23"/>
      <c r="DR20" s="23"/>
      <c r="DS20" s="23"/>
      <c r="DT20" s="23"/>
      <c r="DU20" s="23"/>
      <c r="DV20" s="23"/>
      <c r="DW20" s="23"/>
    </row>
    <row r="21" spans="1:127" ht="30" customHeight="1">
      <c r="A21" s="2"/>
      <c r="B21" s="2"/>
      <c r="C21" s="2"/>
      <c r="G21" s="774" t="s">
        <v>2560</v>
      </c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AE21" s="2"/>
      <c r="AF21" s="2"/>
      <c r="AH21" s="2"/>
      <c r="AJ21" s="2"/>
      <c r="AL21" s="2"/>
      <c r="AN21" s="2"/>
      <c r="AO21" s="2"/>
      <c r="AP21" s="2"/>
      <c r="AQ21" s="2"/>
      <c r="AX21" s="2"/>
      <c r="BD21" s="2"/>
      <c r="BJ21" s="2"/>
      <c r="BT21" s="20"/>
      <c r="BV21" s="20"/>
      <c r="BW21" s="20"/>
      <c r="BX21" s="20"/>
      <c r="BY21" s="20"/>
      <c r="CA21" s="20"/>
      <c r="CB21" s="20"/>
      <c r="CC21" s="20"/>
      <c r="CD21" s="20"/>
      <c r="CN21" s="20"/>
      <c r="CP21" s="20"/>
      <c r="CQ21" s="20"/>
      <c r="CR21" s="20"/>
      <c r="CS21" s="20"/>
      <c r="CU21" s="20"/>
      <c r="CV21" s="20"/>
      <c r="CW21" s="20"/>
      <c r="CX21" s="20"/>
      <c r="DE21" s="20"/>
      <c r="DF21" s="20"/>
      <c r="DG21" s="20"/>
      <c r="DH21" s="20"/>
      <c r="DI21" s="20"/>
      <c r="DJ21" s="20"/>
    </row>
    <row r="22" spans="1:127">
      <c r="A22" s="2"/>
      <c r="B22" s="2"/>
      <c r="C22" s="2"/>
      <c r="AG22" s="20"/>
      <c r="AK22" s="20"/>
      <c r="AM22" s="20"/>
      <c r="AR22" s="20"/>
      <c r="AS22" s="20"/>
      <c r="AT22" s="20"/>
      <c r="AY22" s="20"/>
      <c r="AZ22" s="20"/>
      <c r="BE22" s="20"/>
      <c r="BF22" s="20"/>
      <c r="BK22" s="20"/>
      <c r="BL22" s="20"/>
      <c r="BM22" s="20"/>
      <c r="BN22" s="20"/>
      <c r="BO22" s="20"/>
      <c r="BP22" s="20"/>
      <c r="BQ22" s="20"/>
      <c r="BR22" s="20"/>
      <c r="CE22" s="20"/>
      <c r="CF22" s="20"/>
      <c r="CG22" s="20"/>
      <c r="CH22" s="20"/>
      <c r="CI22" s="20"/>
      <c r="CJ22" s="20"/>
      <c r="CK22" s="20"/>
      <c r="CL22" s="20"/>
    </row>
    <row r="23" spans="1:127">
      <c r="A23" s="2"/>
      <c r="B23" s="2"/>
      <c r="C23" s="2"/>
      <c r="AG23" s="20"/>
      <c r="AK23" s="20"/>
      <c r="AM23" s="20"/>
      <c r="AR23" s="20"/>
      <c r="AS23" s="20"/>
      <c r="AT23" s="20"/>
      <c r="AY23" s="20"/>
      <c r="AZ23" s="20"/>
      <c r="BE23" s="20"/>
      <c r="BF23" s="20"/>
      <c r="BK23" s="20"/>
      <c r="BL23" s="20"/>
      <c r="BM23" s="20"/>
      <c r="BN23" s="20"/>
      <c r="BO23" s="20"/>
      <c r="BP23" s="20"/>
      <c r="BQ23" s="20"/>
      <c r="BR23" s="20"/>
      <c r="CE23" s="20"/>
      <c r="CF23" s="20"/>
      <c r="CG23" s="20"/>
      <c r="CH23" s="20"/>
      <c r="CI23" s="20"/>
      <c r="CJ23" s="20"/>
      <c r="CK23" s="20"/>
      <c r="CL23" s="20"/>
    </row>
    <row r="24" spans="1:127" s="20" customFormat="1" ht="24" customHeight="1">
      <c r="A24" s="22"/>
      <c r="D24"/>
      <c r="F24" s="737" t="s">
        <v>2658</v>
      </c>
      <c r="G24" s="737"/>
      <c r="H24" s="737"/>
      <c r="I24" s="737"/>
      <c r="J24" s="737"/>
      <c r="K24" s="737"/>
      <c r="AN24" s="22"/>
      <c r="AO24" s="22"/>
      <c r="AU24" s="22"/>
      <c r="BB24" s="22"/>
    </row>
    <row r="25" spans="1:127" ht="11.25" customHeight="1">
      <c r="A25" s="2"/>
      <c r="B25" s="2"/>
      <c r="C25" s="2"/>
      <c r="AG25" s="20"/>
      <c r="AK25" s="20"/>
      <c r="AM25" s="20"/>
      <c r="AR25" s="20"/>
      <c r="AS25" s="20"/>
      <c r="AT25" s="20"/>
      <c r="AY25" s="20"/>
      <c r="AZ25" s="20"/>
      <c r="BE25" s="20"/>
      <c r="BF25" s="20"/>
      <c r="BK25" s="20"/>
      <c r="BL25" s="20"/>
      <c r="BM25" s="20"/>
      <c r="BN25" s="20"/>
      <c r="BO25" s="20"/>
      <c r="BP25" s="20"/>
      <c r="BQ25" s="20"/>
      <c r="BR25" s="20"/>
      <c r="CE25" s="20"/>
      <c r="CF25" s="20"/>
      <c r="CG25" s="20"/>
      <c r="CH25" s="20"/>
      <c r="CI25" s="20"/>
      <c r="CJ25" s="20"/>
      <c r="CK25" s="20"/>
      <c r="CL25" s="20"/>
    </row>
    <row r="26" spans="1:127">
      <c r="A26" s="2"/>
      <c r="B26" s="2"/>
      <c r="C26" s="2"/>
      <c r="AG26" s="22"/>
      <c r="AK26" s="22"/>
      <c r="AM26" s="22"/>
      <c r="AR26" s="22"/>
      <c r="AS26" s="22"/>
      <c r="AT26" s="22"/>
      <c r="AY26" s="22"/>
      <c r="AZ26" s="22"/>
      <c r="BE26" s="22"/>
      <c r="BF26" s="22"/>
      <c r="BK26" s="22"/>
      <c r="BL26" s="22"/>
      <c r="BM26" s="22"/>
      <c r="BN26" s="22"/>
      <c r="BO26" s="22"/>
      <c r="BP26" s="22"/>
      <c r="BQ26" s="22"/>
      <c r="BR26" s="22"/>
      <c r="CE26" s="22"/>
      <c r="CF26" s="22"/>
      <c r="CG26" s="22"/>
      <c r="CH26" s="22"/>
      <c r="CI26" s="22"/>
      <c r="CJ26" s="22"/>
      <c r="CK26" s="22"/>
      <c r="CL26" s="22"/>
    </row>
  </sheetData>
  <sheetProtection algorithmName="SHA-512" hashValue="Y337xKMvEOhw3ex0obEowwiXlzRVy6PBpsG5IziuL12IpwNKyxXlOqLrEVogzaF33bB5V3P8i/B0XN26Pd/UwQ==" saltValue="T6KKD4XqsXFBtym2VcDBnQ==" spinCount="100000" sheet="1" objects="1" scenarios="1" formatColumns="0" formatRows="0"/>
  <mergeCells count="106">
    <mergeCell ref="F24:K24"/>
    <mergeCell ref="DV13:DV14"/>
    <mergeCell ref="DU13:DU14"/>
    <mergeCell ref="DW13:DW14"/>
    <mergeCell ref="DF13:DF14"/>
    <mergeCell ref="DG13:DG14"/>
    <mergeCell ref="DH13:DH14"/>
    <mergeCell ref="DJ13:DJ14"/>
    <mergeCell ref="DT13:DT14"/>
    <mergeCell ref="DS13:DS14"/>
    <mergeCell ref="DA13:DA14"/>
    <mergeCell ref="DC13:DC14"/>
    <mergeCell ref="DE13:DE14"/>
    <mergeCell ref="DD13:DD14"/>
    <mergeCell ref="DB13:DB14"/>
    <mergeCell ref="CZ13:CZ14"/>
    <mergeCell ref="BG12:BJ13"/>
    <mergeCell ref="AL12:AL14"/>
    <mergeCell ref="AM12:AM14"/>
    <mergeCell ref="BS13:BV13"/>
    <mergeCell ref="CE12:CE14"/>
    <mergeCell ref="BK12:BK14"/>
    <mergeCell ref="BL12:BL14"/>
    <mergeCell ref="AU12:AX13"/>
    <mergeCell ref="I5:J5"/>
    <mergeCell ref="O12:O14"/>
    <mergeCell ref="P12:P14"/>
    <mergeCell ref="T12:T14"/>
    <mergeCell ref="R12:R14"/>
    <mergeCell ref="I12:I14"/>
    <mergeCell ref="CQ13:CT13"/>
    <mergeCell ref="CZ12:DW12"/>
    <mergeCell ref="CM13:CP13"/>
    <mergeCell ref="DI13:DI14"/>
    <mergeCell ref="CF12:CF14"/>
    <mergeCell ref="BE12:BE14"/>
    <mergeCell ref="BF12:BF14"/>
    <mergeCell ref="BM12:CD12"/>
    <mergeCell ref="BM13:BM14"/>
    <mergeCell ref="BN13:BR13"/>
    <mergeCell ref="DR13:DR14"/>
    <mergeCell ref="DO13:DO14"/>
    <mergeCell ref="DQ13:DQ14"/>
    <mergeCell ref="DN13:DN14"/>
    <mergeCell ref="DL13:DL14"/>
    <mergeCell ref="CG13:CG14"/>
    <mergeCell ref="CU13:CW13"/>
    <mergeCell ref="CH13:CL13"/>
    <mergeCell ref="BA12:BD13"/>
    <mergeCell ref="AS12:AS14"/>
    <mergeCell ref="CY12:CY14"/>
    <mergeCell ref="CG12:CX12"/>
    <mergeCell ref="F12:F14"/>
    <mergeCell ref="H12:H14"/>
    <mergeCell ref="M12:M14"/>
    <mergeCell ref="N12:N14"/>
    <mergeCell ref="K12:K14"/>
    <mergeCell ref="AC12:AC14"/>
    <mergeCell ref="G21:Q21"/>
    <mergeCell ref="L12:L14"/>
    <mergeCell ref="F16:F17"/>
    <mergeCell ref="G16:G17"/>
    <mergeCell ref="H16:H17"/>
    <mergeCell ref="AI13:AI14"/>
    <mergeCell ref="AJ13:AJ14"/>
    <mergeCell ref="AY12:AY14"/>
    <mergeCell ref="AI12:AJ12"/>
    <mergeCell ref="AN12:AR12"/>
    <mergeCell ref="AO13:AO14"/>
    <mergeCell ref="AN13:AN14"/>
    <mergeCell ref="G12:G14"/>
    <mergeCell ref="S12:S14"/>
    <mergeCell ref="Q12:Q14"/>
    <mergeCell ref="J12:J14"/>
    <mergeCell ref="W12:W14"/>
    <mergeCell ref="X12:X14"/>
    <mergeCell ref="AD12:AD14"/>
    <mergeCell ref="AE12:AE14"/>
    <mergeCell ref="AG12:AG14"/>
    <mergeCell ref="U12:U14"/>
    <mergeCell ref="AB12:AB14"/>
    <mergeCell ref="V12:V14"/>
    <mergeCell ref="O16:O17"/>
    <mergeCell ref="Q16:Q17"/>
    <mergeCell ref="I16:I17"/>
    <mergeCell ref="J16:J17"/>
    <mergeCell ref="K16:K17"/>
    <mergeCell ref="L16:L17"/>
    <mergeCell ref="M16:M17"/>
    <mergeCell ref="N16:N17"/>
    <mergeCell ref="DP13:DP14"/>
    <mergeCell ref="BW13:BZ13"/>
    <mergeCell ref="CA13:CC13"/>
    <mergeCell ref="Y12:Y14"/>
    <mergeCell ref="Z12:Z14"/>
    <mergeCell ref="AA12:AA14"/>
    <mergeCell ref="AP13:AP14"/>
    <mergeCell ref="AR13:AR14"/>
    <mergeCell ref="AF12:AF14"/>
    <mergeCell ref="AK12:AK14"/>
    <mergeCell ref="AT12:AT14"/>
    <mergeCell ref="AQ13:AQ14"/>
    <mergeCell ref="DM13:DM14"/>
    <mergeCell ref="DK13:DK14"/>
    <mergeCell ref="AZ12:AZ14"/>
    <mergeCell ref="AH12:AH14"/>
  </mergeCells>
  <hyperlinks>
    <hyperlink ref="AC17" location="'TECH_HORISONTAL'!A1" tooltip="Добавить" display="Добавить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modfrmPLAN1XCheckI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 codeName="modfrm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modfrmReportMod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modPOST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modfrmDPRConstructor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TechSheet">
    <tabColor indexed="47"/>
  </sheetPr>
  <dimension ref="A1:AG247"/>
  <sheetViews>
    <sheetView showGridLines="0" zoomScale="80" zoomScaleNormal="80" workbookViewId="0"/>
  </sheetViews>
  <sheetFormatPr defaultRowHeight="11.25" customHeight="1"/>
  <cols>
    <col min="1" max="1" width="42.7109375" style="202" customWidth="1"/>
    <col min="2" max="2" width="6.7109375" style="202" customWidth="1"/>
    <col min="3" max="3" width="40.7109375" style="202" customWidth="1"/>
    <col min="4" max="4" width="3.7109375" style="202" customWidth="1"/>
    <col min="5" max="5" width="55.7109375" style="202" customWidth="1"/>
    <col min="6" max="6" width="3.7109375" style="202" customWidth="1"/>
    <col min="7" max="7" width="55.7109375" style="202" customWidth="1"/>
    <col min="8" max="8" width="3.7109375" style="202" customWidth="1"/>
    <col min="9" max="9" width="59.7109375" style="202" customWidth="1"/>
    <col min="10" max="10" width="3.7109375" style="202" customWidth="1"/>
    <col min="11" max="11" width="45.7109375" style="202" customWidth="1"/>
    <col min="12" max="12" width="4.7109375" style="202" customWidth="1"/>
    <col min="13" max="13" width="45.7109375" style="202" customWidth="1"/>
    <col min="14" max="14" width="4.7109375" style="202" customWidth="1"/>
    <col min="15" max="15" width="45.7109375" style="202" customWidth="1"/>
    <col min="16" max="16" width="4.7109375" style="202" customWidth="1"/>
    <col min="17" max="17" width="45.85546875" style="202" customWidth="1"/>
    <col min="18" max="18" width="4.7109375" style="202" customWidth="1"/>
    <col min="19" max="19" width="45.7109375" style="202" customWidth="1"/>
    <col min="20" max="20" width="14.5703125" style="202" customWidth="1"/>
    <col min="21" max="21" width="4.7109375" style="202" customWidth="1"/>
    <col min="22" max="22" width="45.7109375" style="202" customWidth="1"/>
    <col min="23" max="23" width="4.7109375" style="202" customWidth="1"/>
    <col min="24" max="24" width="34.42578125" style="202" bestFit="1" customWidth="1"/>
    <col min="25" max="25" width="24.7109375" style="202" customWidth="1"/>
    <col min="26" max="26" width="23.7109375" style="202" customWidth="1"/>
    <col min="27" max="28" width="12.5703125" style="202" customWidth="1"/>
    <col min="29" max="32" width="9.140625" style="202"/>
    <col min="33" max="33" width="42.5703125" style="202" customWidth="1"/>
    <col min="34" max="16384" width="9.140625" style="202"/>
  </cols>
  <sheetData>
    <row r="1" spans="1:28" ht="11.25" customHeight="1">
      <c r="A1" s="2" t="s">
        <v>1</v>
      </c>
      <c r="B1" s="201" t="s">
        <v>413</v>
      </c>
      <c r="C1" s="2" t="s">
        <v>1</v>
      </c>
      <c r="E1" s="409" t="s">
        <v>790</v>
      </c>
      <c r="G1" s="203" t="s">
        <v>99</v>
      </c>
      <c r="I1" s="203" t="s">
        <v>520</v>
      </c>
      <c r="K1" s="203" t="s">
        <v>100</v>
      </c>
      <c r="M1" s="236" t="s">
        <v>630</v>
      </c>
      <c r="O1" s="236" t="s">
        <v>639</v>
      </c>
      <c r="P1" s="204"/>
      <c r="Q1" s="203" t="s">
        <v>769</v>
      </c>
      <c r="W1" s="204"/>
      <c r="X1" s="440" t="s">
        <v>2666</v>
      </c>
      <c r="Y1" s="203" t="s">
        <v>2</v>
      </c>
      <c r="AA1" s="203" t="s">
        <v>632</v>
      </c>
      <c r="AB1" s="203" t="s">
        <v>272</v>
      </c>
    </row>
    <row r="2" spans="1:28" ht="11.25" customHeight="1">
      <c r="A2" s="2" t="s">
        <v>3</v>
      </c>
      <c r="B2" s="201" t="s">
        <v>414</v>
      </c>
      <c r="C2" s="2" t="s">
        <v>3</v>
      </c>
      <c r="E2" s="410" t="s">
        <v>791</v>
      </c>
      <c r="G2" s="205" t="s">
        <v>97</v>
      </c>
      <c r="I2" s="205" t="s">
        <v>511</v>
      </c>
      <c r="K2" s="205" t="s">
        <v>131</v>
      </c>
      <c r="M2" s="237" t="s">
        <v>640</v>
      </c>
      <c r="O2" s="237" t="s">
        <v>638</v>
      </c>
      <c r="Q2" s="407" t="str">
        <f>USE_DNS_SERVICE</f>
        <v>https://eias.ru</v>
      </c>
      <c r="X2" s="440" t="s">
        <v>2347</v>
      </c>
      <c r="Y2" s="203" t="s">
        <v>4</v>
      </c>
      <c r="AA2" s="205">
        <v>2012</v>
      </c>
      <c r="AB2" s="205" t="s">
        <v>687</v>
      </c>
    </row>
    <row r="3" spans="1:28" ht="11.25" customHeight="1">
      <c r="A3" s="2" t="s">
        <v>5</v>
      </c>
      <c r="B3" s="201" t="s">
        <v>415</v>
      </c>
      <c r="C3" s="2" t="s">
        <v>5</v>
      </c>
      <c r="E3" s="410" t="s">
        <v>792</v>
      </c>
      <c r="G3" s="207" t="s">
        <v>97</v>
      </c>
      <c r="I3" s="205" t="s">
        <v>559</v>
      </c>
      <c r="K3" s="205" t="s">
        <v>129</v>
      </c>
      <c r="O3" s="237" t="s">
        <v>638</v>
      </c>
      <c r="X3" s="237" t="s">
        <v>1126</v>
      </c>
      <c r="Y3" s="203" t="s">
        <v>1125</v>
      </c>
      <c r="AA3" s="205">
        <v>2013</v>
      </c>
      <c r="AB3" s="205" t="s">
        <v>261</v>
      </c>
    </row>
    <row r="4" spans="1:28" ht="11.25" customHeight="1">
      <c r="A4" s="2" t="s">
        <v>6</v>
      </c>
      <c r="B4" s="201" t="s">
        <v>416</v>
      </c>
      <c r="C4" s="2" t="s">
        <v>6</v>
      </c>
      <c r="E4" s="410" t="s">
        <v>793</v>
      </c>
      <c r="G4" s="207" t="s">
        <v>1309</v>
      </c>
      <c r="N4" s="206"/>
      <c r="O4" s="237" t="s">
        <v>638</v>
      </c>
      <c r="Q4" s="203" t="s">
        <v>626</v>
      </c>
      <c r="X4" s="237" t="s">
        <v>638</v>
      </c>
      <c r="Y4" s="203" t="s">
        <v>1127</v>
      </c>
      <c r="AA4" s="205">
        <v>2014</v>
      </c>
      <c r="AB4" s="205" t="s">
        <v>262</v>
      </c>
    </row>
    <row r="5" spans="1:28" ht="11.25" customHeight="1">
      <c r="A5" s="2" t="s">
        <v>7</v>
      </c>
      <c r="B5" s="201" t="s">
        <v>417</v>
      </c>
      <c r="C5" s="2" t="s">
        <v>7</v>
      </c>
      <c r="G5" s="207" t="s">
        <v>98</v>
      </c>
      <c r="I5" s="203" t="s">
        <v>2364</v>
      </c>
      <c r="M5" s="454" t="s">
        <v>1206</v>
      </c>
      <c r="O5" s="237" t="s">
        <v>638</v>
      </c>
      <c r="Q5" s="407">
        <v>1.2</v>
      </c>
      <c r="X5" s="440"/>
      <c r="Y5" s="203" t="s">
        <v>2436</v>
      </c>
      <c r="AA5" s="205">
        <v>2015</v>
      </c>
      <c r="AB5" s="205" t="s">
        <v>263</v>
      </c>
    </row>
    <row r="6" spans="1:28" ht="11.25" customHeight="1">
      <c r="A6" s="2" t="s">
        <v>8</v>
      </c>
      <c r="B6" s="201" t="s">
        <v>418</v>
      </c>
      <c r="C6" s="2" t="s">
        <v>8</v>
      </c>
      <c r="E6" s="203" t="s">
        <v>787</v>
      </c>
      <c r="I6" s="205" t="s">
        <v>513</v>
      </c>
      <c r="M6" s="455" t="s">
        <v>2482</v>
      </c>
      <c r="X6" s="644" t="s">
        <v>2663</v>
      </c>
      <c r="Y6" s="203" t="s">
        <v>2437</v>
      </c>
      <c r="AA6" s="205">
        <v>2016</v>
      </c>
      <c r="AB6" s="205" t="s">
        <v>264</v>
      </c>
    </row>
    <row r="7" spans="1:28" ht="11.25" customHeight="1">
      <c r="A7" s="2" t="s">
        <v>46</v>
      </c>
      <c r="B7" s="201" t="s">
        <v>419</v>
      </c>
      <c r="C7" s="2" t="s">
        <v>46</v>
      </c>
      <c r="E7" s="205" t="s">
        <v>788</v>
      </c>
      <c r="G7" s="203" t="s">
        <v>291</v>
      </c>
      <c r="Q7" s="203" t="s">
        <v>1102</v>
      </c>
      <c r="AA7" s="205">
        <v>2017</v>
      </c>
      <c r="AB7" s="205" t="s">
        <v>265</v>
      </c>
    </row>
    <row r="8" spans="1:28" ht="11.25" customHeight="1">
      <c r="A8" s="2" t="s">
        <v>47</v>
      </c>
      <c r="B8" s="201" t="s">
        <v>420</v>
      </c>
      <c r="C8" s="2" t="s">
        <v>47</v>
      </c>
      <c r="E8" s="205" t="s">
        <v>130</v>
      </c>
      <c r="G8" s="205" t="s">
        <v>2665</v>
      </c>
      <c r="I8" s="203" t="s">
        <v>512</v>
      </c>
      <c r="Q8" s="407" t="str">
        <f>god</f>
        <v>2019</v>
      </c>
      <c r="AA8" s="205">
        <v>2018</v>
      </c>
      <c r="AB8" s="205" t="s">
        <v>266</v>
      </c>
    </row>
    <row r="9" spans="1:28" ht="11.25" customHeight="1">
      <c r="A9" s="2" t="s">
        <v>48</v>
      </c>
      <c r="B9" s="208" t="s">
        <v>421</v>
      </c>
      <c r="C9" s="2" t="s">
        <v>48</v>
      </c>
      <c r="E9" s="205" t="s">
        <v>789</v>
      </c>
      <c r="G9" s="207" t="s">
        <v>778</v>
      </c>
      <c r="I9" s="205" t="s">
        <v>513</v>
      </c>
      <c r="M9" s="454" t="s">
        <v>2657</v>
      </c>
      <c r="X9" s="203" t="s">
        <v>84</v>
      </c>
      <c r="AA9" s="205">
        <v>2019</v>
      </c>
      <c r="AB9" s="205" t="s">
        <v>267</v>
      </c>
    </row>
    <row r="10" spans="1:28" ht="11.25" customHeight="1">
      <c r="A10" s="2" t="s">
        <v>49</v>
      </c>
      <c r="B10" s="208" t="s">
        <v>422</v>
      </c>
      <c r="C10" s="2" t="s">
        <v>49</v>
      </c>
      <c r="G10" s="207" t="s">
        <v>779</v>
      </c>
      <c r="M10" s="455" t="s">
        <v>2664</v>
      </c>
      <c r="Q10" s="203" t="s">
        <v>1031</v>
      </c>
      <c r="X10" s="205" t="s">
        <v>1094</v>
      </c>
      <c r="AA10" s="205">
        <v>2020</v>
      </c>
      <c r="AB10" s="205" t="s">
        <v>268</v>
      </c>
    </row>
    <row r="11" spans="1:28" ht="11.25" customHeight="1">
      <c r="A11" s="209" t="s">
        <v>50</v>
      </c>
      <c r="B11" s="201" t="s">
        <v>423</v>
      </c>
      <c r="C11" s="210" t="s">
        <v>424</v>
      </c>
      <c r="E11" s="203" t="s">
        <v>2365</v>
      </c>
      <c r="G11" s="207" t="s">
        <v>775</v>
      </c>
      <c r="I11" s="203" t="s">
        <v>2366</v>
      </c>
      <c r="Q11" s="407" t="str">
        <f>"01.01." &amp; PERIOD</f>
        <v>01.01.2019</v>
      </c>
      <c r="X11" s="205" t="s">
        <v>86</v>
      </c>
      <c r="AA11" s="205">
        <v>2021</v>
      </c>
      <c r="AB11" s="205" t="s">
        <v>269</v>
      </c>
    </row>
    <row r="12" spans="1:28" ht="11.25" customHeight="1">
      <c r="A12" s="209" t="s">
        <v>95</v>
      </c>
      <c r="B12" s="201" t="s">
        <v>425</v>
      </c>
      <c r="C12" s="211"/>
      <c r="E12" s="205" t="s">
        <v>782</v>
      </c>
      <c r="I12" s="205" t="s">
        <v>240</v>
      </c>
      <c r="Q12" s="407" t="str">
        <f>"31.12." &amp; PERIOD</f>
        <v>31.12.2019</v>
      </c>
      <c r="X12" s="205" t="s">
        <v>1095</v>
      </c>
      <c r="AA12" s="205">
        <v>2022</v>
      </c>
      <c r="AB12" s="205" t="s">
        <v>270</v>
      </c>
    </row>
    <row r="13" spans="1:28" ht="11.25" customHeight="1">
      <c r="A13" s="209" t="s">
        <v>96</v>
      </c>
      <c r="B13" s="201" t="s">
        <v>426</v>
      </c>
      <c r="C13" s="210" t="s">
        <v>427</v>
      </c>
      <c r="E13" s="205" t="s">
        <v>783</v>
      </c>
      <c r="G13" s="203" t="s">
        <v>685</v>
      </c>
      <c r="I13" s="205" t="s">
        <v>241</v>
      </c>
      <c r="X13" s="205" t="s">
        <v>88</v>
      </c>
      <c r="AA13" s="205">
        <v>2023</v>
      </c>
      <c r="AB13" s="205" t="s">
        <v>271</v>
      </c>
    </row>
    <row r="14" spans="1:28" ht="11.25" customHeight="1">
      <c r="A14" s="230" t="s">
        <v>254</v>
      </c>
      <c r="B14" s="232" t="s">
        <v>258</v>
      </c>
      <c r="C14" s="234" t="s">
        <v>256</v>
      </c>
      <c r="E14" s="205" t="s">
        <v>290</v>
      </c>
      <c r="G14" s="205"/>
      <c r="Q14" s="203" t="s">
        <v>839</v>
      </c>
      <c r="X14" s="205" t="s">
        <v>89</v>
      </c>
    </row>
    <row r="15" spans="1:28" ht="11.25" customHeight="1">
      <c r="A15" s="2" t="s">
        <v>51</v>
      </c>
      <c r="B15" s="201" t="s">
        <v>428</v>
      </c>
      <c r="C15" s="2" t="s">
        <v>51</v>
      </c>
      <c r="E15" s="205" t="s">
        <v>784</v>
      </c>
      <c r="G15" s="207"/>
      <c r="I15" s="203" t="s">
        <v>800</v>
      </c>
      <c r="Q15" s="407" t="str">
        <f>"01.01." &amp; PERIOD</f>
        <v>01.01.2019</v>
      </c>
      <c r="X15" s="441" t="s">
        <v>292</v>
      </c>
    </row>
    <row r="16" spans="1:28" ht="11.25" customHeight="1">
      <c r="A16" s="2" t="s">
        <v>52</v>
      </c>
      <c r="B16" s="201" t="s">
        <v>429</v>
      </c>
      <c r="C16" s="2" t="s">
        <v>52</v>
      </c>
      <c r="E16" s="205" t="s">
        <v>777</v>
      </c>
      <c r="G16" s="207" t="s">
        <v>686</v>
      </c>
      <c r="I16" s="205" t="s">
        <v>794</v>
      </c>
      <c r="Q16" s="407" t="str">
        <f>"31.12." &amp; PERIOD</f>
        <v>31.12.2019</v>
      </c>
      <c r="X16" s="205" t="s">
        <v>90</v>
      </c>
    </row>
    <row r="17" spans="1:33" ht="11.25" customHeight="1">
      <c r="A17" s="2" t="s">
        <v>54</v>
      </c>
      <c r="B17" s="208" t="s">
        <v>430</v>
      </c>
      <c r="C17" s="2" t="s">
        <v>54</v>
      </c>
      <c r="G17" s="207" t="s">
        <v>776</v>
      </c>
      <c r="I17" s="205" t="s">
        <v>795</v>
      </c>
      <c r="J17" s="411" t="s">
        <v>801</v>
      </c>
      <c r="X17" s="205" t="s">
        <v>91</v>
      </c>
    </row>
    <row r="18" spans="1:33" ht="11.25" customHeight="1">
      <c r="A18" s="2" t="s">
        <v>55</v>
      </c>
      <c r="B18" s="208" t="s">
        <v>431</v>
      </c>
      <c r="C18" s="2" t="s">
        <v>55</v>
      </c>
      <c r="E18" s="203" t="s">
        <v>786</v>
      </c>
      <c r="I18" s="205" t="s">
        <v>796</v>
      </c>
      <c r="J18" s="411" t="s">
        <v>802</v>
      </c>
      <c r="Q18" s="203" t="s">
        <v>2457</v>
      </c>
      <c r="X18" s="205" t="s">
        <v>92</v>
      </c>
    </row>
    <row r="19" spans="1:33" ht="11.25" customHeight="1">
      <c r="A19" s="2" t="s">
        <v>56</v>
      </c>
      <c r="B19" s="201" t="s">
        <v>432</v>
      </c>
      <c r="C19" s="211" t="s">
        <v>433</v>
      </c>
      <c r="E19" s="408" t="s">
        <v>785</v>
      </c>
      <c r="G19" s="203" t="s">
        <v>510</v>
      </c>
      <c r="I19" s="205" t="s">
        <v>797</v>
      </c>
      <c r="J19" s="411" t="s">
        <v>803</v>
      </c>
      <c r="O19" s="658" t="s">
        <v>2458</v>
      </c>
      <c r="Q19" s="407" t="str">
        <f>"01.01." &amp; PERIOD</f>
        <v>01.01.2019</v>
      </c>
      <c r="X19" s="205" t="s">
        <v>93</v>
      </c>
    </row>
    <row r="20" spans="1:33" ht="11.25" customHeight="1">
      <c r="A20" s="2" t="s">
        <v>57</v>
      </c>
      <c r="B20" s="208" t="s">
        <v>434</v>
      </c>
      <c r="C20" s="2" t="s">
        <v>57</v>
      </c>
      <c r="E20" s="408" t="s">
        <v>780</v>
      </c>
      <c r="G20" s="205" t="s">
        <v>508</v>
      </c>
      <c r="I20" s="205" t="s">
        <v>798</v>
      </c>
      <c r="J20" s="411" t="s">
        <v>804</v>
      </c>
      <c r="M20" s="658" t="s">
        <v>2460</v>
      </c>
      <c r="O20" s="658" t="s">
        <v>2459</v>
      </c>
      <c r="Q20" s="407" t="str">
        <f>"31.12." &amp; PERIOD</f>
        <v>31.12.2019</v>
      </c>
      <c r="X20" s="205" t="s">
        <v>1096</v>
      </c>
    </row>
    <row r="21" spans="1:33" ht="11.25" customHeight="1">
      <c r="A21" s="2" t="s">
        <v>58</v>
      </c>
      <c r="B21" s="208" t="s">
        <v>435</v>
      </c>
      <c r="C21" s="2" t="s">
        <v>58</v>
      </c>
      <c r="E21" s="408" t="s">
        <v>781</v>
      </c>
      <c r="G21" s="207" t="s">
        <v>508</v>
      </c>
      <c r="I21" s="205" t="s">
        <v>799</v>
      </c>
      <c r="J21" s="411" t="s">
        <v>805</v>
      </c>
      <c r="M21" s="659" t="s">
        <v>832</v>
      </c>
      <c r="O21" s="659" t="s">
        <v>832</v>
      </c>
      <c r="X21" s="205" t="s">
        <v>1097</v>
      </c>
      <c r="AG21" s="203" t="s">
        <v>2464</v>
      </c>
    </row>
    <row r="22" spans="1:33" ht="11.25" customHeight="1">
      <c r="A22" s="2" t="s">
        <v>59</v>
      </c>
      <c r="B22" s="208" t="s">
        <v>436</v>
      </c>
      <c r="C22" s="2" t="s">
        <v>59</v>
      </c>
      <c r="G22" s="207" t="s">
        <v>1310</v>
      </c>
      <c r="M22" s="660" t="s">
        <v>105</v>
      </c>
      <c r="O22" s="660" t="s">
        <v>105</v>
      </c>
      <c r="X22" s="205" t="s">
        <v>1098</v>
      </c>
      <c r="AG22" s="207" t="s">
        <v>2465</v>
      </c>
    </row>
    <row r="23" spans="1:33" ht="11.25" customHeight="1">
      <c r="A23" s="2" t="s">
        <v>60</v>
      </c>
      <c r="B23" s="201" t="s">
        <v>437</v>
      </c>
      <c r="C23" s="211" t="s">
        <v>438</v>
      </c>
      <c r="E23" s="203" t="s">
        <v>2415</v>
      </c>
      <c r="G23" s="207" t="s">
        <v>509</v>
      </c>
      <c r="M23" s="660" t="s">
        <v>164</v>
      </c>
      <c r="O23" s="660" t="s">
        <v>164</v>
      </c>
      <c r="X23" s="205" t="s">
        <v>1099</v>
      </c>
      <c r="AG23" s="207" t="s">
        <v>2466</v>
      </c>
    </row>
    <row r="24" spans="1:33" ht="11.25" customHeight="1">
      <c r="A24" s="2" t="s">
        <v>61</v>
      </c>
      <c r="B24" s="208" t="s">
        <v>439</v>
      </c>
      <c r="C24" s="2" t="s">
        <v>61</v>
      </c>
      <c r="E24" s="203" t="s">
        <v>2435</v>
      </c>
      <c r="M24" s="660" t="s">
        <v>165</v>
      </c>
      <c r="O24" s="660" t="s">
        <v>165</v>
      </c>
      <c r="X24" s="205" t="s">
        <v>1100</v>
      </c>
      <c r="AG24" s="207" t="s">
        <v>2467</v>
      </c>
    </row>
    <row r="25" spans="1:33" ht="11.25" customHeight="1">
      <c r="A25" s="2" t="s">
        <v>62</v>
      </c>
      <c r="B25" s="208" t="s">
        <v>440</v>
      </c>
      <c r="C25" s="2" t="s">
        <v>62</v>
      </c>
      <c r="E25" s="205" t="s">
        <v>2416</v>
      </c>
      <c r="G25" s="203" t="s">
        <v>601</v>
      </c>
      <c r="X25" s="205" t="s">
        <v>1101</v>
      </c>
    </row>
    <row r="26" spans="1:33" ht="11.25" customHeight="1">
      <c r="A26" s="2" t="s">
        <v>63</v>
      </c>
      <c r="B26" s="208" t="s">
        <v>441</v>
      </c>
      <c r="C26" s="2" t="s">
        <v>63</v>
      </c>
      <c r="E26" s="205" t="s">
        <v>2419</v>
      </c>
      <c r="G26" s="212" t="s">
        <v>2314</v>
      </c>
    </row>
    <row r="27" spans="1:33" ht="11.25" customHeight="1">
      <c r="A27" s="2" t="s">
        <v>64</v>
      </c>
      <c r="B27" s="201" t="s">
        <v>442</v>
      </c>
      <c r="C27" s="2" t="s">
        <v>64</v>
      </c>
      <c r="E27" s="205" t="s">
        <v>2417</v>
      </c>
      <c r="G27" s="13"/>
    </row>
    <row r="28" spans="1:33" ht="11.25" customHeight="1">
      <c r="A28" s="2" t="s">
        <v>123</v>
      </c>
      <c r="B28" s="201" t="s">
        <v>443</v>
      </c>
      <c r="C28" s="2" t="s">
        <v>123</v>
      </c>
      <c r="E28" s="205" t="s">
        <v>2418</v>
      </c>
      <c r="G28" s="13"/>
      <c r="X28" s="203" t="s">
        <v>94</v>
      </c>
    </row>
    <row r="29" spans="1:33" ht="11.25" customHeight="1">
      <c r="A29" s="2" t="s">
        <v>65</v>
      </c>
      <c r="B29" s="208" t="s">
        <v>444</v>
      </c>
      <c r="C29" s="2" t="s">
        <v>65</v>
      </c>
      <c r="G29" s="203" t="s">
        <v>519</v>
      </c>
      <c r="X29" s="205" t="s">
        <v>85</v>
      </c>
    </row>
    <row r="30" spans="1:33" ht="11.25" customHeight="1">
      <c r="A30" s="2" t="s">
        <v>66</v>
      </c>
      <c r="B30" s="208" t="s">
        <v>445</v>
      </c>
      <c r="C30" s="2" t="s">
        <v>66</v>
      </c>
      <c r="E30" s="203" t="s">
        <v>2429</v>
      </c>
      <c r="G30" s="212" t="s">
        <v>164</v>
      </c>
      <c r="X30" s="205" t="s">
        <v>86</v>
      </c>
    </row>
    <row r="31" spans="1:33" ht="11.25" customHeight="1">
      <c r="A31" s="2" t="s">
        <v>67</v>
      </c>
      <c r="B31" s="208" t="s">
        <v>446</v>
      </c>
      <c r="C31" s="2" t="s">
        <v>67</v>
      </c>
      <c r="E31" s="203" t="s">
        <v>2434</v>
      </c>
      <c r="G31" s="13"/>
      <c r="X31" s="205" t="s">
        <v>87</v>
      </c>
    </row>
    <row r="32" spans="1:33" ht="11.25" customHeight="1">
      <c r="A32" s="2" t="s">
        <v>68</v>
      </c>
      <c r="B32" s="208" t="s">
        <v>447</v>
      </c>
      <c r="C32" s="2" t="s">
        <v>68</v>
      </c>
      <c r="E32" s="205" t="s">
        <v>2430</v>
      </c>
      <c r="G32" s="203" t="s">
        <v>516</v>
      </c>
      <c r="X32" s="205" t="s">
        <v>88</v>
      </c>
    </row>
    <row r="33" spans="1:24" ht="11.25" customHeight="1">
      <c r="A33" s="2" t="s">
        <v>69</v>
      </c>
      <c r="B33" s="208" t="s">
        <v>448</v>
      </c>
      <c r="C33" s="2" t="s">
        <v>69</v>
      </c>
      <c r="E33" s="205" t="s">
        <v>2433</v>
      </c>
      <c r="G33" s="205" t="s">
        <v>517</v>
      </c>
      <c r="X33" s="205" t="s">
        <v>89</v>
      </c>
    </row>
    <row r="34" spans="1:24" ht="11.25" customHeight="1">
      <c r="A34" s="2" t="s">
        <v>70</v>
      </c>
      <c r="B34" s="208" t="s">
        <v>449</v>
      </c>
      <c r="C34" s="2" t="s">
        <v>70</v>
      </c>
      <c r="E34" s="205" t="s">
        <v>2431</v>
      </c>
      <c r="G34" s="207" t="s">
        <v>517</v>
      </c>
      <c r="X34" s="205" t="s">
        <v>9</v>
      </c>
    </row>
    <row r="35" spans="1:24" ht="11.25" customHeight="1">
      <c r="A35" s="2" t="s">
        <v>71</v>
      </c>
      <c r="B35" s="208" t="s">
        <v>450</v>
      </c>
      <c r="C35" s="2" t="s">
        <v>71</v>
      </c>
      <c r="E35" s="205" t="s">
        <v>2432</v>
      </c>
      <c r="G35" s="207" t="s">
        <v>2367</v>
      </c>
      <c r="X35" s="205" t="s">
        <v>2389</v>
      </c>
    </row>
    <row r="36" spans="1:24" ht="11.25" customHeight="1">
      <c r="A36" s="2" t="s">
        <v>72</v>
      </c>
      <c r="B36" s="201" t="s">
        <v>451</v>
      </c>
      <c r="C36" s="2" t="s">
        <v>72</v>
      </c>
      <c r="G36" s="207" t="s">
        <v>518</v>
      </c>
    </row>
    <row r="37" spans="1:24" ht="11.25" customHeight="1">
      <c r="A37" s="2" t="s">
        <v>73</v>
      </c>
      <c r="B37" s="208" t="s">
        <v>452</v>
      </c>
      <c r="C37" s="2" t="s">
        <v>73</v>
      </c>
      <c r="X37" s="13"/>
    </row>
    <row r="38" spans="1:24" ht="11.25" customHeight="1">
      <c r="A38" s="2" t="s">
        <v>74</v>
      </c>
      <c r="B38" s="208" t="s">
        <v>453</v>
      </c>
      <c r="C38" s="2" t="s">
        <v>74</v>
      </c>
      <c r="G38" s="203" t="s">
        <v>2382</v>
      </c>
      <c r="X38" s="203" t="s">
        <v>53</v>
      </c>
    </row>
    <row r="39" spans="1:24" ht="11.25" customHeight="1">
      <c r="A39" s="2" t="s">
        <v>75</v>
      </c>
      <c r="B39" s="208" t="s">
        <v>454</v>
      </c>
      <c r="C39" s="2" t="s">
        <v>75</v>
      </c>
      <c r="G39" s="205" t="s">
        <v>2383</v>
      </c>
      <c r="X39" s="213" t="s">
        <v>627</v>
      </c>
    </row>
    <row r="40" spans="1:24" ht="11.25" customHeight="1">
      <c r="A40" s="2" t="s">
        <v>76</v>
      </c>
      <c r="B40" s="208" t="s">
        <v>455</v>
      </c>
      <c r="C40" s="2" t="s">
        <v>76</v>
      </c>
      <c r="G40" s="207" t="s">
        <v>2383</v>
      </c>
      <c r="X40" s="213" t="s">
        <v>2481</v>
      </c>
    </row>
    <row r="41" spans="1:24" ht="11.25" customHeight="1">
      <c r="A41" s="2" t="s">
        <v>77</v>
      </c>
      <c r="B41" s="208" t="s">
        <v>456</v>
      </c>
      <c r="C41" s="2" t="s">
        <v>77</v>
      </c>
      <c r="G41" s="207" t="s">
        <v>2384</v>
      </c>
    </row>
    <row r="42" spans="1:24" ht="11.25" customHeight="1">
      <c r="A42" s="2" t="s">
        <v>78</v>
      </c>
      <c r="B42" s="201" t="s">
        <v>457</v>
      </c>
      <c r="C42" s="2" t="s">
        <v>78</v>
      </c>
      <c r="G42" s="207" t="s">
        <v>2384</v>
      </c>
    </row>
    <row r="43" spans="1:24" ht="11.25" customHeight="1">
      <c r="A43" s="2" t="s">
        <v>79</v>
      </c>
      <c r="B43" s="208" t="s">
        <v>458</v>
      </c>
      <c r="C43" s="2" t="s">
        <v>79</v>
      </c>
      <c r="J43"/>
      <c r="X43" s="451" t="s">
        <v>1201</v>
      </c>
    </row>
    <row r="44" spans="1:24" ht="11.25" customHeight="1">
      <c r="A44" s="2" t="s">
        <v>80</v>
      </c>
      <c r="B44" s="208" t="s">
        <v>459</v>
      </c>
      <c r="C44" s="2" t="s">
        <v>80</v>
      </c>
      <c r="G44" s="203" t="s">
        <v>2385</v>
      </c>
      <c r="X44" s="452" t="s">
        <v>1202</v>
      </c>
    </row>
    <row r="45" spans="1:24" ht="11.25" customHeight="1">
      <c r="A45" s="2" t="s">
        <v>81</v>
      </c>
      <c r="B45" s="201" t="s">
        <v>460</v>
      </c>
      <c r="C45" s="2" t="s">
        <v>81</v>
      </c>
      <c r="G45" s="205" t="s">
        <v>2386</v>
      </c>
      <c r="X45" s="452" t="s">
        <v>819</v>
      </c>
    </row>
    <row r="46" spans="1:24" ht="11.25" customHeight="1">
      <c r="A46" s="2" t="s">
        <v>82</v>
      </c>
      <c r="B46" s="208" t="s">
        <v>461</v>
      </c>
      <c r="C46" s="2" t="s">
        <v>82</v>
      </c>
      <c r="G46" s="207" t="s">
        <v>2386</v>
      </c>
      <c r="X46" s="453"/>
    </row>
    <row r="47" spans="1:24" ht="11.25" customHeight="1">
      <c r="A47" s="2" t="s">
        <v>83</v>
      </c>
      <c r="B47" s="201" t="s">
        <v>462</v>
      </c>
      <c r="C47" s="2" t="s">
        <v>83</v>
      </c>
      <c r="G47" s="207" t="s">
        <v>2387</v>
      </c>
    </row>
    <row r="48" spans="1:24" ht="11.25" customHeight="1">
      <c r="A48" s="2" t="s">
        <v>202</v>
      </c>
      <c r="B48" s="201" t="s">
        <v>463</v>
      </c>
      <c r="C48" s="2" t="s">
        <v>202</v>
      </c>
      <c r="G48" s="207" t="s">
        <v>2387</v>
      </c>
      <c r="O48" s="13"/>
      <c r="X48" s="451" t="s">
        <v>1203</v>
      </c>
    </row>
    <row r="49" spans="1:24" ht="11.25" customHeight="1">
      <c r="A49" s="2" t="s">
        <v>203</v>
      </c>
      <c r="B49" s="201" t="s">
        <v>464</v>
      </c>
      <c r="C49" s="2" t="s">
        <v>203</v>
      </c>
      <c r="O49" s="13"/>
      <c r="X49" s="452" t="s">
        <v>1204</v>
      </c>
    </row>
    <row r="50" spans="1:24" ht="11.25" customHeight="1">
      <c r="A50" s="2" t="s">
        <v>204</v>
      </c>
      <c r="B50" s="201" t="s">
        <v>465</v>
      </c>
      <c r="C50" s="2" t="s">
        <v>204</v>
      </c>
      <c r="O50" s="13"/>
      <c r="X50" s="452" t="s">
        <v>1205</v>
      </c>
    </row>
    <row r="51" spans="1:24" ht="11.25" customHeight="1">
      <c r="A51" s="2" t="s">
        <v>205</v>
      </c>
      <c r="B51" s="201" t="s">
        <v>466</v>
      </c>
      <c r="C51" s="2" t="s">
        <v>205</v>
      </c>
      <c r="O51" s="13"/>
    </row>
    <row r="52" spans="1:24" ht="11.25" customHeight="1">
      <c r="A52" s="2" t="s">
        <v>206</v>
      </c>
      <c r="B52" s="201" t="s">
        <v>467</v>
      </c>
      <c r="C52" s="2" t="s">
        <v>206</v>
      </c>
    </row>
    <row r="53" spans="1:24" ht="11.25" customHeight="1">
      <c r="A53" s="2" t="s">
        <v>207</v>
      </c>
      <c r="B53" s="201" t="s">
        <v>468</v>
      </c>
      <c r="C53" s="2" t="s">
        <v>207</v>
      </c>
      <c r="X53" s="203" t="s">
        <v>1128</v>
      </c>
    </row>
    <row r="54" spans="1:24" ht="11.25" customHeight="1">
      <c r="A54" s="2" t="s">
        <v>208</v>
      </c>
      <c r="B54" s="201" t="s">
        <v>469</v>
      </c>
      <c r="C54" s="2" t="s">
        <v>208</v>
      </c>
      <c r="X54" s="452" t="s">
        <v>1204</v>
      </c>
    </row>
    <row r="55" spans="1:24" ht="11.25" customHeight="1">
      <c r="A55" s="2" t="s">
        <v>209</v>
      </c>
      <c r="B55" s="201" t="s">
        <v>470</v>
      </c>
      <c r="C55" s="2" t="s">
        <v>209</v>
      </c>
      <c r="X55" s="452" t="s">
        <v>1205</v>
      </c>
    </row>
    <row r="56" spans="1:24" ht="11.25" customHeight="1">
      <c r="A56" s="231" t="s">
        <v>255</v>
      </c>
      <c r="B56" s="232" t="s">
        <v>259</v>
      </c>
      <c r="C56" s="233" t="s">
        <v>257</v>
      </c>
    </row>
    <row r="57" spans="1:24" ht="11.25" customHeight="1">
      <c r="A57" s="2" t="s">
        <v>210</v>
      </c>
      <c r="B57" s="201" t="s">
        <v>471</v>
      </c>
      <c r="C57" s="2" t="s">
        <v>210</v>
      </c>
    </row>
    <row r="58" spans="1:24" ht="11.25" customHeight="1">
      <c r="A58" s="2" t="s">
        <v>211</v>
      </c>
      <c r="B58" s="201" t="s">
        <v>472</v>
      </c>
      <c r="C58" s="2" t="s">
        <v>211</v>
      </c>
      <c r="X58" s="203" t="s">
        <v>2388</v>
      </c>
    </row>
    <row r="59" spans="1:24" ht="11.25" customHeight="1">
      <c r="A59" s="2" t="s">
        <v>212</v>
      </c>
      <c r="B59" s="201" t="s">
        <v>473</v>
      </c>
      <c r="C59" s="2" t="s">
        <v>212</v>
      </c>
      <c r="K59" s="203" t="s">
        <v>824</v>
      </c>
      <c r="M59" s="203" t="s">
        <v>2368</v>
      </c>
      <c r="O59" s="203" t="s">
        <v>825</v>
      </c>
      <c r="X59" s="452" t="s">
        <v>1204</v>
      </c>
    </row>
    <row r="60" spans="1:24" ht="11.25" customHeight="1">
      <c r="A60" s="2" t="s">
        <v>213</v>
      </c>
      <c r="B60" s="201" t="s">
        <v>474</v>
      </c>
      <c r="C60" s="211" t="s">
        <v>475</v>
      </c>
      <c r="K60" s="205" t="s">
        <v>0</v>
      </c>
      <c r="M60" s="205" t="s">
        <v>0</v>
      </c>
      <c r="O60" s="205" t="s">
        <v>0</v>
      </c>
      <c r="X60" s="452" t="s">
        <v>1205</v>
      </c>
    </row>
    <row r="61" spans="1:24" ht="11.25" customHeight="1">
      <c r="A61" s="2" t="s">
        <v>214</v>
      </c>
      <c r="B61" s="208" t="s">
        <v>476</v>
      </c>
      <c r="C61" s="2" t="s">
        <v>214</v>
      </c>
      <c r="K61" s="205" t="s">
        <v>806</v>
      </c>
      <c r="M61" s="205" t="s">
        <v>806</v>
      </c>
      <c r="O61" s="205" t="s">
        <v>806</v>
      </c>
    </row>
    <row r="62" spans="1:24" ht="11.25" customHeight="1">
      <c r="A62" s="2" t="s">
        <v>215</v>
      </c>
      <c r="B62" s="201" t="s">
        <v>477</v>
      </c>
      <c r="C62" s="211" t="s">
        <v>478</v>
      </c>
      <c r="K62" s="205" t="s">
        <v>821</v>
      </c>
      <c r="M62" s="205" t="s">
        <v>821</v>
      </c>
      <c r="O62" s="205" t="s">
        <v>821</v>
      </c>
    </row>
    <row r="63" spans="1:24" ht="11.25" customHeight="1">
      <c r="A63" s="2" t="s">
        <v>216</v>
      </c>
      <c r="B63" s="201" t="s">
        <v>479</v>
      </c>
      <c r="C63" s="2" t="s">
        <v>216</v>
      </c>
      <c r="K63" s="205" t="s">
        <v>823</v>
      </c>
      <c r="M63" s="205" t="s">
        <v>822</v>
      </c>
      <c r="O63" s="205" t="s">
        <v>822</v>
      </c>
      <c r="X63" s="451" t="s">
        <v>2562</v>
      </c>
    </row>
    <row r="64" spans="1:24" ht="11.25" customHeight="1">
      <c r="A64" s="2" t="s">
        <v>217</v>
      </c>
      <c r="B64" s="201" t="s">
        <v>480</v>
      </c>
      <c r="C64" s="2" t="s">
        <v>217</v>
      </c>
      <c r="K64" s="205" t="s">
        <v>826</v>
      </c>
      <c r="M64" s="205" t="s">
        <v>823</v>
      </c>
      <c r="O64" s="205" t="s">
        <v>823</v>
      </c>
      <c r="X64" s="452" t="s">
        <v>1204</v>
      </c>
    </row>
    <row r="65" spans="1:24" ht="11.25" customHeight="1">
      <c r="A65" s="2" t="s">
        <v>218</v>
      </c>
      <c r="B65" s="201" t="s">
        <v>481</v>
      </c>
      <c r="C65" s="2" t="s">
        <v>218</v>
      </c>
      <c r="K65" s="205" t="s">
        <v>90</v>
      </c>
      <c r="M65" s="205" t="s">
        <v>90</v>
      </c>
      <c r="O65" s="205" t="s">
        <v>90</v>
      </c>
      <c r="X65" s="452" t="s">
        <v>2563</v>
      </c>
    </row>
    <row r="66" spans="1:24" ht="11.25" customHeight="1">
      <c r="A66" s="2" t="s">
        <v>219</v>
      </c>
      <c r="B66" s="201" t="s">
        <v>482</v>
      </c>
      <c r="C66" s="2" t="s">
        <v>219</v>
      </c>
      <c r="K66" s="205" t="s">
        <v>91</v>
      </c>
      <c r="M66" s="205" t="s">
        <v>91</v>
      </c>
      <c r="O66" s="205" t="s">
        <v>91</v>
      </c>
      <c r="X66" s="452" t="s">
        <v>2564</v>
      </c>
    </row>
    <row r="67" spans="1:24" ht="11.25" customHeight="1">
      <c r="A67" s="2" t="s">
        <v>220</v>
      </c>
      <c r="B67" s="201" t="s">
        <v>483</v>
      </c>
      <c r="C67" s="2" t="s">
        <v>220</v>
      </c>
      <c r="K67" s="205" t="s">
        <v>92</v>
      </c>
      <c r="M67" s="205" t="s">
        <v>92</v>
      </c>
      <c r="O67" s="205" t="s">
        <v>92</v>
      </c>
      <c r="X67" s="452" t="s">
        <v>2565</v>
      </c>
    </row>
    <row r="68" spans="1:24" ht="11.25" customHeight="1">
      <c r="A68" s="2" t="s">
        <v>221</v>
      </c>
      <c r="B68" s="201" t="s">
        <v>484</v>
      </c>
      <c r="C68" s="2" t="s">
        <v>221</v>
      </c>
      <c r="K68" s="205" t="s">
        <v>807</v>
      </c>
      <c r="M68" s="205" t="s">
        <v>807</v>
      </c>
      <c r="O68" s="205" t="s">
        <v>807</v>
      </c>
      <c r="X68" s="452" t="s">
        <v>2566</v>
      </c>
    </row>
    <row r="69" spans="1:24" ht="11.25" customHeight="1">
      <c r="A69" s="2" t="s">
        <v>222</v>
      </c>
      <c r="B69" s="201" t="s">
        <v>485</v>
      </c>
      <c r="C69" s="2" t="s">
        <v>222</v>
      </c>
      <c r="K69" s="205" t="s">
        <v>808</v>
      </c>
      <c r="M69" s="205" t="s">
        <v>808</v>
      </c>
      <c r="O69" s="205" t="s">
        <v>808</v>
      </c>
      <c r="X69" s="452" t="s">
        <v>2567</v>
      </c>
    </row>
    <row r="70" spans="1:24" ht="11.25" customHeight="1">
      <c r="A70" s="2" t="s">
        <v>223</v>
      </c>
      <c r="B70" s="201" t="s">
        <v>486</v>
      </c>
      <c r="C70" s="2" t="s">
        <v>223</v>
      </c>
      <c r="K70" s="205" t="s">
        <v>809</v>
      </c>
      <c r="M70" s="205" t="s">
        <v>809</v>
      </c>
      <c r="O70" s="205" t="s">
        <v>809</v>
      </c>
      <c r="X70" s="452" t="s">
        <v>2568</v>
      </c>
    </row>
    <row r="71" spans="1:24" ht="11.25" customHeight="1">
      <c r="A71" s="2" t="s">
        <v>224</v>
      </c>
      <c r="B71" s="201" t="s">
        <v>487</v>
      </c>
      <c r="C71" s="2" t="s">
        <v>224</v>
      </c>
      <c r="K71" s="205" t="s">
        <v>810</v>
      </c>
      <c r="M71" s="205" t="s">
        <v>810</v>
      </c>
      <c r="O71" s="205" t="s">
        <v>810</v>
      </c>
    </row>
    <row r="72" spans="1:24" ht="11.25" customHeight="1">
      <c r="A72" s="2" t="s">
        <v>225</v>
      </c>
      <c r="B72" s="201" t="s">
        <v>488</v>
      </c>
      <c r="C72" s="2" t="s">
        <v>225</v>
      </c>
      <c r="K72" s="205" t="s">
        <v>811</v>
      </c>
      <c r="M72" s="205" t="s">
        <v>811</v>
      </c>
      <c r="O72" s="205" t="s">
        <v>811</v>
      </c>
    </row>
    <row r="73" spans="1:24" ht="11.25" customHeight="1">
      <c r="A73" s="2" t="s">
        <v>226</v>
      </c>
      <c r="B73" s="201" t="s">
        <v>489</v>
      </c>
      <c r="C73" s="2" t="s">
        <v>226</v>
      </c>
      <c r="K73" s="205" t="s">
        <v>812</v>
      </c>
      <c r="M73" s="205" t="s">
        <v>812</v>
      </c>
      <c r="O73" s="205" t="s">
        <v>812</v>
      </c>
      <c r="X73" s="203" t="s">
        <v>2476</v>
      </c>
    </row>
    <row r="74" spans="1:24" ht="11.25" customHeight="1">
      <c r="A74" s="2" t="s">
        <v>227</v>
      </c>
      <c r="B74" s="201" t="s">
        <v>490</v>
      </c>
      <c r="C74" s="2" t="s">
        <v>227</v>
      </c>
      <c r="K74" s="205" t="s">
        <v>813</v>
      </c>
      <c r="M74" s="205" t="s">
        <v>813</v>
      </c>
      <c r="O74" s="205" t="s">
        <v>813</v>
      </c>
      <c r="X74" s="452" t="s">
        <v>2463</v>
      </c>
    </row>
    <row r="75" spans="1:24" ht="11.25" customHeight="1">
      <c r="A75" s="2" t="s">
        <v>228</v>
      </c>
      <c r="B75" s="201" t="s">
        <v>491</v>
      </c>
      <c r="C75" s="2" t="s">
        <v>228</v>
      </c>
      <c r="K75" s="205" t="s">
        <v>814</v>
      </c>
      <c r="M75" s="205" t="s">
        <v>814</v>
      </c>
      <c r="O75" s="205" t="s">
        <v>814</v>
      </c>
      <c r="X75" s="452" t="s">
        <v>2477</v>
      </c>
    </row>
    <row r="76" spans="1:24" ht="11.25" customHeight="1">
      <c r="A76" s="2" t="s">
        <v>229</v>
      </c>
      <c r="B76" s="201" t="s">
        <v>492</v>
      </c>
      <c r="C76" s="2" t="s">
        <v>229</v>
      </c>
      <c r="K76" s="205" t="s">
        <v>815</v>
      </c>
      <c r="M76" s="205" t="s">
        <v>815</v>
      </c>
      <c r="O76" s="205" t="s">
        <v>815</v>
      </c>
      <c r="X76" s="452" t="s">
        <v>2478</v>
      </c>
    </row>
    <row r="77" spans="1:24" ht="11.25" customHeight="1">
      <c r="A77" s="2" t="s">
        <v>230</v>
      </c>
      <c r="B77" s="201" t="s">
        <v>493</v>
      </c>
      <c r="C77" s="211" t="s">
        <v>494</v>
      </c>
      <c r="K77" s="205" t="s">
        <v>816</v>
      </c>
      <c r="M77" s="205" t="s">
        <v>816</v>
      </c>
      <c r="O77" s="205" t="s">
        <v>816</v>
      </c>
      <c r="X77" s="452" t="s">
        <v>2479</v>
      </c>
    </row>
    <row r="78" spans="1:24" ht="11.25" customHeight="1">
      <c r="A78" s="2" t="s">
        <v>231</v>
      </c>
      <c r="B78" s="201" t="s">
        <v>495</v>
      </c>
      <c r="C78" s="2" t="s">
        <v>231</v>
      </c>
      <c r="K78" s="205" t="s">
        <v>817</v>
      </c>
      <c r="M78" s="205" t="s">
        <v>817</v>
      </c>
      <c r="O78" s="205" t="s">
        <v>817</v>
      </c>
      <c r="X78" s="452" t="s">
        <v>2480</v>
      </c>
    </row>
    <row r="79" spans="1:24" ht="11.25" customHeight="1">
      <c r="A79" s="2" t="s">
        <v>232</v>
      </c>
      <c r="B79" s="201" t="s">
        <v>496</v>
      </c>
      <c r="C79" s="2" t="s">
        <v>232</v>
      </c>
      <c r="K79" s="205" t="s">
        <v>818</v>
      </c>
      <c r="M79" s="205" t="s">
        <v>818</v>
      </c>
      <c r="O79" s="205" t="s">
        <v>818</v>
      </c>
    </row>
    <row r="80" spans="1:24" ht="11.25" customHeight="1">
      <c r="A80" s="2" t="s">
        <v>233</v>
      </c>
      <c r="B80" s="201" t="s">
        <v>497</v>
      </c>
      <c r="C80" s="2" t="s">
        <v>233</v>
      </c>
      <c r="K80" s="205" t="s">
        <v>86</v>
      </c>
      <c r="M80" s="205" t="s">
        <v>86</v>
      </c>
      <c r="O80" s="205" t="s">
        <v>86</v>
      </c>
    </row>
    <row r="81" spans="1:24" ht="11.25" customHeight="1">
      <c r="A81" s="2" t="s">
        <v>234</v>
      </c>
      <c r="B81" s="201" t="s">
        <v>498</v>
      </c>
      <c r="C81" s="2" t="s">
        <v>234</v>
      </c>
      <c r="K81" s="205" t="s">
        <v>88</v>
      </c>
      <c r="M81" s="205" t="s">
        <v>88</v>
      </c>
      <c r="O81" s="205" t="s">
        <v>88</v>
      </c>
      <c r="X81" s="203" t="s">
        <v>2461</v>
      </c>
    </row>
    <row r="82" spans="1:24" ht="11.25" customHeight="1">
      <c r="A82" s="2" t="s">
        <v>235</v>
      </c>
      <c r="B82" s="201" t="s">
        <v>499</v>
      </c>
      <c r="C82" s="211" t="s">
        <v>500</v>
      </c>
      <c r="K82" s="205" t="s">
        <v>89</v>
      </c>
      <c r="M82" s="205" t="s">
        <v>89</v>
      </c>
      <c r="O82" s="205" t="s">
        <v>89</v>
      </c>
      <c r="X82" s="452" t="s">
        <v>2462</v>
      </c>
    </row>
    <row r="83" spans="1:24" ht="11.25" customHeight="1">
      <c r="A83" s="2" t="s">
        <v>236</v>
      </c>
      <c r="B83" s="201" t="s">
        <v>501</v>
      </c>
      <c r="C83" s="211" t="s">
        <v>502</v>
      </c>
      <c r="K83" s="205" t="s">
        <v>819</v>
      </c>
      <c r="M83" s="205" t="s">
        <v>819</v>
      </c>
      <c r="O83" s="205" t="s">
        <v>819</v>
      </c>
      <c r="X83" s="452" t="s">
        <v>2463</v>
      </c>
    </row>
    <row r="84" spans="1:24" ht="11.25" customHeight="1">
      <c r="A84" s="2" t="s">
        <v>237</v>
      </c>
      <c r="B84" s="201" t="s">
        <v>503</v>
      </c>
      <c r="C84" s="2" t="s">
        <v>237</v>
      </c>
      <c r="K84" s="205" t="s">
        <v>820</v>
      </c>
      <c r="M84" s="205" t="s">
        <v>820</v>
      </c>
      <c r="O84" s="205" t="s">
        <v>820</v>
      </c>
    </row>
    <row r="85" spans="1:24" ht="11.25" customHeight="1">
      <c r="A85" s="2" t="s">
        <v>539</v>
      </c>
      <c r="B85" s="208" t="s">
        <v>504</v>
      </c>
      <c r="C85" s="2" t="s">
        <v>539</v>
      </c>
      <c r="K85" s="205" t="s">
        <v>1061</v>
      </c>
      <c r="M85" s="205" t="s">
        <v>1061</v>
      </c>
      <c r="O85" s="205" t="s">
        <v>1061</v>
      </c>
    </row>
    <row r="86" spans="1:24" ht="11.25" customHeight="1">
      <c r="A86" s="2" t="s">
        <v>540</v>
      </c>
      <c r="B86" s="201" t="s">
        <v>505</v>
      </c>
      <c r="C86" s="2" t="s">
        <v>540</v>
      </c>
      <c r="K86" s="205" t="s">
        <v>1062</v>
      </c>
      <c r="M86" s="205" t="s">
        <v>1062</v>
      </c>
      <c r="O86" s="205" t="s">
        <v>1062</v>
      </c>
    </row>
    <row r="87" spans="1:24" ht="11.25" customHeight="1">
      <c r="A87" s="115"/>
      <c r="B87" s="214"/>
      <c r="C87" s="215"/>
      <c r="K87" s="205" t="s">
        <v>1063</v>
      </c>
      <c r="M87" s="205" t="s">
        <v>1067</v>
      </c>
      <c r="O87" s="205" t="s">
        <v>1067</v>
      </c>
    </row>
    <row r="88" spans="1:24" ht="11.25" customHeight="1">
      <c r="K88" s="205" t="s">
        <v>1064</v>
      </c>
      <c r="M88" s="205" t="s">
        <v>1068</v>
      </c>
      <c r="O88" s="205" t="s">
        <v>1068</v>
      </c>
    </row>
    <row r="89" spans="1:24" ht="11.25" customHeight="1">
      <c r="K89" s="205" t="s">
        <v>1065</v>
      </c>
      <c r="M89" s="205" t="s">
        <v>1063</v>
      </c>
      <c r="O89" s="205" t="s">
        <v>1063</v>
      </c>
    </row>
    <row r="90" spans="1:24" ht="11.25" customHeight="1">
      <c r="K90" s="205" t="s">
        <v>1066</v>
      </c>
      <c r="M90" s="205" t="s">
        <v>1064</v>
      </c>
      <c r="O90" s="205" t="s">
        <v>1064</v>
      </c>
    </row>
    <row r="92" spans="1:24" ht="11.25" customHeight="1">
      <c r="K92" s="203" t="s">
        <v>407</v>
      </c>
      <c r="M92" s="203" t="s">
        <v>2369</v>
      </c>
      <c r="O92" s="203" t="s">
        <v>688</v>
      </c>
    </row>
    <row r="93" spans="1:24" ht="11.25" customHeight="1">
      <c r="K93" s="205" t="s">
        <v>0</v>
      </c>
      <c r="M93" s="205" t="s">
        <v>0</v>
      </c>
      <c r="O93" s="205" t="s">
        <v>0</v>
      </c>
    </row>
    <row r="94" spans="1:24" ht="11.25" customHeight="1">
      <c r="K94" s="205" t="s">
        <v>2333</v>
      </c>
      <c r="M94" s="205" t="s">
        <v>2333</v>
      </c>
      <c r="O94" s="205" t="s">
        <v>2333</v>
      </c>
    </row>
    <row r="95" spans="1:24" ht="11.25" customHeight="1">
      <c r="K95" s="205" t="s">
        <v>292</v>
      </c>
      <c r="M95" s="205" t="s">
        <v>292</v>
      </c>
      <c r="O95" s="205" t="s">
        <v>292</v>
      </c>
    </row>
    <row r="96" spans="1:24" ht="11.25" customHeight="1">
      <c r="K96" s="205" t="s">
        <v>623</v>
      </c>
      <c r="M96" s="205" t="s">
        <v>623</v>
      </c>
      <c r="O96" s="205" t="s">
        <v>623</v>
      </c>
    </row>
    <row r="97" spans="11:15" ht="11.25" customHeight="1">
      <c r="K97" s="205" t="s">
        <v>621</v>
      </c>
      <c r="M97" s="205" t="s">
        <v>621</v>
      </c>
      <c r="O97" s="205" t="s">
        <v>621</v>
      </c>
    </row>
    <row r="98" spans="11:15" ht="11.25" customHeight="1">
      <c r="K98" s="205" t="s">
        <v>622</v>
      </c>
      <c r="M98" s="205" t="s">
        <v>622</v>
      </c>
      <c r="O98" s="205" t="s">
        <v>622</v>
      </c>
    </row>
    <row r="99" spans="11:15" ht="11.25" customHeight="1">
      <c r="K99" s="205" t="s">
        <v>624</v>
      </c>
      <c r="M99" s="205" t="s">
        <v>624</v>
      </c>
      <c r="O99" s="205" t="s">
        <v>624</v>
      </c>
    </row>
    <row r="100" spans="11:15" ht="11.25" customHeight="1">
      <c r="K100" s="205" t="s">
        <v>625</v>
      </c>
      <c r="M100" s="205" t="s">
        <v>625</v>
      </c>
      <c r="O100" s="205" t="s">
        <v>625</v>
      </c>
    </row>
    <row r="101" spans="11:15" ht="11.25" customHeight="1">
      <c r="K101" s="205" t="s">
        <v>2407</v>
      </c>
      <c r="M101" s="205" t="s">
        <v>2407</v>
      </c>
      <c r="O101" s="205" t="s">
        <v>2407</v>
      </c>
    </row>
    <row r="102" spans="11:15" ht="11.25" customHeight="1">
      <c r="K102" s="205" t="s">
        <v>2408</v>
      </c>
      <c r="M102" s="205" t="s">
        <v>2408</v>
      </c>
      <c r="O102" s="205" t="s">
        <v>2408</v>
      </c>
    </row>
    <row r="103" spans="11:15" ht="11.25" customHeight="1">
      <c r="K103" s="205" t="s">
        <v>2409</v>
      </c>
      <c r="M103" s="205" t="s">
        <v>2409</v>
      </c>
      <c r="O103" s="205" t="s">
        <v>2409</v>
      </c>
    </row>
    <row r="104" spans="11:15" ht="11.25" customHeight="1">
      <c r="K104" s="205" t="s">
        <v>2410</v>
      </c>
      <c r="M104" s="205" t="s">
        <v>2410</v>
      </c>
      <c r="O104" s="205" t="s">
        <v>2410</v>
      </c>
    </row>
    <row r="105" spans="11:15" ht="11.25" customHeight="1">
      <c r="K105" s="205" t="s">
        <v>2277</v>
      </c>
      <c r="M105" s="205" t="s">
        <v>2277</v>
      </c>
      <c r="O105" s="205" t="s">
        <v>2277</v>
      </c>
    </row>
    <row r="106" spans="11:15" ht="11.25" customHeight="1">
      <c r="K106" s="205" t="s">
        <v>2411</v>
      </c>
      <c r="M106" s="205" t="s">
        <v>2411</v>
      </c>
      <c r="O106" s="205" t="s">
        <v>2411</v>
      </c>
    </row>
    <row r="107" spans="11:15" ht="11.25" customHeight="1">
      <c r="K107" s="205" t="s">
        <v>2412</v>
      </c>
      <c r="M107" s="205" t="s">
        <v>2412</v>
      </c>
      <c r="O107" s="205" t="s">
        <v>2412</v>
      </c>
    </row>
    <row r="108" spans="11:15" ht="11.25" customHeight="1">
      <c r="K108" s="205" t="s">
        <v>2468</v>
      </c>
      <c r="M108" s="205" t="s">
        <v>2468</v>
      </c>
      <c r="O108" s="205" t="s">
        <v>2468</v>
      </c>
    </row>
    <row r="109" spans="11:15" ht="11.25" customHeight="1">
      <c r="K109" s="205" t="s">
        <v>2469</v>
      </c>
      <c r="M109" s="205" t="s">
        <v>2469</v>
      </c>
      <c r="O109" s="205" t="s">
        <v>2469</v>
      </c>
    </row>
    <row r="110" spans="11:15" ht="11.25" customHeight="1">
      <c r="K110" s="205" t="s">
        <v>2394</v>
      </c>
      <c r="M110" s="205" t="s">
        <v>2394</v>
      </c>
      <c r="O110" s="205" t="s">
        <v>2394</v>
      </c>
    </row>
    <row r="111" spans="11:15" ht="11.25" customHeight="1">
      <c r="K111" s="205" t="s">
        <v>2470</v>
      </c>
      <c r="M111" s="205" t="s">
        <v>2470</v>
      </c>
      <c r="O111" s="205" t="s">
        <v>2470</v>
      </c>
    </row>
    <row r="112" spans="11:15" ht="11.25" customHeight="1">
      <c r="K112" s="205" t="s">
        <v>2471</v>
      </c>
      <c r="M112" s="205" t="s">
        <v>2471</v>
      </c>
      <c r="O112" s="205" t="s">
        <v>2471</v>
      </c>
    </row>
    <row r="113" spans="11:15" ht="11.25" customHeight="1">
      <c r="K113" s="205" t="s">
        <v>2406</v>
      </c>
      <c r="M113" s="205" t="s">
        <v>2406</v>
      </c>
      <c r="O113" s="205" t="s">
        <v>2406</v>
      </c>
    </row>
    <row r="114" spans="11:15" ht="11.25" customHeight="1">
      <c r="K114" s="205" t="s">
        <v>2405</v>
      </c>
      <c r="M114" s="205" t="s">
        <v>2405</v>
      </c>
      <c r="O114" s="205" t="s">
        <v>2405</v>
      </c>
    </row>
    <row r="115" spans="11:15" ht="11.25" customHeight="1">
      <c r="K115" s="205" t="s">
        <v>2413</v>
      </c>
      <c r="M115" s="205" t="s">
        <v>2413</v>
      </c>
      <c r="O115" s="205" t="s">
        <v>2413</v>
      </c>
    </row>
    <row r="116" spans="11:15" ht="11.25" customHeight="1">
      <c r="K116" s="205" t="s">
        <v>2414</v>
      </c>
      <c r="M116" s="205" t="s">
        <v>2414</v>
      </c>
      <c r="O116" s="205" t="s">
        <v>2414</v>
      </c>
    </row>
    <row r="117" spans="11:15" ht="11.25" customHeight="1">
      <c r="K117" s="205" t="s">
        <v>2472</v>
      </c>
      <c r="M117" s="205" t="s">
        <v>2472</v>
      </c>
      <c r="O117" s="205" t="s">
        <v>2472</v>
      </c>
    </row>
    <row r="119" spans="11:15" ht="11.25" customHeight="1">
      <c r="K119" s="203" t="s">
        <v>2396</v>
      </c>
      <c r="M119" s="203" t="s">
        <v>2397</v>
      </c>
      <c r="O119" s="203" t="s">
        <v>2398</v>
      </c>
    </row>
    <row r="120" spans="11:15" ht="11.25" customHeight="1">
      <c r="K120" s="205" t="s">
        <v>620</v>
      </c>
      <c r="M120" s="205" t="s">
        <v>620</v>
      </c>
      <c r="O120" s="205" t="s">
        <v>620</v>
      </c>
    </row>
    <row r="121" spans="11:15" ht="11.25" customHeight="1">
      <c r="K121" s="205" t="s">
        <v>623</v>
      </c>
      <c r="M121" s="205" t="s">
        <v>623</v>
      </c>
      <c r="O121" s="205" t="s">
        <v>623</v>
      </c>
    </row>
    <row r="122" spans="11:15" ht="11.25" customHeight="1">
      <c r="K122" s="205" t="s">
        <v>621</v>
      </c>
      <c r="M122" s="205" t="s">
        <v>621</v>
      </c>
      <c r="O122" s="205" t="s">
        <v>621</v>
      </c>
    </row>
    <row r="123" spans="11:15" ht="11.25" customHeight="1">
      <c r="K123" s="205" t="s">
        <v>622</v>
      </c>
      <c r="M123" s="205" t="s">
        <v>622</v>
      </c>
      <c r="O123" s="205" t="s">
        <v>622</v>
      </c>
    </row>
    <row r="124" spans="11:15" ht="11.25" customHeight="1">
      <c r="K124" s="205" t="s">
        <v>624</v>
      </c>
      <c r="M124" s="205" t="s">
        <v>624</v>
      </c>
      <c r="O124" s="205" t="s">
        <v>624</v>
      </c>
    </row>
    <row r="125" spans="11:15" ht="11.25" customHeight="1">
      <c r="K125" s="205" t="s">
        <v>625</v>
      </c>
      <c r="M125" s="205" t="s">
        <v>625</v>
      </c>
      <c r="O125" s="205" t="s">
        <v>625</v>
      </c>
    </row>
    <row r="126" spans="11:15" ht="11.25" customHeight="1">
      <c r="K126" s="205" t="s">
        <v>2321</v>
      </c>
      <c r="M126" s="205" t="s">
        <v>2321</v>
      </c>
      <c r="O126" s="205" t="s">
        <v>2321</v>
      </c>
    </row>
    <row r="127" spans="11:15" ht="11.25" customHeight="1">
      <c r="K127" s="205" t="s">
        <v>2322</v>
      </c>
      <c r="M127" s="205" t="s">
        <v>2322</v>
      </c>
      <c r="O127" s="205" t="s">
        <v>2322</v>
      </c>
    </row>
    <row r="128" spans="11:15" ht="11.25" customHeight="1">
      <c r="K128" s="205" t="s">
        <v>2323</v>
      </c>
      <c r="M128" s="205" t="s">
        <v>2323</v>
      </c>
      <c r="O128" s="205" t="s">
        <v>2323</v>
      </c>
    </row>
    <row r="129" spans="11:15" ht="11.25" customHeight="1">
      <c r="K129" s="229" t="s">
        <v>2324</v>
      </c>
      <c r="M129" s="229" t="s">
        <v>2324</v>
      </c>
      <c r="O129" s="229" t="s">
        <v>2324</v>
      </c>
    </row>
    <row r="130" spans="11:15" ht="11.25" customHeight="1">
      <c r="K130" s="205" t="s">
        <v>636</v>
      </c>
      <c r="M130" s="205" t="s">
        <v>636</v>
      </c>
      <c r="O130" s="205" t="s">
        <v>636</v>
      </c>
    </row>
    <row r="131" spans="11:15" ht="11.25" customHeight="1">
      <c r="K131" s="229" t="s">
        <v>2325</v>
      </c>
      <c r="M131" s="229" t="s">
        <v>2325</v>
      </c>
      <c r="O131" s="229" t="s">
        <v>2325</v>
      </c>
    </row>
    <row r="132" spans="11:15" ht="11.25" customHeight="1">
      <c r="K132" s="229" t="s">
        <v>2326</v>
      </c>
      <c r="M132" s="229" t="s">
        <v>2326</v>
      </c>
      <c r="O132" s="229" t="s">
        <v>2326</v>
      </c>
    </row>
    <row r="133" spans="11:15" ht="11.25" customHeight="1">
      <c r="K133" s="229" t="s">
        <v>2327</v>
      </c>
      <c r="M133" s="229" t="s">
        <v>2327</v>
      </c>
      <c r="O133" s="229" t="s">
        <v>2327</v>
      </c>
    </row>
    <row r="134" spans="11:15" ht="11.25" customHeight="1">
      <c r="K134" s="229" t="s">
        <v>2328</v>
      </c>
      <c r="M134" s="229" t="s">
        <v>2328</v>
      </c>
      <c r="O134" s="229" t="s">
        <v>2328</v>
      </c>
    </row>
    <row r="135" spans="11:15" ht="11.25" customHeight="1">
      <c r="K135" s="229" t="s">
        <v>2329</v>
      </c>
      <c r="M135" s="229" t="s">
        <v>2329</v>
      </c>
      <c r="O135" s="229" t="s">
        <v>2329</v>
      </c>
    </row>
    <row r="136" spans="11:15" ht="11.25" customHeight="1">
      <c r="K136" s="229" t="s">
        <v>2330</v>
      </c>
      <c r="M136" s="229" t="s">
        <v>2330</v>
      </c>
      <c r="O136" s="229" t="s">
        <v>2330</v>
      </c>
    </row>
    <row r="137" spans="11:15" ht="11.25" customHeight="1">
      <c r="K137" s="229" t="s">
        <v>2331</v>
      </c>
      <c r="M137" s="229" t="s">
        <v>2331</v>
      </c>
      <c r="O137" s="229" t="s">
        <v>2331</v>
      </c>
    </row>
    <row r="138" spans="11:15" ht="11.25" customHeight="1">
      <c r="K138" s="229" t="s">
        <v>2332</v>
      </c>
      <c r="M138" s="229" t="s">
        <v>2332</v>
      </c>
      <c r="O138" s="229" t="s">
        <v>2332</v>
      </c>
    </row>
    <row r="140" spans="11:15" ht="11.25" customHeight="1">
      <c r="K140" s="203" t="s">
        <v>2390</v>
      </c>
      <c r="M140" s="203" t="s">
        <v>2391</v>
      </c>
      <c r="O140" s="203" t="s">
        <v>2392</v>
      </c>
    </row>
    <row r="141" spans="11:15" ht="11.25" customHeight="1">
      <c r="K141" s="205" t="s">
        <v>2393</v>
      </c>
      <c r="M141" s="205" t="s">
        <v>2393</v>
      </c>
      <c r="O141" s="205" t="s">
        <v>2393</v>
      </c>
    </row>
    <row r="142" spans="11:15" ht="11.25" customHeight="1">
      <c r="K142" s="205" t="s">
        <v>2322</v>
      </c>
      <c r="M142" s="205" t="s">
        <v>2322</v>
      </c>
      <c r="O142" s="205" t="s">
        <v>2322</v>
      </c>
    </row>
    <row r="143" spans="11:15" ht="11.25" customHeight="1">
      <c r="K143" s="205" t="s">
        <v>2323</v>
      </c>
      <c r="M143" s="205" t="s">
        <v>2323</v>
      </c>
      <c r="O143" s="205" t="s">
        <v>2323</v>
      </c>
    </row>
    <row r="144" spans="11:15" ht="11.25" customHeight="1">
      <c r="K144" s="205" t="s">
        <v>2324</v>
      </c>
      <c r="M144" s="205" t="s">
        <v>2324</v>
      </c>
      <c r="O144" s="205" t="s">
        <v>2324</v>
      </c>
    </row>
    <row r="145" spans="11:15" ht="11.25" customHeight="1">
      <c r="K145" s="205" t="s">
        <v>2394</v>
      </c>
      <c r="M145" s="205" t="s">
        <v>2394</v>
      </c>
      <c r="O145" s="205" t="s">
        <v>2394</v>
      </c>
    </row>
    <row r="146" spans="11:15" ht="11.25" customHeight="1">
      <c r="K146" s="205" t="s">
        <v>2321</v>
      </c>
      <c r="M146" s="205" t="s">
        <v>2321</v>
      </c>
      <c r="O146" s="205" t="s">
        <v>2321</v>
      </c>
    </row>
    <row r="147" spans="11:15" ht="11.25" customHeight="1">
      <c r="K147" s="205" t="s">
        <v>2395</v>
      </c>
      <c r="M147" s="205" t="s">
        <v>2395</v>
      </c>
      <c r="O147" s="205" t="s">
        <v>2395</v>
      </c>
    </row>
    <row r="148" spans="11:15" ht="11.25" customHeight="1">
      <c r="K148" s="205" t="s">
        <v>2473</v>
      </c>
      <c r="M148" s="205" t="s">
        <v>2473</v>
      </c>
      <c r="O148" s="205" t="s">
        <v>2473</v>
      </c>
    </row>
    <row r="149" spans="11:15" ht="11.25" customHeight="1">
      <c r="K149" s="205" t="s">
        <v>0</v>
      </c>
      <c r="M149" s="205" t="s">
        <v>0</v>
      </c>
      <c r="O149" s="205" t="s">
        <v>0</v>
      </c>
    </row>
    <row r="151" spans="11:15" ht="11.25" customHeight="1">
      <c r="K151" s="203" t="s">
        <v>2569</v>
      </c>
      <c r="M151" s="203" t="s">
        <v>2647</v>
      </c>
      <c r="O151" s="203" t="s">
        <v>2646</v>
      </c>
    </row>
    <row r="152" spans="11:15" ht="11.25" customHeight="1">
      <c r="K152" s="205" t="s">
        <v>0</v>
      </c>
      <c r="M152" s="205" t="s">
        <v>0</v>
      </c>
      <c r="O152" s="205" t="s">
        <v>0</v>
      </c>
    </row>
    <row r="153" spans="11:15" ht="11.25" customHeight="1">
      <c r="K153" s="205" t="s">
        <v>2393</v>
      </c>
      <c r="M153" s="205" t="s">
        <v>2393</v>
      </c>
      <c r="O153" s="205" t="s">
        <v>2393</v>
      </c>
    </row>
    <row r="154" spans="11:15" ht="11.25" customHeight="1">
      <c r="K154" s="205" t="s">
        <v>623</v>
      </c>
      <c r="M154" s="205" t="s">
        <v>623</v>
      </c>
      <c r="O154" s="205" t="s">
        <v>623</v>
      </c>
    </row>
    <row r="155" spans="11:15" ht="11.25" customHeight="1">
      <c r="K155" s="205" t="s">
        <v>621</v>
      </c>
      <c r="M155" s="205" t="s">
        <v>621</v>
      </c>
      <c r="O155" s="205" t="s">
        <v>621</v>
      </c>
    </row>
    <row r="156" spans="11:15" ht="11.25" customHeight="1">
      <c r="K156" s="205" t="s">
        <v>622</v>
      </c>
      <c r="M156" s="205" t="s">
        <v>622</v>
      </c>
      <c r="O156" s="205" t="s">
        <v>622</v>
      </c>
    </row>
    <row r="157" spans="11:15" ht="11.25" customHeight="1">
      <c r="K157" s="205" t="s">
        <v>624</v>
      </c>
      <c r="M157" s="205" t="s">
        <v>624</v>
      </c>
      <c r="O157" s="205" t="s">
        <v>624</v>
      </c>
    </row>
    <row r="158" spans="11:15" ht="11.25" customHeight="1">
      <c r="K158" s="205" t="s">
        <v>625</v>
      </c>
      <c r="M158" s="205" t="s">
        <v>625</v>
      </c>
      <c r="O158" s="205" t="s">
        <v>625</v>
      </c>
    </row>
    <row r="159" spans="11:15" ht="11.25" customHeight="1">
      <c r="K159" s="205" t="s">
        <v>2411</v>
      </c>
      <c r="M159" s="205" t="s">
        <v>2411</v>
      </c>
      <c r="O159" s="205" t="s">
        <v>2411</v>
      </c>
    </row>
    <row r="160" spans="11:15" ht="11.25" customHeight="1">
      <c r="K160" s="205" t="s">
        <v>2322</v>
      </c>
      <c r="M160" s="205" t="s">
        <v>2322</v>
      </c>
      <c r="O160" s="205" t="s">
        <v>2322</v>
      </c>
    </row>
    <row r="161" spans="11:15" ht="11.25" customHeight="1">
      <c r="K161" s="205" t="s">
        <v>2323</v>
      </c>
      <c r="M161" s="205" t="s">
        <v>2323</v>
      </c>
      <c r="O161" s="205" t="s">
        <v>2323</v>
      </c>
    </row>
    <row r="162" spans="11:15" ht="11.25" customHeight="1">
      <c r="K162" s="205" t="s">
        <v>2324</v>
      </c>
      <c r="M162" s="205" t="s">
        <v>2324</v>
      </c>
      <c r="O162" s="205" t="s">
        <v>2324</v>
      </c>
    </row>
    <row r="163" spans="11:15" ht="11.25" customHeight="1">
      <c r="K163" s="205" t="s">
        <v>2394</v>
      </c>
      <c r="M163" s="205" t="s">
        <v>2394</v>
      </c>
      <c r="O163" s="205" t="s">
        <v>2394</v>
      </c>
    </row>
    <row r="164" spans="11:15" ht="11.25" customHeight="1">
      <c r="K164" s="205" t="s">
        <v>2321</v>
      </c>
      <c r="M164" s="205" t="s">
        <v>2321</v>
      </c>
      <c r="O164" s="205" t="s">
        <v>2321</v>
      </c>
    </row>
    <row r="165" spans="11:15" ht="11.25" customHeight="1">
      <c r="K165" s="205" t="s">
        <v>2395</v>
      </c>
      <c r="M165" s="205" t="s">
        <v>2395</v>
      </c>
      <c r="O165" s="205" t="s">
        <v>2395</v>
      </c>
    </row>
    <row r="166" spans="11:15" ht="11.25" customHeight="1">
      <c r="K166" s="205" t="s">
        <v>2563</v>
      </c>
      <c r="M166" s="205" t="s">
        <v>2563</v>
      </c>
      <c r="O166" s="205" t="s">
        <v>2563</v>
      </c>
    </row>
    <row r="167" spans="11:15" ht="11.25" customHeight="1">
      <c r="K167" s="205" t="s">
        <v>2564</v>
      </c>
      <c r="M167" s="205" t="s">
        <v>2564</v>
      </c>
      <c r="O167" s="205" t="s">
        <v>2564</v>
      </c>
    </row>
    <row r="168" spans="11:15" ht="11.25" customHeight="1">
      <c r="K168" s="205" t="s">
        <v>2565</v>
      </c>
      <c r="M168" s="205" t="s">
        <v>2565</v>
      </c>
      <c r="O168" s="205" t="s">
        <v>2565</v>
      </c>
    </row>
    <row r="169" spans="11:15" ht="11.25" customHeight="1">
      <c r="K169" s="205" t="s">
        <v>2566</v>
      </c>
      <c r="M169" s="205" t="s">
        <v>2566</v>
      </c>
      <c r="O169" s="205" t="s">
        <v>2566</v>
      </c>
    </row>
    <row r="170" spans="11:15" ht="11.25" customHeight="1">
      <c r="K170" s="205" t="s">
        <v>2567</v>
      </c>
      <c r="M170" s="205" t="s">
        <v>2567</v>
      </c>
      <c r="O170" s="205" t="s">
        <v>2567</v>
      </c>
    </row>
    <row r="171" spans="11:15" ht="11.25" customHeight="1">
      <c r="K171" s="205" t="s">
        <v>2568</v>
      </c>
      <c r="M171" s="205" t="s">
        <v>2568</v>
      </c>
      <c r="O171" s="205" t="s">
        <v>2568</v>
      </c>
    </row>
    <row r="172" spans="11:15" ht="11.25" customHeight="1">
      <c r="K172" s="205" t="s">
        <v>2570</v>
      </c>
      <c r="M172" s="205" t="s">
        <v>2570</v>
      </c>
      <c r="O172" s="205" t="s">
        <v>2570</v>
      </c>
    </row>
    <row r="173" spans="11:15" ht="11.25" customHeight="1">
      <c r="K173" s="205" t="s">
        <v>2571</v>
      </c>
      <c r="M173" s="205" t="s">
        <v>2571</v>
      </c>
      <c r="O173" s="205" t="s">
        <v>2571</v>
      </c>
    </row>
    <row r="174" spans="11:15" ht="11.25" customHeight="1">
      <c r="K174" s="205" t="s">
        <v>2572</v>
      </c>
      <c r="M174" s="205" t="s">
        <v>2572</v>
      </c>
      <c r="O174" s="205" t="s">
        <v>2572</v>
      </c>
    </row>
    <row r="175" spans="11:15" ht="11.25" customHeight="1">
      <c r="K175" s="205" t="s">
        <v>2573</v>
      </c>
      <c r="M175" s="205" t="s">
        <v>2573</v>
      </c>
      <c r="O175" s="205" t="s">
        <v>2573</v>
      </c>
    </row>
    <row r="176" spans="11:15" ht="11.25" customHeight="1">
      <c r="K176" s="205" t="s">
        <v>2574</v>
      </c>
      <c r="M176" s="205" t="s">
        <v>2574</v>
      </c>
      <c r="O176" s="205" t="s">
        <v>2574</v>
      </c>
    </row>
    <row r="177" spans="11:15" ht="11.25" customHeight="1">
      <c r="K177" s="205" t="s">
        <v>2575</v>
      </c>
      <c r="M177" s="205" t="s">
        <v>2575</v>
      </c>
      <c r="O177" s="205" t="s">
        <v>2575</v>
      </c>
    </row>
    <row r="178" spans="11:15" ht="11.25" customHeight="1">
      <c r="K178" s="205" t="s">
        <v>2576</v>
      </c>
      <c r="M178" s="205" t="s">
        <v>2576</v>
      </c>
      <c r="O178" s="205" t="s">
        <v>2576</v>
      </c>
    </row>
    <row r="179" spans="11:15" ht="11.25" customHeight="1">
      <c r="K179" s="205" t="s">
        <v>2577</v>
      </c>
      <c r="M179" s="205" t="s">
        <v>2577</v>
      </c>
      <c r="O179" s="205" t="s">
        <v>2577</v>
      </c>
    </row>
    <row r="180" spans="11:15" ht="11.25" customHeight="1">
      <c r="K180" s="205" t="s">
        <v>2578</v>
      </c>
      <c r="M180" s="205" t="s">
        <v>2578</v>
      </c>
      <c r="O180" s="205" t="s">
        <v>2578</v>
      </c>
    </row>
    <row r="181" spans="11:15" ht="11.25" customHeight="1">
      <c r="K181" s="205" t="s">
        <v>2579</v>
      </c>
      <c r="M181" s="205" t="s">
        <v>2579</v>
      </c>
      <c r="O181" s="205" t="s">
        <v>2579</v>
      </c>
    </row>
    <row r="182" spans="11:15" ht="11.25" customHeight="1">
      <c r="K182" s="205" t="s">
        <v>2580</v>
      </c>
      <c r="M182" s="205" t="s">
        <v>2580</v>
      </c>
      <c r="O182" s="205" t="s">
        <v>2580</v>
      </c>
    </row>
    <row r="183" spans="11:15" ht="11.25" customHeight="1">
      <c r="K183" s="205" t="s">
        <v>2581</v>
      </c>
      <c r="M183" s="205" t="s">
        <v>2581</v>
      </c>
      <c r="O183" s="205" t="s">
        <v>2581</v>
      </c>
    </row>
    <row r="184" spans="11:15" ht="11.25" customHeight="1">
      <c r="K184" s="205" t="s">
        <v>2582</v>
      </c>
      <c r="M184" s="205" t="s">
        <v>2582</v>
      </c>
      <c r="O184" s="205" t="s">
        <v>2582</v>
      </c>
    </row>
    <row r="185" spans="11:15" ht="11.25" customHeight="1">
      <c r="K185" s="205" t="s">
        <v>2583</v>
      </c>
      <c r="M185" s="205" t="s">
        <v>2583</v>
      </c>
      <c r="O185" s="205" t="s">
        <v>2583</v>
      </c>
    </row>
    <row r="186" spans="11:15" ht="11.25" customHeight="1">
      <c r="K186" s="205" t="s">
        <v>2584</v>
      </c>
      <c r="M186" s="205" t="s">
        <v>2584</v>
      </c>
      <c r="O186" s="205" t="s">
        <v>2584</v>
      </c>
    </row>
    <row r="187" spans="11:15" ht="11.25" customHeight="1">
      <c r="K187" s="205" t="s">
        <v>2585</v>
      </c>
      <c r="M187" s="205" t="s">
        <v>2585</v>
      </c>
      <c r="O187" s="205" t="s">
        <v>2585</v>
      </c>
    </row>
    <row r="188" spans="11:15" ht="11.25" customHeight="1">
      <c r="K188" s="205" t="s">
        <v>2586</v>
      </c>
      <c r="M188" s="205" t="s">
        <v>2586</v>
      </c>
      <c r="O188" s="205" t="s">
        <v>2586</v>
      </c>
    </row>
    <row r="189" spans="11:15" ht="11.25" customHeight="1">
      <c r="K189" s="205" t="s">
        <v>2587</v>
      </c>
      <c r="M189" s="205" t="s">
        <v>2587</v>
      </c>
      <c r="O189" s="205" t="s">
        <v>2587</v>
      </c>
    </row>
    <row r="190" spans="11:15" ht="11.25" customHeight="1">
      <c r="K190" s="205" t="s">
        <v>2588</v>
      </c>
      <c r="M190" s="205" t="s">
        <v>2588</v>
      </c>
      <c r="O190" s="205" t="s">
        <v>2588</v>
      </c>
    </row>
    <row r="191" spans="11:15" ht="11.25" customHeight="1">
      <c r="K191" s="205" t="s">
        <v>2589</v>
      </c>
      <c r="M191" s="205" t="s">
        <v>2589</v>
      </c>
      <c r="O191" s="205" t="s">
        <v>2589</v>
      </c>
    </row>
    <row r="192" spans="11:15" ht="11.25" customHeight="1">
      <c r="K192" s="205" t="s">
        <v>2590</v>
      </c>
      <c r="M192" s="205" t="s">
        <v>2590</v>
      </c>
      <c r="O192" s="205" t="s">
        <v>2590</v>
      </c>
    </row>
    <row r="193" spans="11:15" ht="11.25" customHeight="1">
      <c r="K193" s="205" t="s">
        <v>2591</v>
      </c>
      <c r="M193" s="205" t="s">
        <v>2591</v>
      </c>
      <c r="O193" s="205" t="s">
        <v>2591</v>
      </c>
    </row>
    <row r="194" spans="11:15" ht="11.25" customHeight="1">
      <c r="K194" s="205" t="s">
        <v>2592</v>
      </c>
      <c r="M194" s="205" t="s">
        <v>2592</v>
      </c>
      <c r="O194" s="205" t="s">
        <v>2592</v>
      </c>
    </row>
    <row r="195" spans="11:15" ht="11.25" customHeight="1">
      <c r="K195" s="205" t="s">
        <v>2593</v>
      </c>
      <c r="M195" s="205" t="s">
        <v>2593</v>
      </c>
      <c r="O195" s="205" t="s">
        <v>2593</v>
      </c>
    </row>
    <row r="196" spans="11:15" ht="11.25" customHeight="1">
      <c r="K196" s="205" t="s">
        <v>2594</v>
      </c>
      <c r="M196" s="205" t="s">
        <v>2594</v>
      </c>
      <c r="O196" s="205" t="s">
        <v>2594</v>
      </c>
    </row>
    <row r="197" spans="11:15" ht="11.25" customHeight="1">
      <c r="K197" s="205" t="s">
        <v>2595</v>
      </c>
      <c r="M197" s="205" t="s">
        <v>2595</v>
      </c>
      <c r="O197" s="205" t="s">
        <v>2595</v>
      </c>
    </row>
    <row r="198" spans="11:15" ht="11.25" customHeight="1">
      <c r="K198" s="205" t="s">
        <v>2596</v>
      </c>
      <c r="M198" s="205" t="s">
        <v>2596</v>
      </c>
      <c r="O198" s="205" t="s">
        <v>2596</v>
      </c>
    </row>
    <row r="199" spans="11:15" ht="11.25" customHeight="1">
      <c r="K199" s="205" t="s">
        <v>2597</v>
      </c>
      <c r="M199" s="205" t="s">
        <v>2597</v>
      </c>
      <c r="O199" s="205" t="s">
        <v>2597</v>
      </c>
    </row>
    <row r="200" spans="11:15" ht="11.25" customHeight="1">
      <c r="K200" s="205" t="s">
        <v>2598</v>
      </c>
      <c r="M200" s="205" t="s">
        <v>2598</v>
      </c>
      <c r="O200" s="205" t="s">
        <v>2598</v>
      </c>
    </row>
    <row r="201" spans="11:15" ht="11.25" customHeight="1">
      <c r="K201" s="205" t="s">
        <v>2599</v>
      </c>
      <c r="M201" s="205" t="s">
        <v>2599</v>
      </c>
      <c r="O201" s="205" t="s">
        <v>2599</v>
      </c>
    </row>
    <row r="202" spans="11:15" ht="11.25" customHeight="1">
      <c r="K202" s="205" t="s">
        <v>2600</v>
      </c>
      <c r="M202" s="205" t="s">
        <v>2600</v>
      </c>
      <c r="O202" s="205" t="s">
        <v>2600</v>
      </c>
    </row>
    <row r="203" spans="11:15" ht="11.25" customHeight="1">
      <c r="K203" s="205" t="s">
        <v>2601</v>
      </c>
      <c r="M203" s="205" t="s">
        <v>2601</v>
      </c>
      <c r="O203" s="205" t="s">
        <v>2601</v>
      </c>
    </row>
    <row r="204" spans="11:15" ht="11.25" customHeight="1">
      <c r="K204" s="205" t="s">
        <v>2602</v>
      </c>
      <c r="M204" s="205" t="s">
        <v>2602</v>
      </c>
      <c r="O204" s="205" t="s">
        <v>2602</v>
      </c>
    </row>
    <row r="205" spans="11:15" ht="11.25" customHeight="1">
      <c r="K205" s="205" t="s">
        <v>2603</v>
      </c>
      <c r="M205" s="205" t="s">
        <v>2603</v>
      </c>
      <c r="O205" s="205" t="s">
        <v>2603</v>
      </c>
    </row>
    <row r="206" spans="11:15" ht="11.25" customHeight="1">
      <c r="K206" s="205" t="s">
        <v>2604</v>
      </c>
      <c r="M206" s="205" t="s">
        <v>2604</v>
      </c>
      <c r="O206" s="205" t="s">
        <v>2604</v>
      </c>
    </row>
    <row r="207" spans="11:15" ht="11.25" customHeight="1">
      <c r="K207" s="205" t="s">
        <v>2605</v>
      </c>
      <c r="M207" s="205" t="s">
        <v>2605</v>
      </c>
      <c r="O207" s="205" t="s">
        <v>2605</v>
      </c>
    </row>
    <row r="208" spans="11:15" ht="11.25" customHeight="1">
      <c r="K208" s="205" t="s">
        <v>2606</v>
      </c>
      <c r="M208" s="205" t="s">
        <v>2606</v>
      </c>
      <c r="O208" s="205" t="s">
        <v>2606</v>
      </c>
    </row>
    <row r="209" spans="11:15" ht="11.25" customHeight="1">
      <c r="K209" s="205" t="s">
        <v>2607</v>
      </c>
      <c r="M209" s="205" t="s">
        <v>2607</v>
      </c>
      <c r="O209" s="205" t="s">
        <v>2607</v>
      </c>
    </row>
    <row r="210" spans="11:15" ht="11.25" customHeight="1">
      <c r="K210" s="205" t="s">
        <v>2608</v>
      </c>
      <c r="M210" s="205" t="s">
        <v>2608</v>
      </c>
      <c r="O210" s="205" t="s">
        <v>2608</v>
      </c>
    </row>
    <row r="211" spans="11:15" ht="11.25" customHeight="1">
      <c r="K211" s="205" t="s">
        <v>2609</v>
      </c>
      <c r="M211" s="205" t="s">
        <v>2609</v>
      </c>
      <c r="O211" s="205" t="s">
        <v>2609</v>
      </c>
    </row>
    <row r="212" spans="11:15" ht="11.25" customHeight="1">
      <c r="K212" s="205" t="s">
        <v>2610</v>
      </c>
      <c r="M212" s="205" t="s">
        <v>2610</v>
      </c>
      <c r="O212" s="205" t="s">
        <v>2610</v>
      </c>
    </row>
    <row r="213" spans="11:15" ht="11.25" customHeight="1">
      <c r="K213" s="205" t="s">
        <v>2611</v>
      </c>
      <c r="M213" s="205" t="s">
        <v>2611</v>
      </c>
      <c r="O213" s="205" t="s">
        <v>2611</v>
      </c>
    </row>
    <row r="214" spans="11:15" ht="11.25" customHeight="1">
      <c r="K214" s="205" t="s">
        <v>2612</v>
      </c>
      <c r="M214" s="205" t="s">
        <v>2612</v>
      </c>
      <c r="O214" s="205" t="s">
        <v>2612</v>
      </c>
    </row>
    <row r="215" spans="11:15" ht="11.25" customHeight="1">
      <c r="K215" s="205" t="s">
        <v>2613</v>
      </c>
      <c r="M215" s="205" t="s">
        <v>2613</v>
      </c>
      <c r="O215" s="205" t="s">
        <v>2613</v>
      </c>
    </row>
    <row r="216" spans="11:15" ht="11.25" customHeight="1">
      <c r="K216" s="205" t="s">
        <v>2614</v>
      </c>
      <c r="M216" s="205" t="s">
        <v>2614</v>
      </c>
      <c r="O216" s="205" t="s">
        <v>2614</v>
      </c>
    </row>
    <row r="217" spans="11:15" ht="11.25" customHeight="1">
      <c r="K217" s="205" t="s">
        <v>2615</v>
      </c>
      <c r="M217" s="205" t="s">
        <v>2615</v>
      </c>
      <c r="O217" s="205" t="s">
        <v>2615</v>
      </c>
    </row>
    <row r="218" spans="11:15" ht="11.25" customHeight="1">
      <c r="K218" s="205" t="s">
        <v>2616</v>
      </c>
      <c r="M218" s="205" t="s">
        <v>2616</v>
      </c>
      <c r="O218" s="205" t="s">
        <v>2616</v>
      </c>
    </row>
    <row r="219" spans="11:15" ht="11.25" customHeight="1">
      <c r="K219" s="205" t="s">
        <v>2617</v>
      </c>
      <c r="M219" s="205" t="s">
        <v>2617</v>
      </c>
      <c r="O219" s="205" t="s">
        <v>2617</v>
      </c>
    </row>
    <row r="220" spans="11:15" ht="11.25" customHeight="1">
      <c r="K220" s="205" t="s">
        <v>2618</v>
      </c>
      <c r="M220" s="205" t="s">
        <v>2618</v>
      </c>
      <c r="O220" s="205" t="s">
        <v>2618</v>
      </c>
    </row>
    <row r="221" spans="11:15" ht="11.25" customHeight="1">
      <c r="K221" s="205" t="s">
        <v>2619</v>
      </c>
      <c r="M221" s="205" t="s">
        <v>2619</v>
      </c>
      <c r="O221" s="205" t="s">
        <v>2619</v>
      </c>
    </row>
    <row r="222" spans="11:15" ht="11.25" customHeight="1">
      <c r="K222" s="205" t="s">
        <v>2620</v>
      </c>
      <c r="M222" s="205" t="s">
        <v>2620</v>
      </c>
      <c r="O222" s="205" t="s">
        <v>2620</v>
      </c>
    </row>
    <row r="223" spans="11:15" ht="11.25" customHeight="1">
      <c r="K223" s="205" t="s">
        <v>2621</v>
      </c>
      <c r="M223" s="205" t="s">
        <v>2621</v>
      </c>
      <c r="O223" s="205" t="s">
        <v>2621</v>
      </c>
    </row>
    <row r="224" spans="11:15" ht="11.25" customHeight="1">
      <c r="K224" s="205" t="s">
        <v>2622</v>
      </c>
      <c r="M224" s="205" t="s">
        <v>2622</v>
      </c>
      <c r="O224" s="205" t="s">
        <v>2622</v>
      </c>
    </row>
    <row r="225" spans="11:15" ht="11.25" customHeight="1">
      <c r="K225" s="205" t="s">
        <v>2623</v>
      </c>
      <c r="M225" s="205" t="s">
        <v>2623</v>
      </c>
      <c r="O225" s="205" t="s">
        <v>2623</v>
      </c>
    </row>
    <row r="226" spans="11:15" ht="11.25" customHeight="1">
      <c r="K226" s="205" t="s">
        <v>2624</v>
      </c>
      <c r="M226" s="205" t="s">
        <v>2624</v>
      </c>
      <c r="O226" s="205" t="s">
        <v>2624</v>
      </c>
    </row>
    <row r="227" spans="11:15" ht="11.25" customHeight="1">
      <c r="K227" s="205" t="s">
        <v>2625</v>
      </c>
      <c r="M227" s="205" t="s">
        <v>2625</v>
      </c>
      <c r="O227" s="205" t="s">
        <v>2625</v>
      </c>
    </row>
    <row r="228" spans="11:15" ht="11.25" customHeight="1">
      <c r="K228" s="205" t="s">
        <v>2626</v>
      </c>
      <c r="M228" s="205" t="s">
        <v>2626</v>
      </c>
      <c r="O228" s="205" t="s">
        <v>2626</v>
      </c>
    </row>
    <row r="229" spans="11:15" ht="11.25" customHeight="1">
      <c r="K229" s="205" t="s">
        <v>2627</v>
      </c>
      <c r="M229" s="205" t="s">
        <v>2627</v>
      </c>
      <c r="O229" s="205" t="s">
        <v>2627</v>
      </c>
    </row>
    <row r="230" spans="11:15" ht="11.25" customHeight="1">
      <c r="K230" s="205" t="s">
        <v>2628</v>
      </c>
      <c r="M230" s="205" t="s">
        <v>2628</v>
      </c>
      <c r="O230" s="205" t="s">
        <v>2628</v>
      </c>
    </row>
    <row r="231" spans="11:15" ht="11.25" customHeight="1">
      <c r="K231" s="205" t="s">
        <v>2629</v>
      </c>
      <c r="M231" s="205" t="s">
        <v>2629</v>
      </c>
      <c r="O231" s="205" t="s">
        <v>2629</v>
      </c>
    </row>
    <row r="232" spans="11:15" ht="11.25" customHeight="1">
      <c r="K232" s="205" t="s">
        <v>2630</v>
      </c>
      <c r="M232" s="205" t="s">
        <v>2630</v>
      </c>
      <c r="O232" s="205" t="s">
        <v>2630</v>
      </c>
    </row>
    <row r="233" spans="11:15" ht="11.25" customHeight="1">
      <c r="K233" s="205" t="s">
        <v>2631</v>
      </c>
      <c r="M233" s="205" t="s">
        <v>2631</v>
      </c>
      <c r="O233" s="205" t="s">
        <v>2631</v>
      </c>
    </row>
    <row r="234" spans="11:15" ht="11.25" customHeight="1">
      <c r="K234" s="205" t="s">
        <v>2632</v>
      </c>
      <c r="M234" s="205" t="s">
        <v>2632</v>
      </c>
      <c r="O234" s="205" t="s">
        <v>2632</v>
      </c>
    </row>
    <row r="235" spans="11:15" ht="11.25" customHeight="1">
      <c r="K235" s="205" t="s">
        <v>2633</v>
      </c>
      <c r="M235" s="205" t="s">
        <v>2633</v>
      </c>
      <c r="O235" s="205" t="s">
        <v>2633</v>
      </c>
    </row>
    <row r="236" spans="11:15" ht="11.25" customHeight="1">
      <c r="K236" s="205" t="s">
        <v>2634</v>
      </c>
      <c r="M236" s="205" t="s">
        <v>2634</v>
      </c>
      <c r="O236" s="205" t="s">
        <v>2634</v>
      </c>
    </row>
    <row r="237" spans="11:15" ht="11.25" customHeight="1">
      <c r="K237" s="205" t="s">
        <v>2635</v>
      </c>
      <c r="M237" s="205" t="s">
        <v>2635</v>
      </c>
      <c r="O237" s="205" t="s">
        <v>2635</v>
      </c>
    </row>
    <row r="238" spans="11:15" ht="11.25" customHeight="1">
      <c r="K238" s="205" t="s">
        <v>2636</v>
      </c>
      <c r="M238" s="205" t="s">
        <v>2636</v>
      </c>
      <c r="O238" s="205" t="s">
        <v>2636</v>
      </c>
    </row>
    <row r="239" spans="11:15" ht="11.25" customHeight="1">
      <c r="K239" s="205" t="s">
        <v>2637</v>
      </c>
      <c r="M239" s="205" t="s">
        <v>2637</v>
      </c>
      <c r="O239" s="205" t="s">
        <v>2637</v>
      </c>
    </row>
    <row r="240" spans="11:15" ht="11.25" customHeight="1">
      <c r="K240" s="205" t="s">
        <v>2638</v>
      </c>
      <c r="M240" s="205" t="s">
        <v>2638</v>
      </c>
      <c r="O240" s="205" t="s">
        <v>2638</v>
      </c>
    </row>
    <row r="241" spans="11:15" ht="11.25" customHeight="1">
      <c r="K241" s="205" t="s">
        <v>2639</v>
      </c>
      <c r="M241" s="205" t="s">
        <v>2639</v>
      </c>
      <c r="O241" s="205" t="s">
        <v>2639</v>
      </c>
    </row>
    <row r="242" spans="11:15" ht="11.25" customHeight="1">
      <c r="K242" s="205" t="s">
        <v>2640</v>
      </c>
      <c r="M242" s="205" t="s">
        <v>2640</v>
      </c>
      <c r="O242" s="205" t="s">
        <v>2640</v>
      </c>
    </row>
    <row r="243" spans="11:15" ht="11.25" customHeight="1">
      <c r="K243" s="205" t="s">
        <v>2641</v>
      </c>
      <c r="M243" s="205" t="s">
        <v>2641</v>
      </c>
      <c r="O243" s="205" t="s">
        <v>2641</v>
      </c>
    </row>
    <row r="244" spans="11:15" ht="11.25" customHeight="1">
      <c r="K244" s="205" t="s">
        <v>2642</v>
      </c>
      <c r="M244" s="205" t="s">
        <v>2642</v>
      </c>
      <c r="O244" s="205" t="s">
        <v>2642</v>
      </c>
    </row>
    <row r="245" spans="11:15" ht="11.25" customHeight="1">
      <c r="K245" s="205" t="s">
        <v>2643</v>
      </c>
      <c r="M245" s="205" t="s">
        <v>2643</v>
      </c>
      <c r="O245" s="205" t="s">
        <v>2643</v>
      </c>
    </row>
    <row r="246" spans="11:15" ht="11.25" customHeight="1">
      <c r="K246" s="205" t="s">
        <v>2644</v>
      </c>
      <c r="M246" s="205" t="s">
        <v>2644</v>
      </c>
      <c r="O246" s="205" t="s">
        <v>2644</v>
      </c>
    </row>
    <row r="247" spans="11:15" ht="11.25" customHeight="1">
      <c r="K247" s="205" t="s">
        <v>2645</v>
      </c>
      <c r="M247" s="205" t="s">
        <v>2645</v>
      </c>
      <c r="O247" s="205" t="s">
        <v>2645</v>
      </c>
    </row>
  </sheetData>
  <sheetProtection formatColumns="0" formatRows="0"/>
  <phoneticPr fontId="3" type="noConversion"/>
  <dataValidations disablePrompts="1" count="1">
    <dataValidation type="list" allowBlank="1" showInputMessage="1" showErrorMessage="1" sqref="X3">
      <formula1>"MD5,OBFUSCATION"</formula1>
    </dataValidation>
  </dataValidations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TECH_HORISONTAL">
    <tabColor indexed="47"/>
  </sheetPr>
  <dimension ref="A1:EM31"/>
  <sheetViews>
    <sheetView zoomScale="80" zoomScaleNormal="80" workbookViewId="0">
      <pane xSplit="9" topLeftCell="J1" activePane="topRight" state="frozen"/>
      <selection pane="topRight"/>
    </sheetView>
  </sheetViews>
  <sheetFormatPr defaultColWidth="5.7109375" defaultRowHeight="11.25"/>
  <cols>
    <col min="1" max="2" width="18.85546875" style="29" customWidth="1"/>
    <col min="3" max="3" width="5.7109375" style="29" customWidth="1"/>
    <col min="4" max="4" width="5.7109375" customWidth="1"/>
    <col min="5" max="5" width="8.85546875" customWidth="1"/>
    <col min="6" max="7" width="8.85546875" style="29" customWidth="1"/>
    <col min="8" max="9" width="17.7109375" style="29" customWidth="1"/>
    <col min="10" max="13" width="8.7109375" style="29" customWidth="1"/>
    <col min="14" max="14" width="7.7109375" style="29" customWidth="1"/>
    <col min="15" max="17" width="8.7109375" style="29" customWidth="1"/>
    <col min="18" max="18" width="5.7109375" style="29" customWidth="1"/>
    <col min="19" max="19" width="7.7109375" style="29" customWidth="1"/>
    <col min="20" max="22" width="8.7109375" style="29" customWidth="1"/>
    <col min="23" max="24" width="5.7109375" style="29" customWidth="1"/>
    <col min="25" max="25" width="8.7109375" style="29" customWidth="1"/>
    <col min="26" max="26" width="9.5703125" style="29" customWidth="1"/>
    <col min="27" max="27" width="8.7109375" style="29" customWidth="1"/>
    <col min="28" max="44" width="5.7109375" style="29" customWidth="1"/>
    <col min="45" max="46" width="5.7109375" style="29"/>
    <col min="47" max="174" width="5.7109375" style="29" customWidth="1"/>
    <col min="175" max="16384" width="5.7109375" style="29"/>
  </cols>
  <sheetData>
    <row r="1" spans="1:143" s="46" customFormat="1">
      <c r="D1"/>
      <c r="E1"/>
    </row>
    <row r="2" spans="1:143" s="46" customFormat="1" ht="12" customHeight="1">
      <c r="D2"/>
      <c r="E2"/>
    </row>
    <row r="3" spans="1:143" s="46" customFormat="1" ht="12" customHeight="1">
      <c r="A3" s="802" t="s">
        <v>2399</v>
      </c>
      <c r="B3" s="802"/>
      <c r="D3"/>
      <c r="E3"/>
      <c r="L3" s="125"/>
    </row>
    <row r="4" spans="1:143" s="2" customFormat="1" ht="36" customHeight="1">
      <c r="A4" s="22"/>
      <c r="B4" s="20"/>
      <c r="C4" s="20"/>
      <c r="D4" s="218"/>
      <c r="E4" s="219" t="s">
        <v>592</v>
      </c>
      <c r="F4" s="117"/>
      <c r="G4" s="597"/>
      <c r="H4" s="614"/>
      <c r="I4" s="456"/>
      <c r="J4" s="615" t="str">
        <f>IF(LEN(I4)=0,"",VLOOKUP(I4,OKTMO_VS_TYPE_LIST,2,FALSE))</f>
        <v/>
      </c>
      <c r="K4" s="432"/>
      <c r="L4" s="432"/>
      <c r="M4" s="642" t="str">
        <f>IF(TAX="","",TAX)</f>
        <v>да</v>
      </c>
      <c r="N4" s="626"/>
      <c r="O4" s="432"/>
      <c r="P4" s="646"/>
      <c r="Q4" s="643"/>
      <c r="R4" s="432"/>
      <c r="S4" s="432"/>
      <c r="T4" s="432"/>
      <c r="U4" s="432"/>
      <c r="V4" s="432"/>
      <c r="W4" s="432"/>
      <c r="X4" s="432"/>
      <c r="Y4" s="432"/>
      <c r="Z4" s="432"/>
      <c r="AA4" s="432"/>
      <c r="AB4" s="432"/>
      <c r="AC4" s="626"/>
      <c r="AD4" s="432"/>
      <c r="AE4" s="432"/>
      <c r="AF4" s="432"/>
      <c r="AG4" s="432"/>
      <c r="AH4" s="432"/>
      <c r="AI4" s="432"/>
      <c r="AJ4" s="627"/>
      <c r="AK4" s="432"/>
      <c r="AL4" s="432"/>
      <c r="AM4" s="432"/>
      <c r="AN4" s="432"/>
      <c r="AO4" s="432"/>
      <c r="AP4" s="432"/>
      <c r="AQ4" s="627"/>
      <c r="AR4" s="432"/>
      <c r="AS4" s="432"/>
      <c r="AT4" s="432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432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647"/>
      <c r="BW4" s="432"/>
      <c r="BX4" s="432"/>
      <c r="BY4" s="432"/>
      <c r="BZ4" s="432"/>
      <c r="CA4" s="432"/>
      <c r="CB4" s="432"/>
      <c r="CC4" s="432"/>
      <c r="CD4" s="432"/>
      <c r="CE4" s="432"/>
      <c r="CF4" s="432"/>
      <c r="CG4" s="432"/>
      <c r="CH4" s="432"/>
      <c r="CI4" s="457"/>
      <c r="CJ4" s="458" t="s">
        <v>1307</v>
      </c>
      <c r="CK4" s="458" t="s">
        <v>1307</v>
      </c>
      <c r="CL4" s="458" t="s">
        <v>1307</v>
      </c>
      <c r="CM4" s="458" t="s">
        <v>1307</v>
      </c>
      <c r="CN4" s="458" t="s">
        <v>1307</v>
      </c>
      <c r="CO4" s="458" t="s">
        <v>1307</v>
      </c>
      <c r="CP4" s="458" t="s">
        <v>1307</v>
      </c>
      <c r="CQ4" s="458" t="s">
        <v>1307</v>
      </c>
      <c r="CR4" s="458" t="s">
        <v>1307</v>
      </c>
      <c r="CS4" s="458" t="s">
        <v>1307</v>
      </c>
      <c r="CT4" s="458" t="s">
        <v>1307</v>
      </c>
      <c r="CU4" s="458" t="s">
        <v>1307</v>
      </c>
      <c r="CV4" s="432"/>
      <c r="CW4" s="432"/>
      <c r="CX4" s="432"/>
      <c r="CY4" s="432"/>
      <c r="CZ4" s="432"/>
      <c r="DA4" s="432"/>
      <c r="DB4" s="432"/>
      <c r="DC4" s="432"/>
      <c r="DD4" s="432"/>
      <c r="DE4" s="432"/>
      <c r="DF4" s="432"/>
      <c r="DG4" s="432"/>
      <c r="DH4" s="432"/>
      <c r="DI4" s="432"/>
      <c r="DJ4" s="432"/>
      <c r="DK4" s="432"/>
      <c r="DL4" s="432"/>
      <c r="DM4" s="432"/>
      <c r="DN4" s="432"/>
      <c r="DO4" s="432"/>
      <c r="DP4" s="432"/>
      <c r="DQ4" s="432"/>
      <c r="DR4" s="432"/>
      <c r="DS4" s="432"/>
      <c r="DT4" s="432"/>
      <c r="DU4" s="432"/>
      <c r="DV4" s="432"/>
      <c r="DW4" s="432"/>
      <c r="DX4" s="432"/>
      <c r="DY4" s="432"/>
      <c r="DZ4" s="432"/>
      <c r="EA4" s="432"/>
      <c r="EB4" s="432"/>
      <c r="EC4" s="432"/>
      <c r="ED4" s="432"/>
      <c r="EE4" s="432"/>
      <c r="EF4" s="432"/>
      <c r="EG4" s="432"/>
      <c r="EH4" s="432"/>
      <c r="EI4" s="432"/>
      <c r="EJ4" s="432"/>
      <c r="EK4" s="432"/>
      <c r="EL4" s="432"/>
      <c r="EM4" s="432"/>
    </row>
    <row r="5" spans="1:143" customFormat="1"/>
    <row r="6" spans="1:143" s="46" customFormat="1" ht="12" customHeight="1">
      <c r="A6" s="802" t="s">
        <v>2400</v>
      </c>
      <c r="B6" s="802"/>
      <c r="D6"/>
      <c r="E6"/>
      <c r="L6" s="125"/>
    </row>
    <row r="7" spans="1:143" s="2" customFormat="1" ht="36" customHeight="1">
      <c r="A7" s="22"/>
      <c r="B7" s="20"/>
      <c r="C7" s="20"/>
      <c r="D7" s="218"/>
      <c r="E7" s="219" t="s">
        <v>592</v>
      </c>
      <c r="F7" s="117"/>
      <c r="G7" s="597"/>
      <c r="H7" s="614"/>
      <c r="I7" s="456"/>
      <c r="J7" s="615" t="str">
        <f>IF(LEN(I7)=0,"",VLOOKUP(I7,OKTMO_VS_TYPE_LIST,2,FALSE))</f>
        <v/>
      </c>
      <c r="K7" s="432"/>
      <c r="L7" s="432"/>
      <c r="M7" s="642" t="str">
        <f>IF(TAX="","",TAX)</f>
        <v>да</v>
      </c>
      <c r="N7" s="626"/>
      <c r="O7" s="432"/>
      <c r="P7" s="646"/>
      <c r="Q7" s="643"/>
      <c r="R7" s="432"/>
      <c r="S7" s="432"/>
      <c r="T7" s="432"/>
      <c r="U7" s="432"/>
      <c r="V7" s="432"/>
      <c r="W7" s="432"/>
      <c r="X7" s="432"/>
      <c r="Y7" s="432"/>
      <c r="Z7" s="432"/>
      <c r="AA7" s="432"/>
      <c r="AB7" s="432"/>
      <c r="AC7" s="627"/>
      <c r="AD7" s="432"/>
      <c r="AE7" s="432"/>
      <c r="AF7" s="432"/>
      <c r="AG7" s="432"/>
      <c r="AH7" s="432"/>
      <c r="AI7" s="432"/>
      <c r="AJ7" s="597"/>
      <c r="AK7" s="432"/>
      <c r="AL7" s="432"/>
      <c r="AM7" s="432"/>
      <c r="AN7" s="432"/>
      <c r="AO7" s="432"/>
      <c r="AP7" s="432"/>
      <c r="AQ7" s="627"/>
      <c r="AR7" s="432"/>
      <c r="AS7" s="432"/>
      <c r="AT7" s="432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  <c r="BI7" s="432"/>
      <c r="BJ7" s="432"/>
      <c r="BK7" s="432"/>
      <c r="BL7" s="432"/>
      <c r="BM7" s="432"/>
      <c r="BN7" s="432"/>
      <c r="BO7" s="432"/>
      <c r="BP7" s="432"/>
      <c r="BQ7" s="432"/>
      <c r="BR7" s="432"/>
      <c r="BS7" s="432"/>
      <c r="BT7" s="432"/>
      <c r="BU7" s="432"/>
      <c r="BV7" s="648"/>
      <c r="BW7" s="432"/>
      <c r="BX7" s="432"/>
      <c r="BY7" s="432"/>
      <c r="BZ7" s="432"/>
      <c r="CA7" s="432"/>
      <c r="CB7" s="432"/>
      <c r="CC7" s="432"/>
      <c r="CD7" s="432"/>
      <c r="CE7" s="432"/>
      <c r="CF7" s="432"/>
      <c r="CG7" s="432"/>
      <c r="CH7" s="432"/>
      <c r="CI7" s="457"/>
      <c r="CJ7" s="458" t="s">
        <v>1307</v>
      </c>
      <c r="CK7" s="458" t="s">
        <v>1307</v>
      </c>
      <c r="CL7" s="458" t="s">
        <v>1307</v>
      </c>
      <c r="CM7" s="458" t="s">
        <v>1307</v>
      </c>
      <c r="CN7" s="458" t="s">
        <v>1307</v>
      </c>
      <c r="CO7" s="458" t="s">
        <v>1307</v>
      </c>
      <c r="CP7" s="458" t="s">
        <v>1307</v>
      </c>
      <c r="CQ7" s="458" t="s">
        <v>1307</v>
      </c>
      <c r="CR7" s="458" t="s">
        <v>1307</v>
      </c>
      <c r="CS7" s="458" t="s">
        <v>1307</v>
      </c>
      <c r="CT7" s="458" t="s">
        <v>1307</v>
      </c>
      <c r="CU7" s="458" t="s">
        <v>1307</v>
      </c>
      <c r="CV7" s="432"/>
      <c r="CW7" s="432"/>
      <c r="CX7" s="432"/>
      <c r="CY7" s="432"/>
      <c r="CZ7" s="432"/>
      <c r="DA7" s="432"/>
      <c r="DB7" s="432"/>
      <c r="DC7" s="432"/>
      <c r="DD7" s="432"/>
      <c r="DE7" s="432"/>
      <c r="DF7" s="432"/>
      <c r="DG7" s="432"/>
      <c r="DH7" s="432"/>
      <c r="DI7" s="432"/>
      <c r="DJ7" s="432"/>
      <c r="DK7" s="432"/>
      <c r="DL7" s="432"/>
      <c r="DM7" s="432"/>
      <c r="DN7" s="432"/>
      <c r="DO7" s="432"/>
      <c r="DP7" s="432"/>
      <c r="DQ7" s="432"/>
      <c r="DR7" s="432"/>
      <c r="DS7" s="432"/>
      <c r="DT7" s="432"/>
      <c r="DU7" s="432"/>
      <c r="DV7" s="432"/>
      <c r="DW7" s="432"/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2"/>
      <c r="EL7" s="432"/>
      <c r="EM7" s="432"/>
    </row>
    <row r="8" spans="1:143" customFormat="1"/>
    <row r="9" spans="1:143" s="46" customFormat="1" ht="12" customHeight="1">
      <c r="A9" s="802" t="s">
        <v>2401</v>
      </c>
      <c r="B9" s="802"/>
      <c r="D9"/>
      <c r="E9"/>
      <c r="L9" s="125"/>
    </row>
    <row r="10" spans="1:143" s="2" customFormat="1" ht="36" customHeight="1">
      <c r="A10" s="22"/>
      <c r="B10" s="20"/>
      <c r="C10" s="20"/>
      <c r="D10" s="218"/>
      <c r="E10" s="219" t="s">
        <v>592</v>
      </c>
      <c r="F10" s="117"/>
      <c r="G10" s="597"/>
      <c r="H10" s="614"/>
      <c r="I10" s="456"/>
      <c r="J10" s="615" t="str">
        <f>IF(LEN(I10)=0,"",VLOOKUP(I10,OKTMO_VS_TYPE_LIST,2,FALSE))</f>
        <v/>
      </c>
      <c r="K10" s="432"/>
      <c r="L10" s="432"/>
      <c r="M10" s="642" t="str">
        <f>IF(TAX="","",TAX)</f>
        <v>да</v>
      </c>
      <c r="N10" s="626"/>
      <c r="O10" s="432"/>
      <c r="P10" s="646"/>
      <c r="Q10" s="643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627"/>
      <c r="AD10" s="432"/>
      <c r="AE10" s="432"/>
      <c r="AF10" s="432"/>
      <c r="AG10" s="432"/>
      <c r="AH10" s="432"/>
      <c r="AI10" s="432"/>
      <c r="AJ10" s="627"/>
      <c r="AK10" s="432"/>
      <c r="AL10" s="432"/>
      <c r="AM10" s="432"/>
      <c r="AN10" s="432"/>
      <c r="AO10" s="432"/>
      <c r="AP10" s="432"/>
      <c r="AQ10" s="597"/>
      <c r="AR10" s="432"/>
      <c r="AS10" s="432"/>
      <c r="AT10" s="432"/>
      <c r="AU10" s="432"/>
      <c r="AV10" s="432"/>
      <c r="AW10" s="432"/>
      <c r="AX10" s="432"/>
      <c r="AY10" s="432"/>
      <c r="AZ10" s="432"/>
      <c r="BA10" s="432"/>
      <c r="BB10" s="432"/>
      <c r="BC10" s="432"/>
      <c r="BD10" s="432"/>
      <c r="BE10" s="432"/>
      <c r="BF10" s="432"/>
      <c r="BG10" s="432"/>
      <c r="BH10" s="432"/>
      <c r="BI10" s="432"/>
      <c r="BJ10" s="432"/>
      <c r="BK10" s="432"/>
      <c r="BL10" s="432"/>
      <c r="BM10" s="432"/>
      <c r="BN10" s="432"/>
      <c r="BO10" s="432"/>
      <c r="BP10" s="432"/>
      <c r="BQ10" s="432"/>
      <c r="BR10" s="432"/>
      <c r="BS10" s="432"/>
      <c r="BT10" s="432"/>
      <c r="BU10" s="432"/>
      <c r="BV10" s="648"/>
      <c r="BW10" s="432"/>
      <c r="BX10" s="432"/>
      <c r="BY10" s="432"/>
      <c r="BZ10" s="432"/>
      <c r="CA10" s="432"/>
      <c r="CB10" s="432"/>
      <c r="CC10" s="432"/>
      <c r="CD10" s="432"/>
      <c r="CE10" s="432"/>
      <c r="CF10" s="432"/>
      <c r="CG10" s="432"/>
      <c r="CH10" s="432"/>
      <c r="CI10" s="457"/>
      <c r="CJ10" s="458" t="s">
        <v>1307</v>
      </c>
      <c r="CK10" s="458" t="s">
        <v>1307</v>
      </c>
      <c r="CL10" s="458" t="s">
        <v>1307</v>
      </c>
      <c r="CM10" s="458" t="s">
        <v>1307</v>
      </c>
      <c r="CN10" s="458" t="s">
        <v>1307</v>
      </c>
      <c r="CO10" s="458" t="s">
        <v>1307</v>
      </c>
      <c r="CP10" s="458" t="s">
        <v>1307</v>
      </c>
      <c r="CQ10" s="458" t="s">
        <v>1307</v>
      </c>
      <c r="CR10" s="458" t="s">
        <v>1307</v>
      </c>
      <c r="CS10" s="458" t="s">
        <v>1307</v>
      </c>
      <c r="CT10" s="458" t="s">
        <v>1307</v>
      </c>
      <c r="CU10" s="458" t="s">
        <v>1307</v>
      </c>
      <c r="CV10" s="432"/>
      <c r="CW10" s="432"/>
      <c r="CX10" s="432"/>
      <c r="CY10" s="432"/>
      <c r="CZ10" s="432"/>
      <c r="DA10" s="432"/>
      <c r="DB10" s="432"/>
      <c r="DC10" s="432"/>
      <c r="DD10" s="432"/>
      <c r="DE10" s="432"/>
      <c r="DF10" s="432"/>
      <c r="DG10" s="432"/>
      <c r="DH10" s="432"/>
      <c r="DI10" s="432"/>
      <c r="DJ10" s="432"/>
      <c r="DK10" s="432"/>
      <c r="DL10" s="432"/>
      <c r="DM10" s="432"/>
      <c r="DN10" s="432"/>
      <c r="DO10" s="432"/>
      <c r="DP10" s="432"/>
      <c r="DQ10" s="432"/>
      <c r="DR10" s="432"/>
      <c r="DS10" s="432"/>
      <c r="DT10" s="432"/>
      <c r="DU10" s="432"/>
      <c r="DV10" s="432"/>
      <c r="DW10" s="432"/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2"/>
      <c r="EL10" s="432"/>
      <c r="EM10" s="432"/>
    </row>
    <row r="11" spans="1:143" customFormat="1"/>
    <row r="12" spans="1:143" customFormat="1"/>
    <row r="13" spans="1:143" s="46" customFormat="1">
      <c r="A13" s="802" t="s">
        <v>1090</v>
      </c>
      <c r="B13" s="802"/>
      <c r="D13"/>
      <c r="E13"/>
      <c r="L13" s="125"/>
    </row>
    <row r="14" spans="1:143" s="2" customFormat="1" ht="12" customHeight="1">
      <c r="A14" s="22"/>
      <c r="B14" s="20"/>
      <c r="C14" s="20"/>
      <c r="D14"/>
      <c r="E14" s="219" t="s">
        <v>592</v>
      </c>
      <c r="F14" s="753"/>
      <c r="G14" s="754"/>
      <c r="H14" s="754"/>
      <c r="I14" s="754"/>
      <c r="J14" s="755"/>
      <c r="K14" s="755"/>
      <c r="L14" s="755"/>
      <c r="M14" s="755"/>
      <c r="N14" s="755"/>
      <c r="O14" s="755"/>
      <c r="P14" s="755"/>
      <c r="Q14" s="752">
        <f>ROW(P15)-ROW(P14)-1</f>
        <v>0</v>
      </c>
      <c r="R14" s="443" t="str">
        <f>F14 &amp; ".0"</f>
        <v>.0</v>
      </c>
      <c r="S14" s="425">
        <f t="shared" ref="S14:X14" si="0">SUM(BH14:BH15)</f>
        <v>0</v>
      </c>
      <c r="T14" s="438">
        <f t="shared" si="0"/>
        <v>0</v>
      </c>
      <c r="U14" s="438">
        <f t="shared" si="0"/>
        <v>0</v>
      </c>
      <c r="V14" s="438">
        <f t="shared" si="0"/>
        <v>0</v>
      </c>
      <c r="W14" s="438">
        <f t="shared" si="0"/>
        <v>0</v>
      </c>
      <c r="X14" s="438">
        <f t="shared" si="0"/>
        <v>0</v>
      </c>
      <c r="Y14" s="404"/>
      <c r="Z14" s="404"/>
      <c r="AA14" s="413"/>
      <c r="AB14" s="414" t="s">
        <v>832</v>
      </c>
      <c r="AC14" s="427"/>
      <c r="AD14" s="427"/>
      <c r="AE14" s="427"/>
      <c r="AF14" s="427"/>
      <c r="AG14" s="427"/>
      <c r="AH14" s="427"/>
      <c r="AI14" s="427"/>
      <c r="AJ14" s="427"/>
      <c r="AK14" s="427"/>
      <c r="AL14" s="427"/>
      <c r="AM14" s="427"/>
      <c r="AN14" s="427"/>
      <c r="AO14" s="427"/>
      <c r="AP14" s="427"/>
      <c r="AQ14" s="427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8"/>
    </row>
    <row r="15" spans="1:143" s="2" customFormat="1" ht="11.25" customHeight="1">
      <c r="A15" s="22"/>
      <c r="B15" s="20"/>
      <c r="C15" s="20"/>
      <c r="D15"/>
      <c r="E15" s="55"/>
      <c r="F15" s="753"/>
      <c r="G15" s="754"/>
      <c r="H15" s="754"/>
      <c r="I15" s="754"/>
      <c r="J15" s="755"/>
      <c r="K15" s="755"/>
      <c r="L15" s="755"/>
      <c r="M15" s="755"/>
      <c r="N15" s="755"/>
      <c r="O15" s="755"/>
      <c r="P15" s="755"/>
      <c r="Q15" s="753"/>
      <c r="R15" s="404"/>
      <c r="S15" s="404"/>
      <c r="T15" s="404"/>
      <c r="U15" s="404"/>
      <c r="V15" s="404"/>
      <c r="W15" s="404"/>
      <c r="X15" s="404"/>
      <c r="Y15" s="404"/>
      <c r="Z15" s="404"/>
      <c r="AA15" s="413"/>
      <c r="AB15" s="427"/>
      <c r="AC15" s="427" t="s">
        <v>831</v>
      </c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7"/>
      <c r="AY15" s="427"/>
      <c r="AZ15" s="427"/>
      <c r="BA15" s="427"/>
      <c r="BB15" s="427"/>
      <c r="BC15" s="427"/>
      <c r="BD15" s="427"/>
      <c r="BE15" s="427"/>
      <c r="BF15" s="427"/>
      <c r="BG15" s="427"/>
      <c r="BH15" s="427"/>
      <c r="BI15" s="427"/>
      <c r="BJ15" s="427"/>
      <c r="BK15" s="427"/>
      <c r="BL15" s="427"/>
      <c r="BM15" s="427"/>
      <c r="BN15" s="427"/>
      <c r="BO15" s="427"/>
      <c r="BP15" s="427"/>
      <c r="BQ15" s="427"/>
      <c r="BR15" s="427"/>
      <c r="BS15" s="427"/>
      <c r="BT15" s="427"/>
      <c r="BU15" s="427"/>
      <c r="BV15" s="427"/>
      <c r="BW15" s="427"/>
      <c r="BX15" s="427"/>
      <c r="BY15" s="427"/>
      <c r="BZ15" s="427"/>
      <c r="CA15" s="427"/>
      <c r="CB15" s="427"/>
      <c r="CC15" s="427"/>
      <c r="CD15" s="428"/>
    </row>
    <row r="16" spans="1:143" customFormat="1"/>
    <row r="17" spans="1:127" customFormat="1"/>
    <row r="18" spans="1:127" customFormat="1">
      <c r="A18" s="802" t="s">
        <v>1091</v>
      </c>
      <c r="B18" s="802"/>
    </row>
    <row r="19" spans="1:127" s="2" customFormat="1" ht="24" customHeight="1">
      <c r="A19" s="22"/>
      <c r="B19" s="20"/>
      <c r="C19" s="20"/>
      <c r="D19"/>
      <c r="E19" s="55"/>
      <c r="F19"/>
      <c r="G19"/>
      <c r="H19"/>
      <c r="I19"/>
      <c r="J19"/>
      <c r="K19"/>
      <c r="L19"/>
      <c r="M19"/>
      <c r="N19"/>
      <c r="O19"/>
      <c r="P19" s="117"/>
      <c r="Q19" s="404"/>
      <c r="R19" s="404"/>
      <c r="S19" s="404"/>
      <c r="T19" s="404"/>
      <c r="U19" s="404"/>
      <c r="V19" s="404"/>
      <c r="W19" s="404"/>
      <c r="X19" s="404"/>
      <c r="Y19" s="437"/>
      <c r="Z19" s="433" t="s">
        <v>128</v>
      </c>
      <c r="AA19" s="434" t="s">
        <v>592</v>
      </c>
      <c r="AB19" s="118"/>
      <c r="AC19" s="436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404"/>
      <c r="AP19" s="404"/>
      <c r="AQ19" s="404"/>
      <c r="AR19" s="404"/>
      <c r="AS19" s="404"/>
      <c r="AT19" s="404"/>
      <c r="AU19" s="118"/>
      <c r="AV19" s="118"/>
      <c r="AW19" s="118"/>
      <c r="AX19" s="118"/>
      <c r="AY19" s="118"/>
      <c r="AZ19" s="404"/>
      <c r="BA19" s="404"/>
      <c r="BB19" s="404"/>
      <c r="BC19" s="404"/>
      <c r="BD19" s="404"/>
      <c r="BE19" s="404"/>
      <c r="BF19" s="404"/>
      <c r="BG19" s="404"/>
      <c r="BH19" s="435"/>
      <c r="BI19" s="435"/>
      <c r="BJ19" s="435"/>
      <c r="BK19" s="435"/>
      <c r="BL19" s="435"/>
      <c r="BM19" s="435"/>
      <c r="BN19" s="404"/>
      <c r="BO19" s="404"/>
      <c r="BP19" s="404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1:127" customFormat="1"/>
    <row r="21" spans="1:127" customFormat="1"/>
    <row r="22" spans="1:127" customFormat="1">
      <c r="A22" s="802" t="s">
        <v>2555</v>
      </c>
      <c r="B22" s="802"/>
    </row>
    <row r="23" spans="1:127" s="2" customFormat="1" ht="12" customHeight="1">
      <c r="A23" s="22"/>
      <c r="B23" s="20"/>
      <c r="C23" s="20"/>
      <c r="D23"/>
      <c r="E23" s="219" t="s">
        <v>592</v>
      </c>
      <c r="F23" s="753"/>
      <c r="G23" s="754"/>
      <c r="H23" s="754"/>
      <c r="I23" s="754"/>
      <c r="J23" s="755"/>
      <c r="K23" s="755"/>
      <c r="L23" s="755"/>
      <c r="M23" s="755"/>
      <c r="N23" s="780"/>
      <c r="O23" s="755"/>
      <c r="P23" s="672"/>
      <c r="Q23" s="779">
        <f>COUNTIF(AA23:AA24,"О")</f>
        <v>0</v>
      </c>
      <c r="R23" s="443" t="str">
        <f>F23 &amp; ".0"</f>
        <v>.0</v>
      </c>
      <c r="S23" s="404"/>
      <c r="T23" s="404"/>
      <c r="U23" s="404"/>
      <c r="V23" s="404"/>
      <c r="W23" s="404"/>
      <c r="X23" s="404"/>
      <c r="Y23" s="404"/>
      <c r="Z23" s="404"/>
      <c r="AA23" s="413"/>
      <c r="AB23" s="669" t="s">
        <v>832</v>
      </c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7"/>
      <c r="AY23" s="427"/>
      <c r="AZ23" s="427"/>
      <c r="BA23" s="427"/>
      <c r="BB23" s="427"/>
      <c r="BC23" s="427"/>
      <c r="BD23" s="427"/>
      <c r="BE23" s="427"/>
      <c r="BF23" s="427"/>
      <c r="BG23" s="427"/>
      <c r="BH23" s="427"/>
      <c r="BI23" s="427"/>
      <c r="BJ23" s="427"/>
      <c r="BK23" s="427"/>
      <c r="BL23" s="427"/>
      <c r="BM23" s="427"/>
      <c r="BN23" s="427"/>
      <c r="BO23" s="427"/>
      <c r="BP23" s="427"/>
      <c r="BQ23" s="427"/>
      <c r="BR23" s="427"/>
      <c r="BS23" s="427"/>
      <c r="BT23" s="427"/>
      <c r="BU23" s="427"/>
      <c r="BV23" s="427"/>
      <c r="BW23" s="427"/>
      <c r="BX23" s="427"/>
      <c r="BY23" s="427"/>
      <c r="BZ23" s="427"/>
      <c r="CA23" s="427"/>
      <c r="CB23" s="427"/>
      <c r="CC23" s="427"/>
      <c r="CD23" s="427"/>
      <c r="CE23" s="427"/>
      <c r="CF23" s="427"/>
      <c r="CG23" s="427"/>
      <c r="CH23" s="427"/>
      <c r="CI23" s="427"/>
      <c r="CJ23" s="427"/>
      <c r="CK23" s="427"/>
      <c r="CL23" s="427"/>
      <c r="CM23" s="427"/>
      <c r="CN23" s="427"/>
      <c r="CO23" s="427"/>
      <c r="CP23" s="427"/>
      <c r="CQ23" s="427"/>
      <c r="CR23" s="427"/>
      <c r="CS23" s="427"/>
      <c r="CT23" s="427"/>
      <c r="CU23" s="427"/>
      <c r="CV23" s="427"/>
      <c r="CW23" s="427"/>
      <c r="CX23" s="427"/>
      <c r="CY23" s="427"/>
      <c r="CZ23" s="427"/>
      <c r="DA23" s="427"/>
      <c r="DB23" s="427"/>
      <c r="DC23" s="427"/>
      <c r="DD23" s="427"/>
      <c r="DE23" s="427"/>
      <c r="DF23" s="427"/>
      <c r="DG23" s="427"/>
      <c r="DH23" s="427"/>
      <c r="DI23" s="427"/>
      <c r="DJ23" s="427"/>
      <c r="DK23" s="427"/>
      <c r="DL23" s="427"/>
      <c r="DM23" s="427"/>
      <c r="DN23" s="427"/>
      <c r="DO23" s="427"/>
      <c r="DP23" s="427"/>
      <c r="DQ23" s="427"/>
      <c r="DR23" s="427"/>
      <c r="DS23" s="427"/>
      <c r="DT23" s="427"/>
      <c r="DU23" s="427"/>
      <c r="DV23" s="427"/>
      <c r="DW23" s="428"/>
    </row>
    <row r="24" spans="1:127" s="2" customFormat="1" ht="11.25" customHeight="1">
      <c r="A24" s="22"/>
      <c r="B24" s="20"/>
      <c r="C24" s="20"/>
      <c r="D24"/>
      <c r="E24" s="55"/>
      <c r="F24" s="753"/>
      <c r="G24" s="754"/>
      <c r="H24" s="754"/>
      <c r="I24" s="754"/>
      <c r="J24" s="755"/>
      <c r="K24" s="755"/>
      <c r="L24" s="755"/>
      <c r="M24" s="755"/>
      <c r="N24" s="780"/>
      <c r="O24" s="755"/>
      <c r="P24" s="672"/>
      <c r="Q24" s="753"/>
      <c r="R24" s="404"/>
      <c r="S24" s="404"/>
      <c r="T24" s="404"/>
      <c r="U24" s="404"/>
      <c r="V24" s="404"/>
      <c r="W24" s="404"/>
      <c r="X24" s="404"/>
      <c r="Y24" s="404"/>
      <c r="Z24" s="404"/>
      <c r="AA24" s="413"/>
      <c r="AB24" s="427"/>
      <c r="AC24" s="673" t="s">
        <v>135</v>
      </c>
      <c r="AD24" s="427"/>
      <c r="AE24" s="427"/>
      <c r="AF24" s="427"/>
      <c r="AG24" s="427"/>
      <c r="AH24" s="427"/>
      <c r="AI24" s="427"/>
      <c r="AJ24" s="427"/>
      <c r="AK24" s="427"/>
      <c r="AL24" s="427"/>
      <c r="AM24" s="427"/>
      <c r="AN24" s="427"/>
      <c r="AO24" s="427"/>
      <c r="AP24" s="427"/>
      <c r="AQ24" s="427"/>
      <c r="AR24" s="427"/>
      <c r="AS24" s="427"/>
      <c r="AT24" s="427"/>
      <c r="AU24" s="427"/>
      <c r="AV24" s="427"/>
      <c r="AW24" s="427"/>
      <c r="AX24" s="427"/>
      <c r="AY24" s="427"/>
      <c r="AZ24" s="427"/>
      <c r="BA24" s="427"/>
      <c r="BB24" s="427"/>
      <c r="BC24" s="427"/>
      <c r="BD24" s="427"/>
      <c r="BE24" s="427"/>
      <c r="BF24" s="427"/>
      <c r="BG24" s="427"/>
      <c r="BH24" s="427"/>
      <c r="BI24" s="427"/>
      <c r="BJ24" s="427"/>
      <c r="BK24" s="427"/>
      <c r="BL24" s="427"/>
      <c r="BM24" s="427"/>
      <c r="BN24" s="427"/>
      <c r="BO24" s="427"/>
      <c r="BP24" s="427"/>
      <c r="BQ24" s="427"/>
      <c r="BR24" s="427"/>
      <c r="BS24" s="427"/>
      <c r="BT24" s="427"/>
      <c r="BU24" s="427"/>
      <c r="BV24" s="427"/>
      <c r="BW24" s="427"/>
      <c r="BX24" s="427"/>
      <c r="BY24" s="427"/>
      <c r="BZ24" s="427"/>
      <c r="CA24" s="427"/>
      <c r="CB24" s="427"/>
      <c r="CC24" s="427"/>
      <c r="CD24" s="427"/>
      <c r="CE24" s="427"/>
      <c r="CF24" s="427"/>
      <c r="CG24" s="427"/>
      <c r="CH24" s="427"/>
      <c r="CI24" s="427"/>
      <c r="CJ24" s="427"/>
      <c r="CK24" s="427"/>
      <c r="CL24" s="427"/>
      <c r="CM24" s="427"/>
      <c r="CN24" s="427"/>
      <c r="CO24" s="427"/>
      <c r="CP24" s="427"/>
      <c r="CQ24" s="427"/>
      <c r="CR24" s="427"/>
      <c r="CS24" s="427"/>
      <c r="CT24" s="427"/>
      <c r="CU24" s="427"/>
      <c r="CV24" s="427"/>
      <c r="CW24" s="427"/>
      <c r="CX24" s="427"/>
      <c r="CY24" s="427"/>
      <c r="CZ24" s="427"/>
      <c r="DA24" s="427"/>
      <c r="DB24" s="427"/>
      <c r="DC24" s="427"/>
      <c r="DD24" s="427"/>
      <c r="DE24" s="427"/>
      <c r="DF24" s="427"/>
      <c r="DG24" s="427"/>
      <c r="DH24" s="427"/>
      <c r="DI24" s="427"/>
      <c r="DJ24" s="427"/>
      <c r="DK24" s="427"/>
      <c r="DL24" s="427"/>
      <c r="DM24" s="427"/>
      <c r="DN24" s="427"/>
      <c r="DO24" s="427"/>
      <c r="DP24" s="427"/>
      <c r="DQ24" s="427"/>
      <c r="DR24" s="427"/>
      <c r="DS24" s="427"/>
      <c r="DT24" s="427"/>
      <c r="DU24" s="427"/>
      <c r="DV24" s="427"/>
      <c r="DW24" s="428"/>
    </row>
    <row r="25" spans="1:127" customFormat="1"/>
    <row r="26" spans="1:127" customFormat="1">
      <c r="A26" s="802" t="s">
        <v>2556</v>
      </c>
      <c r="B26" s="802"/>
    </row>
    <row r="27" spans="1:127" s="2" customFormat="1" ht="11.25" customHeight="1">
      <c r="A27" s="22"/>
      <c r="B27" s="20"/>
      <c r="C27" s="20"/>
      <c r="D27"/>
      <c r="E27" s="55"/>
      <c r="F27"/>
      <c r="G27"/>
      <c r="H27"/>
      <c r="I27"/>
      <c r="J27"/>
      <c r="K27"/>
      <c r="L27"/>
      <c r="M27"/>
      <c r="N27"/>
      <c r="O27"/>
      <c r="P27" s="826"/>
      <c r="Q27"/>
      <c r="R27" s="809"/>
      <c r="S27" s="809"/>
      <c r="T27" s="809"/>
      <c r="U27" s="809"/>
      <c r="V27" s="809"/>
      <c r="W27" s="809"/>
      <c r="X27" s="809"/>
      <c r="Y27" s="809"/>
      <c r="Z27" s="820"/>
      <c r="AA27" s="821" t="s">
        <v>592</v>
      </c>
      <c r="AB27" s="823"/>
      <c r="AC27" s="812" t="s">
        <v>2557</v>
      </c>
      <c r="AD27" s="825"/>
      <c r="AE27" s="812"/>
      <c r="AF27" s="814"/>
      <c r="AG27" s="809"/>
      <c r="AH27" s="816" t="s">
        <v>2656</v>
      </c>
      <c r="AI27" s="818"/>
      <c r="AJ27" s="818"/>
      <c r="AK27" s="809"/>
      <c r="AL27" s="807"/>
      <c r="AM27" s="809"/>
      <c r="AN27" s="807"/>
      <c r="AO27" s="811"/>
      <c r="AP27" s="807"/>
      <c r="AQ27" s="807"/>
      <c r="AR27" s="807"/>
      <c r="AS27" s="404"/>
      <c r="AT27" s="404"/>
      <c r="AU27" s="803"/>
      <c r="AV27" s="803"/>
      <c r="AW27" s="803"/>
      <c r="AX27" s="803"/>
      <c r="AY27" s="404"/>
      <c r="AZ27" s="404"/>
      <c r="BA27" s="803"/>
      <c r="BB27" s="803"/>
      <c r="BC27" s="803"/>
      <c r="BD27" s="803"/>
      <c r="BE27" s="404"/>
      <c r="BF27" s="404"/>
      <c r="BG27" s="803"/>
      <c r="BH27" s="803"/>
      <c r="BI27" s="803"/>
      <c r="BJ27" s="803"/>
      <c r="BK27" s="404"/>
      <c r="BL27" s="404"/>
      <c r="BM27" s="803"/>
      <c r="BN27" s="803"/>
      <c r="BO27" s="803"/>
      <c r="BP27" s="803"/>
      <c r="BQ27" s="803"/>
      <c r="BR27" s="803"/>
      <c r="BS27" s="803"/>
      <c r="BT27" s="803"/>
      <c r="BU27" s="803"/>
      <c r="BV27" s="803"/>
      <c r="BW27" s="803"/>
      <c r="BX27" s="803"/>
      <c r="BY27" s="803"/>
      <c r="BZ27" s="805"/>
      <c r="CA27" s="803"/>
      <c r="CB27" s="801"/>
      <c r="CC27" s="801"/>
      <c r="CD27" s="801"/>
      <c r="CE27" s="404"/>
      <c r="CF27" s="404"/>
      <c r="CG27" s="799">
        <f>SUM(CH27,CM27,CQ27,CU27,CX27)</f>
        <v>0</v>
      </c>
      <c r="CH27" s="799">
        <f>SUM(CI27:CL28)</f>
        <v>0</v>
      </c>
      <c r="CI27" s="793"/>
      <c r="CJ27" s="793"/>
      <c r="CK27" s="793"/>
      <c r="CL27" s="793"/>
      <c r="CM27" s="799">
        <f>SUM(CN27:CP28)</f>
        <v>0</v>
      </c>
      <c r="CN27" s="793"/>
      <c r="CO27" s="793"/>
      <c r="CP27" s="793"/>
      <c r="CQ27" s="799">
        <f>SUM(CR27:CT28)</f>
        <v>0</v>
      </c>
      <c r="CR27" s="793"/>
      <c r="CS27" s="793"/>
      <c r="CT27" s="795"/>
      <c r="CU27" s="797">
        <f>SUM(CV27:CX28)</f>
        <v>0</v>
      </c>
      <c r="CV27" s="798"/>
      <c r="CW27" s="798"/>
      <c r="CX27" s="798"/>
      <c r="CY27" s="627"/>
      <c r="CZ27" s="427"/>
      <c r="DA27" s="669" t="s">
        <v>832</v>
      </c>
      <c r="DB27" s="427"/>
      <c r="DC27" s="427"/>
      <c r="DD27" s="427"/>
      <c r="DE27" s="427"/>
      <c r="DF27" s="427"/>
      <c r="DG27" s="427"/>
      <c r="DH27" s="427"/>
      <c r="DI27" s="427"/>
      <c r="DJ27" s="427"/>
      <c r="DK27" s="249">
        <f>SUM(DE27:DE28)</f>
        <v>0</v>
      </c>
      <c r="DL27" s="249">
        <f>SUM(DF27:DF28)</f>
        <v>0</v>
      </c>
      <c r="DM27" s="249" t="str">
        <f>IF(DK27=BM27,"OK","ALARM")</f>
        <v>OK</v>
      </c>
      <c r="DN27" s="249" t="str">
        <f>IF(DL27=CG27,"OK","ALARM")</f>
        <v>OK</v>
      </c>
      <c r="DO27" s="249" t="str">
        <f>IF(OR(AND(BG27&lt;=0,COMPARE_DATES(AI27,"01.01.2019","&lt;")),AND(BG27&gt;0,COMPARE_DATES(AI27,"01.01.2019","&gt;="))),"ALARM","OK")</f>
        <v>ALARM</v>
      </c>
      <c r="DP27" s="249" t="str">
        <f>IF(BM27&lt;=0,"ALARM","OK")</f>
        <v>ALARM</v>
      </c>
      <c r="DQ27" s="249" t="str">
        <f>IF(CG27&lt;=0,"ALARM","OK")</f>
        <v>ALARM</v>
      </c>
      <c r="DR27" s="249" t="str">
        <f>IF(AU27&lt;=0,"ALARM","OK")</f>
        <v>ALARM</v>
      </c>
      <c r="DS27" s="249" t="str">
        <f>IF(AU27&lt;(BG27+CG27),"ALARM","OK")</f>
        <v>OK</v>
      </c>
      <c r="DT27" s="249" t="str">
        <f>IF(AU27&lt;(BA27+CG27),"ALARM","OK")</f>
        <v>OK</v>
      </c>
      <c r="DU27" s="427"/>
      <c r="DV27" s="427"/>
      <c r="DW27" s="428"/>
    </row>
    <row r="28" spans="1:127" s="2" customFormat="1" ht="11.25" customHeight="1">
      <c r="A28" s="22"/>
      <c r="B28" s="20"/>
      <c r="C28" s="20"/>
      <c r="D28"/>
      <c r="E28" s="55"/>
      <c r="F28"/>
      <c r="G28"/>
      <c r="H28"/>
      <c r="I28"/>
      <c r="J28"/>
      <c r="K28"/>
      <c r="L28"/>
      <c r="M28"/>
      <c r="N28"/>
      <c r="O28"/>
      <c r="P28" s="826"/>
      <c r="Q28"/>
      <c r="R28" s="810"/>
      <c r="S28" s="810"/>
      <c r="T28" s="810"/>
      <c r="U28" s="810"/>
      <c r="V28" s="810"/>
      <c r="W28" s="810"/>
      <c r="X28" s="810"/>
      <c r="Y28" s="810"/>
      <c r="Z28" s="820"/>
      <c r="AA28" s="822"/>
      <c r="AB28" s="824"/>
      <c r="AC28" s="812"/>
      <c r="AD28" s="754"/>
      <c r="AE28" s="813"/>
      <c r="AF28" s="815"/>
      <c r="AG28" s="810"/>
      <c r="AH28" s="817"/>
      <c r="AI28" s="819"/>
      <c r="AJ28" s="819"/>
      <c r="AK28" s="810"/>
      <c r="AL28" s="808"/>
      <c r="AM28" s="810"/>
      <c r="AN28" s="808"/>
      <c r="AO28" s="811"/>
      <c r="AP28" s="808"/>
      <c r="AQ28" s="808"/>
      <c r="AR28" s="808"/>
      <c r="AS28" s="404"/>
      <c r="AT28" s="404"/>
      <c r="AU28" s="804"/>
      <c r="AV28" s="804"/>
      <c r="AW28" s="804"/>
      <c r="AX28" s="804"/>
      <c r="AY28" s="404"/>
      <c r="AZ28" s="404"/>
      <c r="BA28" s="804"/>
      <c r="BB28" s="804"/>
      <c r="BC28" s="804"/>
      <c r="BD28" s="804"/>
      <c r="BE28" s="404"/>
      <c r="BF28" s="404"/>
      <c r="BG28" s="804"/>
      <c r="BH28" s="804"/>
      <c r="BI28" s="804"/>
      <c r="BJ28" s="804"/>
      <c r="BK28" s="404"/>
      <c r="BL28" s="404"/>
      <c r="BM28" s="804"/>
      <c r="BN28" s="804"/>
      <c r="BO28" s="804"/>
      <c r="BP28" s="804"/>
      <c r="BQ28" s="804"/>
      <c r="BR28" s="804"/>
      <c r="BS28" s="804"/>
      <c r="BT28" s="804"/>
      <c r="BU28" s="804"/>
      <c r="BV28" s="804"/>
      <c r="BW28" s="804"/>
      <c r="BX28" s="804"/>
      <c r="BY28" s="804"/>
      <c r="BZ28" s="806"/>
      <c r="CA28" s="804"/>
      <c r="CB28" s="801"/>
      <c r="CC28" s="801"/>
      <c r="CD28" s="801"/>
      <c r="CE28" s="404"/>
      <c r="CF28" s="404"/>
      <c r="CG28" s="800"/>
      <c r="CH28" s="800"/>
      <c r="CI28" s="794"/>
      <c r="CJ28" s="794"/>
      <c r="CK28" s="794"/>
      <c r="CL28" s="794"/>
      <c r="CM28" s="800"/>
      <c r="CN28" s="794"/>
      <c r="CO28" s="794"/>
      <c r="CP28" s="794"/>
      <c r="CQ28" s="800"/>
      <c r="CR28" s="794"/>
      <c r="CS28" s="794"/>
      <c r="CT28" s="796"/>
      <c r="CU28" s="797"/>
      <c r="CV28" s="798"/>
      <c r="CW28" s="798"/>
      <c r="CX28" s="798"/>
      <c r="CY28" s="627"/>
      <c r="CZ28" s="427"/>
      <c r="DA28" s="674"/>
      <c r="DB28" s="673" t="s">
        <v>2558</v>
      </c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8"/>
    </row>
    <row r="29" spans="1:127" customFormat="1"/>
    <row r="30" spans="1:127" customFormat="1">
      <c r="A30" s="802" t="s">
        <v>2559</v>
      </c>
      <c r="B30" s="802"/>
    </row>
    <row r="31" spans="1:127" s="2" customFormat="1" ht="24" customHeight="1">
      <c r="A31" s="22"/>
      <c r="B31" s="20"/>
      <c r="C31" s="20"/>
      <c r="D31"/>
      <c r="E31" s="55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404"/>
      <c r="AT31" s="404"/>
      <c r="AU31"/>
      <c r="AV31"/>
      <c r="AW31"/>
      <c r="AX31"/>
      <c r="AY31" s="404"/>
      <c r="AZ31" s="404"/>
      <c r="BA31"/>
      <c r="BB31"/>
      <c r="BC31"/>
      <c r="BD31"/>
      <c r="BE31" s="404"/>
      <c r="BF31" s="404"/>
      <c r="BG31"/>
      <c r="BH31"/>
      <c r="BI31"/>
      <c r="BJ31"/>
      <c r="BK31" s="404"/>
      <c r="BL31" s="404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 s="404"/>
      <c r="CF31" s="404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 s="627"/>
      <c r="CZ31" s="675" t="s">
        <v>592</v>
      </c>
      <c r="DA31" s="676"/>
      <c r="DB31" s="456"/>
      <c r="DC31" s="404"/>
      <c r="DD31" s="404"/>
      <c r="DE31" s="680"/>
      <c r="DF31" s="677"/>
      <c r="DG31" s="404"/>
      <c r="DH31" s="679"/>
      <c r="DI31" s="404"/>
      <c r="DJ31" s="404"/>
      <c r="DK31" s="404"/>
      <c r="DL31" s="404"/>
      <c r="DM31" s="404"/>
      <c r="DN31" s="404"/>
      <c r="DO31" s="404"/>
      <c r="DP31" s="404"/>
      <c r="DQ31" s="404"/>
      <c r="DR31" s="404"/>
      <c r="DS31" s="404"/>
      <c r="DT31" s="404"/>
      <c r="DU31" s="404"/>
      <c r="DV31" s="404"/>
      <c r="DW31" s="678"/>
    </row>
  </sheetData>
  <sheetProtection formatColumns="0" formatRows="0"/>
  <mergeCells count="107">
    <mergeCell ref="A26:B26"/>
    <mergeCell ref="A18:B18"/>
    <mergeCell ref="P14:P15"/>
    <mergeCell ref="J14:J15"/>
    <mergeCell ref="N14:N15"/>
    <mergeCell ref="A22:B22"/>
    <mergeCell ref="A3:B3"/>
    <mergeCell ref="K14:K15"/>
    <mergeCell ref="L14:L15"/>
    <mergeCell ref="M14:M15"/>
    <mergeCell ref="O14:O15"/>
    <mergeCell ref="A6:B6"/>
    <mergeCell ref="A9:B9"/>
    <mergeCell ref="A13:B13"/>
    <mergeCell ref="F14:F15"/>
    <mergeCell ref="G14:G15"/>
    <mergeCell ref="F23:F24"/>
    <mergeCell ref="G23:G24"/>
    <mergeCell ref="H23:H24"/>
    <mergeCell ref="I23:I24"/>
    <mergeCell ref="J23:J24"/>
    <mergeCell ref="K23:K24"/>
    <mergeCell ref="H14:H15"/>
    <mergeCell ref="I14:I15"/>
    <mergeCell ref="Q14:Q15"/>
    <mergeCell ref="S27:S28"/>
    <mergeCell ref="T27:T28"/>
    <mergeCell ref="U27:U28"/>
    <mergeCell ref="V27:V28"/>
    <mergeCell ref="W27:W28"/>
    <mergeCell ref="X27:X28"/>
    <mergeCell ref="L23:L24"/>
    <mergeCell ref="M23:M24"/>
    <mergeCell ref="N23:N24"/>
    <mergeCell ref="O23:O24"/>
    <mergeCell ref="Q23:Q24"/>
    <mergeCell ref="R27:R28"/>
    <mergeCell ref="P27:P28"/>
    <mergeCell ref="AE27:AE28"/>
    <mergeCell ref="AF27:AF28"/>
    <mergeCell ref="AG27:AG28"/>
    <mergeCell ref="AH27:AH28"/>
    <mergeCell ref="AI27:AI28"/>
    <mergeCell ref="AJ27:AJ28"/>
    <mergeCell ref="Y27:Y28"/>
    <mergeCell ref="Z27:Z28"/>
    <mergeCell ref="AA27:AA28"/>
    <mergeCell ref="AB27:AB28"/>
    <mergeCell ref="AC27:AC28"/>
    <mergeCell ref="AD27:AD28"/>
    <mergeCell ref="AQ27:AQ28"/>
    <mergeCell ref="AR27:AR28"/>
    <mergeCell ref="AU27:AU28"/>
    <mergeCell ref="AV27:AV28"/>
    <mergeCell ref="AW27:AW28"/>
    <mergeCell ref="AX27:AX28"/>
    <mergeCell ref="AK27:AK28"/>
    <mergeCell ref="AL27:AL28"/>
    <mergeCell ref="AM27:AM28"/>
    <mergeCell ref="AN27:AN28"/>
    <mergeCell ref="AO27:AO28"/>
    <mergeCell ref="AP27:AP28"/>
    <mergeCell ref="BN27:BN28"/>
    <mergeCell ref="BO27:BO28"/>
    <mergeCell ref="BP27:BP28"/>
    <mergeCell ref="BA27:BA28"/>
    <mergeCell ref="BB27:BB28"/>
    <mergeCell ref="BC27:BC28"/>
    <mergeCell ref="BD27:BD28"/>
    <mergeCell ref="BG27:BG28"/>
    <mergeCell ref="BH27:BH28"/>
    <mergeCell ref="CG27:CG28"/>
    <mergeCell ref="CH27:CH28"/>
    <mergeCell ref="CI27:CI28"/>
    <mergeCell ref="CJ27:CJ28"/>
    <mergeCell ref="CK27:CK28"/>
    <mergeCell ref="CL27:CL28"/>
    <mergeCell ref="CC27:CC28"/>
    <mergeCell ref="CD27:CD28"/>
    <mergeCell ref="A30:B30"/>
    <mergeCell ref="BV27:BV28"/>
    <mergeCell ref="BW27:BW28"/>
    <mergeCell ref="BX27:BX28"/>
    <mergeCell ref="BY27:BY28"/>
    <mergeCell ref="BZ27:BZ28"/>
    <mergeCell ref="CA27:CA28"/>
    <mergeCell ref="BQ27:BQ28"/>
    <mergeCell ref="BR27:BR28"/>
    <mergeCell ref="BS27:BS28"/>
    <mergeCell ref="BT27:BT28"/>
    <mergeCell ref="BU27:BU28"/>
    <mergeCell ref="CB27:CB28"/>
    <mergeCell ref="BI27:BI28"/>
    <mergeCell ref="BJ27:BJ28"/>
    <mergeCell ref="BM27:BM28"/>
    <mergeCell ref="CS27:CS28"/>
    <mergeCell ref="CT27:CT28"/>
    <mergeCell ref="CU27:CU28"/>
    <mergeCell ref="CV27:CV28"/>
    <mergeCell ref="CW27:CW28"/>
    <mergeCell ref="CX27:CX28"/>
    <mergeCell ref="CM27:CM28"/>
    <mergeCell ref="CN27:CN28"/>
    <mergeCell ref="CO27:CO28"/>
    <mergeCell ref="CP27:CP28"/>
    <mergeCell ref="CQ27:CQ28"/>
    <mergeCell ref="CR27:CR28"/>
  </mergeCells>
  <phoneticPr fontId="0" type="noConversion"/>
  <dataValidations count="4">
    <dataValidation type="list" allowBlank="1" showInputMessage="1" showErrorMessage="1" errorTitle="Внимание" error="Пожалуйста, выберите МР из списка!" sqref="G4 G10 G7">
      <formula1>MR_LIST</formula1>
    </dataValidation>
    <dataValidation type="list" allowBlank="1" showInputMessage="1" showErrorMessage="1" errorTitle="Внимание" error="Пожалуйста, выберите значение из списка!" sqref="AJ7">
      <formula1>COLDVSNA_VTOV</formula1>
    </dataValidation>
    <dataValidation type="list" allowBlank="1" showInputMessage="1" showErrorMessage="1" errorTitle="Внимание" error="Пожалуйста, выберите значение из списка!" sqref="AQ10">
      <formula1>VOTV_VTOV</formula1>
    </dataValidation>
    <dataValidation type="list" showInputMessage="1" showErrorMessage="1" errorTitle="Внимание" error="Пожалуйста, выберите значение из списка" sqref="AO31 AO27:AO28">
      <formula1>DOCUMENT_TYPES</formula1>
    </dataValidation>
  </dataValidations>
  <hyperlinks>
    <hyperlink ref="AA19" location="'TECH_HORISONTAL'!A1" tooltip="Удалить" display="О"/>
    <hyperlink ref="AC15" location="'TECH_HORISONTAL'!A1" tooltip="Добавить объект" display="Добавить объект"/>
    <hyperlink ref="E4" location="'TECH_HORISONTAL'!A1" tooltip="Удалить" display="О"/>
    <hyperlink ref="E7" location="'TECH_HORISONTAL'!A1" tooltip="Удалить" display="О"/>
    <hyperlink ref="E10" location="'TECH_HORISONTAL'!A1" tooltip="Удалить" display="О"/>
    <hyperlink ref="CZ31" location="'TECH_HORISONTAL'!A1" tooltip="Удалить" display="О"/>
    <hyperlink ref="AC24" location="'TECH_HORISONTAL'!A1" tooltip="Добавить" display="Добавить"/>
    <hyperlink ref="AA27" location="'TECH_HORISONTAL'!A1" tooltip="Удалить" display="О"/>
    <hyperlink ref="DB28" location="'TECH_HORISONTAL'!A1" tooltip="Добавить ИП" display="Добавить ИП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775</vt:i4>
      </vt:variant>
    </vt:vector>
  </HeadingPairs>
  <TitlesOfParts>
    <vt:vector size="786" baseType="lpstr">
      <vt:lpstr>Инструкция</vt:lpstr>
      <vt:lpstr>Титульный</vt:lpstr>
      <vt:lpstr>Список территорий</vt:lpstr>
      <vt:lpstr>Список объектов</vt:lpstr>
      <vt:lpstr>КС</vt:lpstr>
      <vt:lpstr>БПр</vt:lpstr>
      <vt:lpstr>БТр</vt:lpstr>
      <vt:lpstr>РО</vt:lpstr>
      <vt:lpstr>Т</vt:lpstr>
      <vt:lpstr>Комментарии</vt:lpstr>
      <vt:lpstr>Проверка</vt:lpstr>
      <vt:lpstr>ADD_HL_LIST_MO_MARKER</vt:lpstr>
      <vt:lpstr>ALL_FILES</vt:lpstr>
      <vt:lpstr>ATH_SCHEME</vt:lpstr>
      <vt:lpstr>AUTHORIZATION_MODE</vt:lpstr>
      <vt:lpstr>CALC_IDENTIFIER</vt:lpstr>
      <vt:lpstr>CHANGE_HL_LIST_MO_COLUMN_MARKER</vt:lpstr>
      <vt:lpstr>chkGetUpdatesValue</vt:lpstr>
      <vt:lpstr>chkNoUpdatesValue</vt:lpstr>
      <vt:lpstr>CNCSN_IP_LIST_RANGE</vt:lpstr>
      <vt:lpstr>CNCSN_LIST</vt:lpstr>
      <vt:lpstr>CNCSN_NAME_LIST</vt:lpstr>
      <vt:lpstr>code</vt:lpstr>
      <vt:lpstr>COLDVSNA_BAL_PR_ADD_HL_MARKER</vt:lpstr>
      <vt:lpstr>COLDVSNA_BAL_PR_ADD_RANGE</vt:lpstr>
      <vt:lpstr>COLDVSNA_BAL_PR_CALC_AREA</vt:lpstr>
      <vt:lpstr>COLDVSNA_BAL_PR_DELETE_HL_COLUMN_MARKER</vt:lpstr>
      <vt:lpstr>COLDVSNA_BAL_PR_EMPTY_RANGE</vt:lpstr>
      <vt:lpstr>COLDVSNA_BAL_PR_END_COLUMN_MARKER</vt:lpstr>
      <vt:lpstr>COLDVSNA_BAL_PR_NUM_COLUMN_MARKER</vt:lpstr>
      <vt:lpstr>COLDVSNA_BAL_PR_RANGE</vt:lpstr>
      <vt:lpstr>COLDVSNA_BAL_TR_ADD_HL_MARKER</vt:lpstr>
      <vt:lpstr>COLDVSNA_BAL_TR_ADD_RANGE</vt:lpstr>
      <vt:lpstr>COLDVSNA_BAL_TR_CALC_AREA</vt:lpstr>
      <vt:lpstr>COLDVSNA_BAL_TR_DELETE_HL_COLUMN_MARKER</vt:lpstr>
      <vt:lpstr>COLDVSNA_BAL_TR_EMPTY_RANGE</vt:lpstr>
      <vt:lpstr>COLDVSNA_BAL_TR_END_COLUMN_MARKER</vt:lpstr>
      <vt:lpstr>COLDVSNA_BAL_TR_NUM_COLUMN_MARKER</vt:lpstr>
      <vt:lpstr>COLDVSNA_BAL_TR_RANGE</vt:lpstr>
      <vt:lpstr>COLDVSNA_CALC_ADD_HL_MARKER</vt:lpstr>
      <vt:lpstr>COLDVSNA_CALC_ADD_RANGE</vt:lpstr>
      <vt:lpstr>COLDVSNA_CALC_AREA</vt:lpstr>
      <vt:lpstr>COLDVSNA_CALC_BALANCE_ROW_MARKER</vt:lpstr>
      <vt:lpstr>COLDVSNA_CALC_COST_ROW_MARKER</vt:lpstr>
      <vt:lpstr>COLDVSNA_CALC_D_AREA</vt:lpstr>
      <vt:lpstr>COLDVSNA_CALC_DELETE_HL_ROW_MARKER</vt:lpstr>
      <vt:lpstr>COLDVSNA_CALC_EMPTY_BASE_RANGE</vt:lpstr>
      <vt:lpstr>COLDVSNA_CALC_EXTENDED_AREA</vt:lpstr>
      <vt:lpstr>COLDVSNA_CALC_EXTENDED_CLN_AREA</vt:lpstr>
      <vt:lpstr>COLDVSNA_CALC_EXTENDED_FACILITY_1_AREA</vt:lpstr>
      <vt:lpstr>COLDVSNA_CALC_EXTENDED_PR_AREA</vt:lpstr>
      <vt:lpstr>COLDVSNA_CALC_EXTENDED_SL_AREA</vt:lpstr>
      <vt:lpstr>COLDVSNA_CALC_EXTENDED_TR_AREA</vt:lpstr>
      <vt:lpstr>COLDVSNA_CALC_ITEM_NAMES</vt:lpstr>
      <vt:lpstr>COLDVSNA_CALC_NUM_ROW_MARKER</vt:lpstr>
      <vt:lpstr>COLDVSNA_CALC_PERIOD_MARKERS</vt:lpstr>
      <vt:lpstr>COLDVSNA_CALC_RESULT_ROW_MARKER</vt:lpstr>
      <vt:lpstr>COLDVSNA_CALC_SINGLE_BASE_RANGE</vt:lpstr>
      <vt:lpstr>COLDVSNA_CALC_TF_APPLY_OPTION</vt:lpstr>
      <vt:lpstr>COLDVSNA_FACILITY_INDEX_GROUP</vt:lpstr>
      <vt:lpstr>COLDVSNA_MIN_COST_VALUE</vt:lpstr>
      <vt:lpstr>COLDVSNA_REAGENT_ADD_HL_MARKER</vt:lpstr>
      <vt:lpstr>COLDVSNA_REAGENT_ADD_RANGE</vt:lpstr>
      <vt:lpstr>COLDVSNA_REAGENT_ADJUSTABLE_AREA</vt:lpstr>
      <vt:lpstr>COLDVSNA_REAGENT_AREA</vt:lpstr>
      <vt:lpstr>COLDVSNA_REAGENT_DELETE_HL_ROW_MARKER</vt:lpstr>
      <vt:lpstr>COLDVSNA_REAGENT_EMPTY_BASE_RANGE</vt:lpstr>
      <vt:lpstr>COLDVSNA_REAGENT_EMPTY_TEMPLATE_RANGE</vt:lpstr>
      <vt:lpstr>COLDVSNA_REAGENT_ITEM_NAMES</vt:lpstr>
      <vt:lpstr>COLDVSNA_REAGENT_NO_ONE_RANGE</vt:lpstr>
      <vt:lpstr>COLDVSNA_REAGENT_NO_OTH_RANGE</vt:lpstr>
      <vt:lpstr>COLDVSNA_REAGENT_NUM_ROW_MARKER</vt:lpstr>
      <vt:lpstr>COLDVSNA_REAGENT_ONE_RANGE</vt:lpstr>
      <vt:lpstr>COLDVSNA_REAGENT_OTH_RANGE</vt:lpstr>
      <vt:lpstr>COLDVSNA_REAGENT_PERIOD_MARKERS</vt:lpstr>
      <vt:lpstr>COLDVSNA_REAGENT_SINGLE_BASE_RANGE</vt:lpstr>
      <vt:lpstr>COLDVSNA_REAGENT_TEMPLATE_RANGE</vt:lpstr>
      <vt:lpstr>COLDVSNA_TRANSMISSION_TARIFF_UNIT</vt:lpstr>
      <vt:lpstr>COLDVSNA_VD_COMPONENTS</vt:lpstr>
      <vt:lpstr>COLDVSNA_VTOV</vt:lpstr>
      <vt:lpstr>DELETE_HL_LIST_MO_COLUMN_MARKER</vt:lpstr>
      <vt:lpstr>DNS</vt:lpstr>
      <vt:lpstr>DPR_AREA_TYPE_LIST</vt:lpstr>
      <vt:lpstr>DPR_LIST</vt:lpstr>
      <vt:lpstr>DPR_LIST_RANGE</vt:lpstr>
      <vt:lpstr>FIL_ID</vt:lpstr>
      <vt:lpstr>FILE_STORE_DATA_RANGE</vt:lpstr>
      <vt:lpstr>FIND_OGRN_ASSIST_URL</vt:lpstr>
      <vt:lpstr>FIND_OKPO_ASSIST_URL</vt:lpstr>
      <vt:lpstr>FIND_OPF_ASSIST_URL</vt:lpstr>
      <vt:lpstr>FirstLine</vt:lpstr>
      <vt:lpstr>FULL_STATE_SHARE_OKOPF_LIST</vt:lpstr>
      <vt:lpstr>GEO_BASE_REGION</vt:lpstr>
      <vt:lpstr>god</vt:lpstr>
      <vt:lpstr>HEAT_BAL_PR_4_1_MO_MARKER</vt:lpstr>
      <vt:lpstr>HEAT_BAL_PR_4_3_MO_MARKER</vt:lpstr>
      <vt:lpstr>HEAT_BAL_PR_ADD_HL_MARKER</vt:lpstr>
      <vt:lpstr>HEAT_BAL_PR_ADD_RANGE</vt:lpstr>
      <vt:lpstr>HEAT_BAL_PR_CALC_AREA</vt:lpstr>
      <vt:lpstr>HEAT_BAL_PR_CALC_USER_AREA</vt:lpstr>
      <vt:lpstr>HEAT_BAL_PR_DELETE_HL_COLUMN_MARKER</vt:lpstr>
      <vt:lpstr>HEAT_BAL_PR_EMPTY_ADD_RANGE</vt:lpstr>
      <vt:lpstr>HEAT_BAL_PR_EMPTY_RANGE</vt:lpstr>
      <vt:lpstr>HEAT_BAL_PR_END_COLUMN_MARKER</vt:lpstr>
      <vt:lpstr>HEAT_BAL_PR_ISSUE_FOR_TRANSPORT</vt:lpstr>
      <vt:lpstr>HEAT_BAL_PR_NUM_COLUMN_MARKER</vt:lpstr>
      <vt:lpstr>HEAT_BAL_PR_RANGE</vt:lpstr>
      <vt:lpstr>HEAT_BAL_TR_ADD_HL_MARKER</vt:lpstr>
      <vt:lpstr>HEAT_BAL_TR_ADD_RANGE</vt:lpstr>
      <vt:lpstr>HEAT_BAL_TR_CALC_AREA</vt:lpstr>
      <vt:lpstr>HEAT_BAL_TR_CALC_USER_AREA</vt:lpstr>
      <vt:lpstr>HEAT_BAL_TR_DELETE_HL_COLUMN_MARKER</vt:lpstr>
      <vt:lpstr>HEAT_BAL_TR_EMPTY_ADD_RANGE</vt:lpstr>
      <vt:lpstr>HEAT_BAL_TR_EMPTY_RANGE</vt:lpstr>
      <vt:lpstr>HEAT_BAL_TR_END_COLUMN_MARKER</vt:lpstr>
      <vt:lpstr>HEAT_BAL_TR_NUM_COLUMN_MARKER</vt:lpstr>
      <vt:lpstr>HEAT_BAL_TR_RANGE</vt:lpstr>
      <vt:lpstr>HEAT_CALC_ADD_HL_MARKER</vt:lpstr>
      <vt:lpstr>HEAT_CALC_ADD_RANGE</vt:lpstr>
      <vt:lpstr>HEAT_CALC_AREA</vt:lpstr>
      <vt:lpstr>HEAT_CALC_BALANCE_ROW_MARKER</vt:lpstr>
      <vt:lpstr>HEAT_CALC_COST_ROW_MARKER</vt:lpstr>
      <vt:lpstr>HEAT_CALC_D_AREA</vt:lpstr>
      <vt:lpstr>HEAT_CALC_DELETE_HL_ROW_MARKER</vt:lpstr>
      <vt:lpstr>HEAT_CALC_EMPTY_BASE_RANGE</vt:lpstr>
      <vt:lpstr>HEAT_CALC_EXTENDED_AREA</vt:lpstr>
      <vt:lpstr>HEAT_CALC_EXTENDED_PR_AREA</vt:lpstr>
      <vt:lpstr>HEAT_CALC_EXTENDED_SALARY_FIELDS_CAN_BE_MISSED</vt:lpstr>
      <vt:lpstr>HEAT_CALC_EXTENDED_SL_AREA</vt:lpstr>
      <vt:lpstr>HEAT_CALC_EXTENDED_TR_AREA</vt:lpstr>
      <vt:lpstr>HEAT_CALC_ITEM_NAMES</vt:lpstr>
      <vt:lpstr>HEAT_CALC_NUM_ROW_MARKER</vt:lpstr>
      <vt:lpstr>HEAT_CALC_PERIOD_MARKERS</vt:lpstr>
      <vt:lpstr>HEAT_CALC_RESULT_BY_ORG_CAN_BE_NONZERO_LIST</vt:lpstr>
      <vt:lpstr>HEAT_CALC_RESULT_ROW_MARKER</vt:lpstr>
      <vt:lpstr>HEAT_CALC_SINGLE_BASE_RANGE</vt:lpstr>
      <vt:lpstr>HEAT_CALC_TF_APPLY_OPTION</vt:lpstr>
      <vt:lpstr>HEAT_FILTER_OBJECTS_BY_INN</vt:lpstr>
      <vt:lpstr>HEAT_FUEL_ADD_HL_MARKER</vt:lpstr>
      <vt:lpstr>HEAT_FUEL_ADD_RANGE</vt:lpstr>
      <vt:lpstr>HEAT_FUEL_ADJUSTABLE_AREA</vt:lpstr>
      <vt:lpstr>HEAT_FUEL_AREA</vt:lpstr>
      <vt:lpstr>HEAT_FUEL_BY_ORG_CAN_BE_SKIPPED_LIST</vt:lpstr>
      <vt:lpstr>HEAT_FUEL_DELETE_HL_ROW_MARKER</vt:lpstr>
      <vt:lpstr>HEAT_FUEL_EMPTY_BASE_RANGE</vt:lpstr>
      <vt:lpstr>HEAT_FUEL_ITEM_NAMES</vt:lpstr>
      <vt:lpstr>HEAT_FUEL_NFV_AREA</vt:lpstr>
      <vt:lpstr>HEAT_FUEL_NUM_ROW_MARKER</vt:lpstr>
      <vt:lpstr>HEAT_FUEL_PERIOD_MARKERS</vt:lpstr>
      <vt:lpstr>HEAT_FUEL_SINGLE_BASE_RANGE</vt:lpstr>
      <vt:lpstr>HEAT_FUEL_TEMPLATE_RANGE</vt:lpstr>
      <vt:lpstr>HEAT_MAX_COST_VALUE</vt:lpstr>
      <vt:lpstr>HEAT_MAX_LEN</vt:lpstr>
      <vt:lpstr>HEAT_MAX_PRICE_NO_TR_COAA</vt:lpstr>
      <vt:lpstr>HEAT_MAX_PRICE_NO_TR_COAB</vt:lpstr>
      <vt:lpstr>HEAT_MAX_PRICE_NO_TR_COAC</vt:lpstr>
      <vt:lpstr>HEAT_MAX_PRICE_NO_TR_COAF</vt:lpstr>
      <vt:lpstr>HEAT_MAX_PRICE_NO_TR_COAG</vt:lpstr>
      <vt:lpstr>HEAT_MAX_PRICE_NO_TR_COALF</vt:lpstr>
      <vt:lpstr>HEAT_MAX_PRICE_NO_TR_COAS</vt:lpstr>
      <vt:lpstr>HEAT_MAX_PRICE_NO_TR_COASC</vt:lpstr>
      <vt:lpstr>HEAT_MAX_PRICE_NO_TR_COAWC</vt:lpstr>
      <vt:lpstr>HEAT_MAX_PRICE_NO_TR_CWD</vt:lpstr>
      <vt:lpstr>HEAT_MAX_PRICE_NO_TR_DSG</vt:lpstr>
      <vt:lpstr>HEAT_MAX_PRICE_NO_TR_DSLA</vt:lpstr>
      <vt:lpstr>HEAT_MAX_PRICE_NO_TR_DSLO</vt:lpstr>
      <vt:lpstr>HEAT_MAX_PRICE_NO_TR_DSLS</vt:lpstr>
      <vt:lpstr>HEAT_MAX_PRICE_NO_TR_DSLW</vt:lpstr>
      <vt:lpstr>HEAT_MAX_PRICE_NO_TR_ENR</vt:lpstr>
      <vt:lpstr>HEAT_MAX_PRICE_NO_TR_GBL</vt:lpstr>
      <vt:lpstr>HEAT_MAX_PRICE_NO_TR_GCK</vt:lpstr>
      <vt:lpstr>HEAT_MAX_PRICE_NO_TR_GCN</vt:lpstr>
      <vt:lpstr>HEAT_MAX_PRICE_NO_TR_GOA</vt:lpstr>
      <vt:lpstr>HEAT_MAX_PRICE_NO_TR_LNG</vt:lpstr>
      <vt:lpstr>HEAT_MAX_PRICE_NO_TR_MSTF12</vt:lpstr>
      <vt:lpstr>HEAT_MAX_PRICE_NO_TR_MSTF5</vt:lpstr>
      <vt:lpstr>HEAT_MAX_PRICE_NO_TR_MSTM100</vt:lpstr>
      <vt:lpstr>HEAT_MAX_PRICE_NO_TR_MSTM200</vt:lpstr>
      <vt:lpstr>HEAT_MAX_PRICE_NO_TR_MSTM40</vt:lpstr>
      <vt:lpstr>HEAT_MAX_PRICE_NO_TR_MSTT</vt:lpstr>
      <vt:lpstr>HEAT_MAX_PRICE_NO_TR_NGC</vt:lpstr>
      <vt:lpstr>HEAT_MAX_PRICE_NO_TR_NGL</vt:lpstr>
      <vt:lpstr>HEAT_MAX_PRICE_NO_TR_NGU</vt:lpstr>
      <vt:lpstr>HEAT_MAX_PRICE_NO_TR_OIL</vt:lpstr>
      <vt:lpstr>HEAT_MAX_PRICE_NO_TR_PEA</vt:lpstr>
      <vt:lpstr>HEAT_MAX_PRICE_NO_TR_PLT</vt:lpstr>
      <vt:lpstr>HEAT_MAX_PRICE_NO_TR_PWR</vt:lpstr>
      <vt:lpstr>HEAT_MAX_PRICE_NO_TR_SAW</vt:lpstr>
      <vt:lpstr>HEAT_MAX_PRICE_NO_TR_SHL</vt:lpstr>
      <vt:lpstr>HEAT_MAX_PRICE_NO_TR_STF</vt:lpstr>
      <vt:lpstr>HEAT_MAX_PRICE_NO_TR_WDS</vt:lpstr>
      <vt:lpstr>HEAT_MAX_PRICE_TR_COAA</vt:lpstr>
      <vt:lpstr>HEAT_MAX_PRICE_TR_COAB</vt:lpstr>
      <vt:lpstr>HEAT_MAX_PRICE_TR_COAC</vt:lpstr>
      <vt:lpstr>HEAT_MAX_PRICE_TR_COAF</vt:lpstr>
      <vt:lpstr>HEAT_MAX_PRICE_TR_COAG</vt:lpstr>
      <vt:lpstr>HEAT_MAX_PRICE_TR_COALF</vt:lpstr>
      <vt:lpstr>HEAT_MAX_PRICE_TR_COAS</vt:lpstr>
      <vt:lpstr>HEAT_MAX_PRICE_TR_COASC</vt:lpstr>
      <vt:lpstr>HEAT_MAX_PRICE_TR_COAWC</vt:lpstr>
      <vt:lpstr>HEAT_MAX_PRICE_TR_CWD</vt:lpstr>
      <vt:lpstr>HEAT_MAX_PRICE_TR_DSG</vt:lpstr>
      <vt:lpstr>HEAT_MAX_PRICE_TR_DSLA</vt:lpstr>
      <vt:lpstr>HEAT_MAX_PRICE_TR_DSLO</vt:lpstr>
      <vt:lpstr>HEAT_MAX_PRICE_TR_DSLS</vt:lpstr>
      <vt:lpstr>HEAT_MAX_PRICE_TR_DSLW</vt:lpstr>
      <vt:lpstr>HEAT_MAX_PRICE_TR_ENR</vt:lpstr>
      <vt:lpstr>HEAT_MAX_PRICE_TR_GBL</vt:lpstr>
      <vt:lpstr>HEAT_MAX_PRICE_TR_GCK</vt:lpstr>
      <vt:lpstr>HEAT_MAX_PRICE_TR_GCN</vt:lpstr>
      <vt:lpstr>HEAT_MAX_PRICE_TR_GOA</vt:lpstr>
      <vt:lpstr>HEAT_MAX_PRICE_TR_LNG</vt:lpstr>
      <vt:lpstr>HEAT_MAX_PRICE_TR_MSTF12</vt:lpstr>
      <vt:lpstr>HEAT_MAX_PRICE_TR_MSTF5</vt:lpstr>
      <vt:lpstr>HEAT_MAX_PRICE_TR_MSTM100</vt:lpstr>
      <vt:lpstr>HEAT_MAX_PRICE_TR_MSTM200</vt:lpstr>
      <vt:lpstr>HEAT_MAX_PRICE_TR_MSTM40</vt:lpstr>
      <vt:lpstr>HEAT_MAX_PRICE_TR_MSTT</vt:lpstr>
      <vt:lpstr>HEAT_MAX_PRICE_TR_NGC</vt:lpstr>
      <vt:lpstr>HEAT_MAX_PRICE_TR_NGL</vt:lpstr>
      <vt:lpstr>HEAT_MAX_PRICE_TR_NGU</vt:lpstr>
      <vt:lpstr>HEAT_MAX_PRICE_TR_OIL</vt:lpstr>
      <vt:lpstr>HEAT_MAX_PRICE_TR_PEA</vt:lpstr>
      <vt:lpstr>HEAT_MAX_PRICE_TR_PLT</vt:lpstr>
      <vt:lpstr>HEAT_MAX_PRICE_TR_PWR</vt:lpstr>
      <vt:lpstr>HEAT_MAX_PRICE_TR_SAW</vt:lpstr>
      <vt:lpstr>HEAT_MAX_PRICE_TR_SHL</vt:lpstr>
      <vt:lpstr>HEAT_MAX_PRICE_TR_STF</vt:lpstr>
      <vt:lpstr>HEAT_MAX_PRICE_TR_WDS</vt:lpstr>
      <vt:lpstr>HEAT_MIN_COST_VALUE</vt:lpstr>
      <vt:lpstr>HEAT_MIN_LEN</vt:lpstr>
      <vt:lpstr>HEAT_MIN_PRICE_NO_TR_COAA</vt:lpstr>
      <vt:lpstr>HEAT_MIN_PRICE_NO_TR_COAB</vt:lpstr>
      <vt:lpstr>HEAT_MIN_PRICE_NO_TR_COAC</vt:lpstr>
      <vt:lpstr>HEAT_MIN_PRICE_NO_TR_COAF</vt:lpstr>
      <vt:lpstr>HEAT_MIN_PRICE_NO_TR_COAG</vt:lpstr>
      <vt:lpstr>HEAT_MIN_PRICE_NO_TR_COALF</vt:lpstr>
      <vt:lpstr>HEAT_MIN_PRICE_NO_TR_COAS</vt:lpstr>
      <vt:lpstr>HEAT_MIN_PRICE_NO_TR_COASC</vt:lpstr>
      <vt:lpstr>HEAT_MIN_PRICE_NO_TR_COAWC</vt:lpstr>
      <vt:lpstr>HEAT_MIN_PRICE_NO_TR_CWD</vt:lpstr>
      <vt:lpstr>HEAT_MIN_PRICE_NO_TR_DSG</vt:lpstr>
      <vt:lpstr>HEAT_MIN_PRICE_NO_TR_DSLA</vt:lpstr>
      <vt:lpstr>HEAT_MIN_PRICE_NO_TR_DSLO</vt:lpstr>
      <vt:lpstr>HEAT_MIN_PRICE_NO_TR_DSLS</vt:lpstr>
      <vt:lpstr>HEAT_MIN_PRICE_NO_TR_DSLW</vt:lpstr>
      <vt:lpstr>HEAT_MIN_PRICE_NO_TR_ENR</vt:lpstr>
      <vt:lpstr>HEAT_MIN_PRICE_NO_TR_GBL</vt:lpstr>
      <vt:lpstr>HEAT_MIN_PRICE_NO_TR_GCK</vt:lpstr>
      <vt:lpstr>HEAT_MIN_PRICE_NO_TR_GCN</vt:lpstr>
      <vt:lpstr>HEAT_MIN_PRICE_NO_TR_GOA</vt:lpstr>
      <vt:lpstr>HEAT_MIN_PRICE_NO_TR_LNG</vt:lpstr>
      <vt:lpstr>HEAT_MIN_PRICE_NO_TR_MSTF12</vt:lpstr>
      <vt:lpstr>HEAT_MIN_PRICE_NO_TR_MSTF5</vt:lpstr>
      <vt:lpstr>HEAT_MIN_PRICE_NO_TR_MSTM100</vt:lpstr>
      <vt:lpstr>HEAT_MIN_PRICE_NO_TR_MSTM200</vt:lpstr>
      <vt:lpstr>HEAT_MIN_PRICE_NO_TR_MSTM40</vt:lpstr>
      <vt:lpstr>HEAT_MIN_PRICE_NO_TR_MSTT</vt:lpstr>
      <vt:lpstr>HEAT_MIN_PRICE_NO_TR_NGC</vt:lpstr>
      <vt:lpstr>HEAT_MIN_PRICE_NO_TR_NGL</vt:lpstr>
      <vt:lpstr>HEAT_MIN_PRICE_NO_TR_NGU</vt:lpstr>
      <vt:lpstr>HEAT_MIN_PRICE_NO_TR_OIL</vt:lpstr>
      <vt:lpstr>HEAT_MIN_PRICE_NO_TR_PEA</vt:lpstr>
      <vt:lpstr>HEAT_MIN_PRICE_NO_TR_PLT</vt:lpstr>
      <vt:lpstr>HEAT_MIN_PRICE_NO_TR_PWR</vt:lpstr>
      <vt:lpstr>HEAT_MIN_PRICE_NO_TR_SAW</vt:lpstr>
      <vt:lpstr>HEAT_MIN_PRICE_NO_TR_SHL</vt:lpstr>
      <vt:lpstr>HEAT_MIN_PRICE_NO_TR_STF</vt:lpstr>
      <vt:lpstr>HEAT_MIN_PRICE_NO_TR_WDS</vt:lpstr>
      <vt:lpstr>HEAT_MIN_PRICE_TR_COAA</vt:lpstr>
      <vt:lpstr>HEAT_MIN_PRICE_TR_COAB</vt:lpstr>
      <vt:lpstr>HEAT_MIN_PRICE_TR_COAC</vt:lpstr>
      <vt:lpstr>HEAT_MIN_PRICE_TR_COAF</vt:lpstr>
      <vt:lpstr>HEAT_MIN_PRICE_TR_COAG</vt:lpstr>
      <vt:lpstr>HEAT_MIN_PRICE_TR_COALF</vt:lpstr>
      <vt:lpstr>HEAT_MIN_PRICE_TR_COAS</vt:lpstr>
      <vt:lpstr>HEAT_MIN_PRICE_TR_COASC</vt:lpstr>
      <vt:lpstr>HEAT_MIN_PRICE_TR_COAWC</vt:lpstr>
      <vt:lpstr>HEAT_MIN_PRICE_TR_CWD</vt:lpstr>
      <vt:lpstr>HEAT_MIN_PRICE_TR_DSG</vt:lpstr>
      <vt:lpstr>HEAT_MIN_PRICE_TR_DSLA</vt:lpstr>
      <vt:lpstr>HEAT_MIN_PRICE_TR_DSLO</vt:lpstr>
      <vt:lpstr>HEAT_MIN_PRICE_TR_DSLS</vt:lpstr>
      <vt:lpstr>HEAT_MIN_PRICE_TR_DSLW</vt:lpstr>
      <vt:lpstr>HEAT_MIN_PRICE_TR_ENR</vt:lpstr>
      <vt:lpstr>HEAT_MIN_PRICE_TR_GBL</vt:lpstr>
      <vt:lpstr>HEAT_MIN_PRICE_TR_GCK</vt:lpstr>
      <vt:lpstr>HEAT_MIN_PRICE_TR_GCN</vt:lpstr>
      <vt:lpstr>HEAT_MIN_PRICE_TR_GOA</vt:lpstr>
      <vt:lpstr>HEAT_MIN_PRICE_TR_LNG</vt:lpstr>
      <vt:lpstr>HEAT_MIN_PRICE_TR_MSTF12</vt:lpstr>
      <vt:lpstr>HEAT_MIN_PRICE_TR_MSTF5</vt:lpstr>
      <vt:lpstr>HEAT_MIN_PRICE_TR_MSTM100</vt:lpstr>
      <vt:lpstr>HEAT_MIN_PRICE_TR_MSTM200</vt:lpstr>
      <vt:lpstr>HEAT_MIN_PRICE_TR_MSTM40</vt:lpstr>
      <vt:lpstr>HEAT_MIN_PRICE_TR_MSTT</vt:lpstr>
      <vt:lpstr>HEAT_MIN_PRICE_TR_NGC</vt:lpstr>
      <vt:lpstr>HEAT_MIN_PRICE_TR_NGL</vt:lpstr>
      <vt:lpstr>HEAT_MIN_PRICE_TR_NGU</vt:lpstr>
      <vt:lpstr>HEAT_MIN_PRICE_TR_OIL</vt:lpstr>
      <vt:lpstr>HEAT_MIN_PRICE_TR_PEA</vt:lpstr>
      <vt:lpstr>HEAT_MIN_PRICE_TR_PLT</vt:lpstr>
      <vt:lpstr>HEAT_MIN_PRICE_TR_PWR</vt:lpstr>
      <vt:lpstr>HEAT_MIN_PRICE_TR_SAW</vt:lpstr>
      <vt:lpstr>HEAT_MIN_PRICE_TR_SHL</vt:lpstr>
      <vt:lpstr>HEAT_MIN_PRICE_TR_STF</vt:lpstr>
      <vt:lpstr>HEAT_MIN_PRICE_TR_WDS</vt:lpstr>
      <vt:lpstr>HEAT_PRODUCTION_TYPE_LIST</vt:lpstr>
      <vt:lpstr>HEAT_TARIFF_OPTIONS_DATA_AREA</vt:lpstr>
      <vt:lpstr>HEAT_TARIFF_OPTIONS_DATA_COLUMN_MARKER</vt:lpstr>
      <vt:lpstr>HEAT_TRANSMISSION_TARIFF_UNIT</vt:lpstr>
      <vt:lpstr>HEAT_VD_COMPONENTS</vt:lpstr>
      <vt:lpstr>INN</vt:lpstr>
      <vt:lpstr>INN_ID</vt:lpstr>
      <vt:lpstr>Instr_1</vt:lpstr>
      <vt:lpstr>Instr_2</vt:lpstr>
      <vt:lpstr>Instr_3</vt:lpstr>
      <vt:lpstr>Instr_4</vt:lpstr>
      <vt:lpstr>Instr_5</vt:lpstr>
      <vt:lpstr>Instr_6</vt:lpstr>
      <vt:lpstr>Instr_7</vt:lpstr>
      <vt:lpstr>Instr_8</vt:lpstr>
      <vt:lpstr>IP_LIST</vt:lpstr>
      <vt:lpstr>IP_NAME_LIST</vt:lpstr>
      <vt:lpstr>IpGeoBaseRegions</vt:lpstr>
      <vt:lpstr>IS_PROFILE_ACTIVITY</vt:lpstr>
      <vt:lpstr>KPP</vt:lpstr>
      <vt:lpstr>KPP_ID</vt:lpstr>
      <vt:lpstr>LastUpdateDate_CNCSN</vt:lpstr>
      <vt:lpstr>LastUpdateDate_INDICATORS</vt:lpstr>
      <vt:lpstr>LastUpdateDate_MO</vt:lpstr>
      <vt:lpstr>LastUpdateDate_ORG</vt:lpstr>
      <vt:lpstr>LastUpdateDate_PLAN_PREV</vt:lpstr>
      <vt:lpstr>LastUpdateDate_SRC</vt:lpstr>
      <vt:lpstr>LIST_CNCSN_ADD_HL_MARKER</vt:lpstr>
      <vt:lpstr>LIST_CNCSN_ADD_OBJECT_RANGE</vt:lpstr>
      <vt:lpstr>LIST_CNCSN_ADD_RANGE</vt:lpstr>
      <vt:lpstr>LIST_CNCSN_ADD_SUBOBJECT_RANGE</vt:lpstr>
      <vt:lpstr>LIST_CNCSN_CALC_AREA</vt:lpstr>
      <vt:lpstr>LIST_CNCSN_DATE_AREA</vt:lpstr>
      <vt:lpstr>LIST_CNCSN_DELETE_HL_COLUMN_MARKER</vt:lpstr>
      <vt:lpstr>LIST_CNCSN_HORISONTAL_AREA</vt:lpstr>
      <vt:lpstr>LIST_CNCSN_IP_NAMES_AREA</vt:lpstr>
      <vt:lpstr>LIST_CNCSN_IP_RQT_URL_AREA</vt:lpstr>
      <vt:lpstr>LIST_CNCSN_NAMES_AREA</vt:lpstr>
      <vt:lpstr>LIST_CNCSN_NUM_COLUMN_MARKER</vt:lpstr>
      <vt:lpstr>LIST_CNCSN_NUMERIC_AREA</vt:lpstr>
      <vt:lpstr>LIST_CNCSN_OBJECT_DELETE_HL_COLUMN_MARKER</vt:lpstr>
      <vt:lpstr>LIST_CNCSN_OBJECT_NUM_COLUMN_MARKER</vt:lpstr>
      <vt:lpstr>LIST_CNCSN_RQT_DATE_AREA</vt:lpstr>
      <vt:lpstr>LIST_CNCSN_RQT_TYPE_AREA</vt:lpstr>
      <vt:lpstr>LIST_CNCSN_RQT_URL_AREA</vt:lpstr>
      <vt:lpstr>LIST_CNCSN_SEARCH_AREA</vt:lpstr>
      <vt:lpstr>LIST_CNCSN_SUBOBJECT_DELETE_HL_COLUMN_MARKER</vt:lpstr>
      <vt:lpstr>LIST_CNCSN_SUBOBJECT_NUM_COLUMN_MARKER</vt:lpstr>
      <vt:lpstr>LIST_CNCSN_TYPE_AREA</vt:lpstr>
      <vt:lpstr>LIST_CNCSN_VLD_AREA</vt:lpstr>
      <vt:lpstr>LIST_LOCATIONS</vt:lpstr>
      <vt:lpstr>LIST_MO_AREA</vt:lpstr>
      <vt:lpstr>LIST_MO_CALC_AREA</vt:lpstr>
      <vt:lpstr>LIST_MO_COLDVSNA_ADD_RANGE</vt:lpstr>
      <vt:lpstr>LIST_MO_COLDVSNA_FEATURES</vt:lpstr>
      <vt:lpstr>LIST_MO_COLDVSNA_VTOV_AREA</vt:lpstr>
      <vt:lpstr>LIST_MO_DPR_AREA</vt:lpstr>
      <vt:lpstr>LIST_MO_HEAT_ADD_RANGE</vt:lpstr>
      <vt:lpstr>LIST_MO_HEAT_FEATURES</vt:lpstr>
      <vt:lpstr>LIST_MO_HEAT_VTOV_AREA</vt:lpstr>
      <vt:lpstr>LIST_MO_HORISONTAL_AREA</vt:lpstr>
      <vt:lpstr>LIST_MO_MONTH_TTL_AREA</vt:lpstr>
      <vt:lpstr>LIST_MO_MONTH_TTL_CALC_AREA</vt:lpstr>
      <vt:lpstr>LIST_MO_PARAMETERS_AREA</vt:lpstr>
      <vt:lpstr>LIST_MO_SRC_AREA</vt:lpstr>
      <vt:lpstr>LIST_MO_TAX_AREA</vt:lpstr>
      <vt:lpstr>LIST_MO_TRANSMISSION_TARIFF_AREA</vt:lpstr>
      <vt:lpstr>LIST_MO_TYPE_AREA</vt:lpstr>
      <vt:lpstr>LIST_MO_VLD_DATASTORE_AREA</vt:lpstr>
      <vt:lpstr>LIST_MO_VOTV_ADD_RANGE</vt:lpstr>
      <vt:lpstr>LIST_MO_VOTV_FEATURES</vt:lpstr>
      <vt:lpstr>LIST_MO_VOTV_VTOV_AREA</vt:lpstr>
      <vt:lpstr>LIST_MR_AREA</vt:lpstr>
      <vt:lpstr>LIST_MR_MO_OKTMO</vt:lpstr>
      <vt:lpstr>LIST_OKTMO_AREA</vt:lpstr>
      <vt:lpstr>LIST_ORG_HEAT</vt:lpstr>
      <vt:lpstr>LIST_SRC_ADD_HL_MARKER</vt:lpstr>
      <vt:lpstr>LIST_SRC_ADD_OBJECT_RANGE</vt:lpstr>
      <vt:lpstr>LIST_SRC_ADD_RANGE</vt:lpstr>
      <vt:lpstr>LIST_SRC_CALC_AREA</vt:lpstr>
      <vt:lpstr>LIST_SRC_DELETE_HL_COLUMN_MARKER</vt:lpstr>
      <vt:lpstr>LIST_SRC_HORISONTAL_AREA</vt:lpstr>
      <vt:lpstr>LIST_SRC_NUM_COLUMN_MARKER</vt:lpstr>
      <vt:lpstr>LIST_SRC_OBJECT_DELETE_HL_COLUMN_MARKER</vt:lpstr>
      <vt:lpstr>LIST_SRC_OBJECT_NUM_COLUMN_MARKER</vt:lpstr>
      <vt:lpstr>LOCATION_07602402</vt:lpstr>
      <vt:lpstr>LOCATION_07602404</vt:lpstr>
      <vt:lpstr>LOCATION_07602407</vt:lpstr>
      <vt:lpstr>LOCATION_07602410</vt:lpstr>
      <vt:lpstr>LOCATION_07602413</vt:lpstr>
      <vt:lpstr>LOCATION_07602416</vt:lpstr>
      <vt:lpstr>LOCATION_07602419</vt:lpstr>
      <vt:lpstr>LOCATION_07602422</vt:lpstr>
      <vt:lpstr>LOCATION_07605402</vt:lpstr>
      <vt:lpstr>LOCATION_07605404</vt:lpstr>
      <vt:lpstr>LOCATION_07605407</vt:lpstr>
      <vt:lpstr>LOCATION_07605410</vt:lpstr>
      <vt:lpstr>LOCATION_07605413</vt:lpstr>
      <vt:lpstr>LOCATION_07605416</vt:lpstr>
      <vt:lpstr>LOCATION_07605419</vt:lpstr>
      <vt:lpstr>LOCATION_07605422</vt:lpstr>
      <vt:lpstr>LOCATION_07605425</vt:lpstr>
      <vt:lpstr>LOCATION_07605428</vt:lpstr>
      <vt:lpstr>LOCATION_07605431</vt:lpstr>
      <vt:lpstr>LOCATION_07607402</vt:lpstr>
      <vt:lpstr>LOCATION_07607403</vt:lpstr>
      <vt:lpstr>LOCATION_07607404</vt:lpstr>
      <vt:lpstr>LOCATION_07607407</vt:lpstr>
      <vt:lpstr>LOCATION_07607410</vt:lpstr>
      <vt:lpstr>LOCATION_07607413</vt:lpstr>
      <vt:lpstr>LOCATION_07607416</vt:lpstr>
      <vt:lpstr>LOCATION_07607422</vt:lpstr>
      <vt:lpstr>LOCATION_07612101</vt:lpstr>
      <vt:lpstr>LOCATION_07612402</vt:lpstr>
      <vt:lpstr>LOCATION_07612404</vt:lpstr>
      <vt:lpstr>LOCATION_07612407</vt:lpstr>
      <vt:lpstr>LOCATION_07612409</vt:lpstr>
      <vt:lpstr>LOCATION_07612410</vt:lpstr>
      <vt:lpstr>LOCATION_07612413</vt:lpstr>
      <vt:lpstr>LOCATION_07612416</vt:lpstr>
      <vt:lpstr>LOCATION_07612419</vt:lpstr>
      <vt:lpstr>LOCATION_07612420</vt:lpstr>
      <vt:lpstr>LOCATION_07612422</vt:lpstr>
      <vt:lpstr>LOCATION_07612425</vt:lpstr>
      <vt:lpstr>LOCATION_07612427</vt:lpstr>
      <vt:lpstr>LOCATION_07612429</vt:lpstr>
      <vt:lpstr>LOCATION_07617401</vt:lpstr>
      <vt:lpstr>LOCATION_07617404</vt:lpstr>
      <vt:lpstr>LOCATION_07617407</vt:lpstr>
      <vt:lpstr>LOCATION_07617410</vt:lpstr>
      <vt:lpstr>LOCATION_07617413</vt:lpstr>
      <vt:lpstr>LOCATION_07617416</vt:lpstr>
      <vt:lpstr>LOCATION_07617419</vt:lpstr>
      <vt:lpstr>LOCATION_07617422</vt:lpstr>
      <vt:lpstr>LOCATION_07628402</vt:lpstr>
      <vt:lpstr>LOCATION_07628404</vt:lpstr>
      <vt:lpstr>LOCATION_07628406</vt:lpstr>
      <vt:lpstr>LOCATION_07628407</vt:lpstr>
      <vt:lpstr>LOCATION_07628408</vt:lpstr>
      <vt:lpstr>LOCATION_07628413</vt:lpstr>
      <vt:lpstr>LOCATION_07628416</vt:lpstr>
      <vt:lpstr>LOCATION_07628419</vt:lpstr>
      <vt:lpstr>LOCATION_07628422</vt:lpstr>
      <vt:lpstr>LOCATION_07628423</vt:lpstr>
      <vt:lpstr>LOCATION_07628424</vt:lpstr>
      <vt:lpstr>LOCATION_07628425</vt:lpstr>
      <vt:lpstr>LOCATION_07628430</vt:lpstr>
      <vt:lpstr>LOCATION_07628435</vt:lpstr>
      <vt:lpstr>LOCATION_07628440</vt:lpstr>
      <vt:lpstr>LOCATION_07630402</vt:lpstr>
      <vt:lpstr>LOCATION_07630404</vt:lpstr>
      <vt:lpstr>LOCATION_07630407</vt:lpstr>
      <vt:lpstr>LOCATION_07630410</vt:lpstr>
      <vt:lpstr>LOCATION_07630413</vt:lpstr>
      <vt:lpstr>LOCATION_07630416</vt:lpstr>
      <vt:lpstr>LOCATION_07630419</vt:lpstr>
      <vt:lpstr>LOCATION_07630422</vt:lpstr>
      <vt:lpstr>LOCATION_07630425</vt:lpstr>
      <vt:lpstr>LOCATION_07630428</vt:lpstr>
      <vt:lpstr>LOCATION_07630443</vt:lpstr>
      <vt:lpstr>LOCATION_07632402</vt:lpstr>
      <vt:lpstr>LOCATION_07632404</vt:lpstr>
      <vt:lpstr>LOCATION_07632406</vt:lpstr>
      <vt:lpstr>LOCATION_07632407</vt:lpstr>
      <vt:lpstr>LOCATION_07632408</vt:lpstr>
      <vt:lpstr>LOCATION_07632410</vt:lpstr>
      <vt:lpstr>LOCATION_07632412</vt:lpstr>
      <vt:lpstr>LOCATION_07632414</vt:lpstr>
      <vt:lpstr>LOCATION_07632416</vt:lpstr>
      <vt:lpstr>LOCATION_07632419</vt:lpstr>
      <vt:lpstr>LOCATION_07632422</vt:lpstr>
      <vt:lpstr>LOCATION_07633402</vt:lpstr>
      <vt:lpstr>LOCATION_07633404</vt:lpstr>
      <vt:lpstr>LOCATION_07633406</vt:lpstr>
      <vt:lpstr>LOCATION_07633407</vt:lpstr>
      <vt:lpstr>LOCATION_07633410</vt:lpstr>
      <vt:lpstr>LOCATION_07633413</vt:lpstr>
      <vt:lpstr>LOCATION_07633416</vt:lpstr>
      <vt:lpstr>LOCATION_07633419</vt:lpstr>
      <vt:lpstr>LOCATION_07633422</vt:lpstr>
      <vt:lpstr>LOCATION_07633425</vt:lpstr>
      <vt:lpstr>LOCATION_07633426</vt:lpstr>
      <vt:lpstr>LOCATION_07633428</vt:lpstr>
      <vt:lpstr>LOCATION_07636402</vt:lpstr>
      <vt:lpstr>LOCATION_07636404</vt:lpstr>
      <vt:lpstr>LOCATION_07636407</vt:lpstr>
      <vt:lpstr>LOCATION_07636409</vt:lpstr>
      <vt:lpstr>LOCATION_07636410</vt:lpstr>
      <vt:lpstr>LOCATION_07636413</vt:lpstr>
      <vt:lpstr>LOCATION_07636414</vt:lpstr>
      <vt:lpstr>LOCATION_07636416</vt:lpstr>
      <vt:lpstr>LOCATION_07636417</vt:lpstr>
      <vt:lpstr>LOCATION_07636419</vt:lpstr>
      <vt:lpstr>LOCATION_07636422</vt:lpstr>
      <vt:lpstr>LOCATION_07644402</vt:lpstr>
      <vt:lpstr>LOCATION_07644404</vt:lpstr>
      <vt:lpstr>LOCATION_07644407</vt:lpstr>
      <vt:lpstr>LOCATION_07644409</vt:lpstr>
      <vt:lpstr>LOCATION_07644410</vt:lpstr>
      <vt:lpstr>LOCATION_07644412</vt:lpstr>
      <vt:lpstr>LOCATION_07644413</vt:lpstr>
      <vt:lpstr>LOCATION_07644420</vt:lpstr>
      <vt:lpstr>LOCATION_07648402</vt:lpstr>
      <vt:lpstr>LOCATION_07648407</vt:lpstr>
      <vt:lpstr>LOCATION_07648410</vt:lpstr>
      <vt:lpstr>LOCATION_07648413</vt:lpstr>
      <vt:lpstr>LOCATION_07648415</vt:lpstr>
      <vt:lpstr>LOCATION_07648416</vt:lpstr>
      <vt:lpstr>LOCATION_07648422</vt:lpstr>
      <vt:lpstr>LOCATION_07648424</vt:lpstr>
      <vt:lpstr>LOCATION_07648425</vt:lpstr>
      <vt:lpstr>LOCATION_07648428</vt:lpstr>
      <vt:lpstr>LOCATION_07648431</vt:lpstr>
      <vt:lpstr>LOCATION_07648432</vt:lpstr>
      <vt:lpstr>LOCATION_07648434</vt:lpstr>
      <vt:lpstr>LOCATION_07648437</vt:lpstr>
      <vt:lpstr>LOCATION_07648440</vt:lpstr>
      <vt:lpstr>LOCATION_07652402</vt:lpstr>
      <vt:lpstr>LOCATION_07652404</vt:lpstr>
      <vt:lpstr>LOCATION_07652407</vt:lpstr>
      <vt:lpstr>LOCATION_07652410</vt:lpstr>
      <vt:lpstr>LOCATION_07652415</vt:lpstr>
      <vt:lpstr>LOCATION_07652420</vt:lpstr>
      <vt:lpstr>LOCATION_07652426</vt:lpstr>
      <vt:lpstr>LOCATION_07654402</vt:lpstr>
      <vt:lpstr>LOCATION_07654404</vt:lpstr>
      <vt:lpstr>LOCATION_07654407</vt:lpstr>
      <vt:lpstr>LOCATION_07654410</vt:lpstr>
      <vt:lpstr>LOCATION_07654413</vt:lpstr>
      <vt:lpstr>LOCATION_07654416</vt:lpstr>
      <vt:lpstr>LOCATION_07656401</vt:lpstr>
      <vt:lpstr>LOCATION_07656402</vt:lpstr>
      <vt:lpstr>LOCATION_07656404</vt:lpstr>
      <vt:lpstr>LOCATION_07656407</vt:lpstr>
      <vt:lpstr>LOCATION_07656410</vt:lpstr>
      <vt:lpstr>LOCATION_07656413</vt:lpstr>
      <vt:lpstr>LOCATION_07656416</vt:lpstr>
      <vt:lpstr>LOCATION_07656419</vt:lpstr>
      <vt:lpstr>LOCATION_07656422</vt:lpstr>
      <vt:lpstr>LOCATION_07656424</vt:lpstr>
      <vt:lpstr>LOCATION_07656426</vt:lpstr>
      <vt:lpstr>LOCATION_07658101</vt:lpstr>
      <vt:lpstr>LOCATION_07658402</vt:lpstr>
      <vt:lpstr>LOCATION_07658404</vt:lpstr>
      <vt:lpstr>LOCATION_07658406</vt:lpstr>
      <vt:lpstr>LOCATION_07658408</vt:lpstr>
      <vt:lpstr>LOCATION_07658410</vt:lpstr>
      <vt:lpstr>LOCATION_07658413</vt:lpstr>
      <vt:lpstr>LOCATION_07658416</vt:lpstr>
      <vt:lpstr>LOCATION_07658419</vt:lpstr>
      <vt:lpstr>LOCATION_07658422</vt:lpstr>
      <vt:lpstr>LOCATION_07658425</vt:lpstr>
      <vt:lpstr>LOCATION_07658428</vt:lpstr>
      <vt:lpstr>LOCATION_07701000</vt:lpstr>
      <vt:lpstr>LOCATION_07705000</vt:lpstr>
      <vt:lpstr>LOCATION_07707000</vt:lpstr>
      <vt:lpstr>LOCATION_07710000</vt:lpstr>
      <vt:lpstr>LOCATION_07712000</vt:lpstr>
      <vt:lpstr>LOCATION_07713000</vt:lpstr>
      <vt:lpstr>LOCATION_07714000</vt:lpstr>
      <vt:lpstr>LOCATION_07715000</vt:lpstr>
      <vt:lpstr>LOCATION_07716000</vt:lpstr>
      <vt:lpstr>LOCATION_07718000</vt:lpstr>
      <vt:lpstr>LOCATION_07721000</vt:lpstr>
      <vt:lpstr>LOCATION_07724000</vt:lpstr>
      <vt:lpstr>LOCATION_07725000</vt:lpstr>
      <vt:lpstr>LOCATION_07726000</vt:lpstr>
      <vt:lpstr>LOCATION_07727000</vt:lpstr>
      <vt:lpstr>LOCATION_07731000</vt:lpstr>
      <vt:lpstr>LOCATION_07735000</vt:lpstr>
      <vt:lpstr>LOCATION_NO_OKTMO</vt:lpstr>
      <vt:lpstr>LOGIN</vt:lpstr>
      <vt:lpstr>MANDATORY_FIELDS</vt:lpstr>
      <vt:lpstr>MAX_ABONENT_VALUE</vt:lpstr>
      <vt:lpstr>MILITARY</vt:lpstr>
      <vt:lpstr>MIN_ABONENT_VALUE</vt:lpstr>
      <vt:lpstr>MO_END_DATE</vt:lpstr>
      <vt:lpstr>MO_LIST_10</vt:lpstr>
      <vt:lpstr>MO_LIST_11</vt:lpstr>
      <vt:lpstr>MO_LIST_12</vt:lpstr>
      <vt:lpstr>MO_LIST_13</vt:lpstr>
      <vt:lpstr>MO_LIST_14</vt:lpstr>
      <vt:lpstr>MO_LIST_15</vt:lpstr>
      <vt:lpstr>MO_LIST_16</vt:lpstr>
      <vt:lpstr>MO_LIST_17</vt:lpstr>
      <vt:lpstr>MO_LIST_18</vt:lpstr>
      <vt:lpstr>MO_LIST_19</vt:lpstr>
      <vt:lpstr>MO_LIST_2</vt:lpstr>
      <vt:lpstr>MO_LIST_20</vt:lpstr>
      <vt:lpstr>MO_LIST_21</vt:lpstr>
      <vt:lpstr>MO_LIST_22</vt:lpstr>
      <vt:lpstr>MO_LIST_23</vt:lpstr>
      <vt:lpstr>MO_LIST_24</vt:lpstr>
      <vt:lpstr>MO_LIST_25</vt:lpstr>
      <vt:lpstr>MO_LIST_26</vt:lpstr>
      <vt:lpstr>MO_LIST_27</vt:lpstr>
      <vt:lpstr>MO_LIST_28</vt:lpstr>
      <vt:lpstr>MO_LIST_29</vt:lpstr>
      <vt:lpstr>MO_LIST_3</vt:lpstr>
      <vt:lpstr>MO_LIST_30</vt:lpstr>
      <vt:lpstr>MO_LIST_31</vt:lpstr>
      <vt:lpstr>MO_LIST_32</vt:lpstr>
      <vt:lpstr>MO_LIST_33</vt:lpstr>
      <vt:lpstr>MO_LIST_34</vt:lpstr>
      <vt:lpstr>MO_LIST_4</vt:lpstr>
      <vt:lpstr>MO_LIST_5</vt:lpstr>
      <vt:lpstr>MO_LIST_6</vt:lpstr>
      <vt:lpstr>MO_LIST_7</vt:lpstr>
      <vt:lpstr>MO_LIST_8</vt:lpstr>
      <vt:lpstr>MO_LIST_9</vt:lpstr>
      <vt:lpstr>MO_NO_OKTMO_LIST</vt:lpstr>
      <vt:lpstr>MO_PURE_LIST</vt:lpstr>
      <vt:lpstr>MO_START_DATE</vt:lpstr>
      <vt:lpstr>MONTH</vt:lpstr>
      <vt:lpstr>MONTH_LIST</vt:lpstr>
      <vt:lpstr>MR_LIST</vt:lpstr>
      <vt:lpstr>MR_PURE_LIST</vt:lpstr>
      <vt:lpstr>NDS</vt:lpstr>
      <vt:lpstr>NONPRIVATE_OWNERSHIP_TYPE</vt:lpstr>
      <vt:lpstr>NUM_LIST_MO_COLUMN_MARKER</vt:lpstr>
      <vt:lpstr>OBFUSCATED_PASSWORD</vt:lpstr>
      <vt:lpstr>OGRN</vt:lpstr>
      <vt:lpstr>OKOPF_LIST</vt:lpstr>
      <vt:lpstr>OKPO</vt:lpstr>
      <vt:lpstr>OKTMO_VS_TYPE_LIST</vt:lpstr>
      <vt:lpstr>OPF</vt:lpstr>
      <vt:lpstr>OPTIONS_LIST_RANGE</vt:lpstr>
      <vt:lpstr>ORG</vt:lpstr>
      <vt:lpstr>ORG_DATA_AREA</vt:lpstr>
      <vt:lpstr>ORG_END_DATE</vt:lpstr>
      <vt:lpstr>ORG_START_DATE</vt:lpstr>
      <vt:lpstr>OWNERSHIP_TYPE</vt:lpstr>
      <vt:lpstr>OWNERSHIP_TYPE_VALUE</vt:lpstr>
      <vt:lpstr>PASSWORD</vt:lpstr>
      <vt:lpstr>PERIOD</vt:lpstr>
      <vt:lpstr>PLAN1X_AUTHORISATION_RANGE</vt:lpstr>
      <vt:lpstr>PLAN1X_LIST_CNCSN_RANGE_HEADERS</vt:lpstr>
      <vt:lpstr>PLAN1X_LIST_MO_RANGE</vt:lpstr>
      <vt:lpstr>PLAN1X_LIST_ORG_RANGE</vt:lpstr>
      <vt:lpstr>PLAN1X_LIST_SRC_RANGE</vt:lpstr>
      <vt:lpstr>PLAN1X_LIST_SRC_RANGE_HEADERS</vt:lpstr>
      <vt:lpstr>PLAN1X_LIST_TMX_RANGE</vt:lpstr>
      <vt:lpstr>PROTECT_MARKER</vt:lpstr>
      <vt:lpstr>PROXY_ADDRESS</vt:lpstr>
      <vt:lpstr>PROXY_PORT</vt:lpstr>
      <vt:lpstr>REGION</vt:lpstr>
      <vt:lpstr>REGION_NAME</vt:lpstr>
      <vt:lpstr>RESOURCE_IDENTIFIER</vt:lpstr>
      <vt:lpstr>RETAIN_PASSWORD</vt:lpstr>
      <vt:lpstr>RS_PURE_LIST</vt:lpstr>
      <vt:lpstr>RST_ORG_ID</vt:lpstr>
      <vt:lpstr>SAX_PARSER_FEATURE</vt:lpstr>
      <vt:lpstr>SCC</vt:lpstr>
      <vt:lpstr>SESSION_ID</vt:lpstr>
      <vt:lpstr>SETTING_NO_ASK_AGAIN</vt:lpstr>
      <vt:lpstr>SETTING_NO_INTEGRITY_VLD</vt:lpstr>
      <vt:lpstr>SETTING_NO_WARNINGS</vt:lpstr>
      <vt:lpstr>SETTING_SAVE_AS_XLSB</vt:lpstr>
      <vt:lpstr>SHOW_VLD_SETTINGS</vt:lpstr>
      <vt:lpstr>SPECIFIC_STATUS</vt:lpstr>
      <vt:lpstr>SPECIFIC_STATUS_URL</vt:lpstr>
      <vt:lpstr>SPHERE_SPECIFIC_STATUS</vt:lpstr>
      <vt:lpstr>SPHERE_SPECIFIC_STATUS_DESCRIPTION</vt:lpstr>
      <vt:lpstr>STATE_SHARE</vt:lpstr>
      <vt:lpstr>STATE_SHARE_EXISTENCE</vt:lpstr>
      <vt:lpstr>STATE_SHARE_VALUE</vt:lpstr>
      <vt:lpstr>SUBSIDIARY</vt:lpstr>
      <vt:lpstr>SUBSIDIARY_LIST</vt:lpstr>
      <vt:lpstr>SUBSIDIARY_LIST_RANGE</vt:lpstr>
      <vt:lpstr>TAX</vt:lpstr>
      <vt:lpstr>TEMPLATE_CLAIM</vt:lpstr>
      <vt:lpstr>TEMPLATE_PERIOD_COUNT</vt:lpstr>
      <vt:lpstr>TEMPLATE_SPHERE</vt:lpstr>
      <vt:lpstr>TEMPLATE_SPHERE_CODE</vt:lpstr>
      <vt:lpstr>TEMPLATE_SPHERE_OKK_SOURCE</vt:lpstr>
      <vt:lpstr>TITLE_CONTACTS</vt:lpstr>
      <vt:lpstr>TITLE_FIND_OGRN_ASSIST</vt:lpstr>
      <vt:lpstr>TITLE_FIND_OKPO_ASSIST</vt:lpstr>
      <vt:lpstr>TITLE_FIND_OPF_ASSIST</vt:lpstr>
      <vt:lpstr>UD_PURE_LIST</vt:lpstr>
      <vt:lpstr>UNREG</vt:lpstr>
      <vt:lpstr>UPDATE_INDICATORS_MARKER</vt:lpstr>
      <vt:lpstr>UpdStatus</vt:lpstr>
      <vt:lpstr>US_PURE_LIST</vt:lpstr>
      <vt:lpstr>USE_DNS_SERVICE</vt:lpstr>
      <vt:lpstr>USE_PROXY_SETTING</vt:lpstr>
      <vt:lpstr>VALUABLE_STATE_SHARE</vt:lpstr>
      <vt:lpstr>VDET</vt:lpstr>
      <vt:lpstr>VDET_END_DATE</vt:lpstr>
      <vt:lpstr>VDET_ID</vt:lpstr>
      <vt:lpstr>VDET_START_DATE</vt:lpstr>
      <vt:lpstr>version</vt:lpstr>
      <vt:lpstr>VOTV_BAL_PR_ADD_HL_MARKER</vt:lpstr>
      <vt:lpstr>VOTV_BAL_PR_ADD_RANGE</vt:lpstr>
      <vt:lpstr>VOTV_BAL_PR_CALC_AREA</vt:lpstr>
      <vt:lpstr>VOTV_BAL_PR_DELETE_HL_COLUMN_MARKER</vt:lpstr>
      <vt:lpstr>VOTV_BAL_PR_EMPTY_RANGE</vt:lpstr>
      <vt:lpstr>VOTV_BAL_PR_END_COLUMN_MARKER</vt:lpstr>
      <vt:lpstr>VOTV_BAL_PR_NUM_COLUMN_MARKER</vt:lpstr>
      <vt:lpstr>VOTV_BAL_PR_RANGE</vt:lpstr>
      <vt:lpstr>VOTV_BAL_TR_ADD_HL_MARKER</vt:lpstr>
      <vt:lpstr>VOTV_BAL_TR_ADD_RANGE</vt:lpstr>
      <vt:lpstr>VOTV_BAL_TR_CALC_AREA</vt:lpstr>
      <vt:lpstr>VOTV_BAL_TR_DELETE_HL_COLUMN_MARKER</vt:lpstr>
      <vt:lpstr>VOTV_BAL_TR_EMPTY_RANGE</vt:lpstr>
      <vt:lpstr>VOTV_BAL_TR_END_COLUMN_MARKER</vt:lpstr>
      <vt:lpstr>VOTV_BAL_TR_NUM_COLUMN_MARKER</vt:lpstr>
      <vt:lpstr>VOTV_BAL_TR_RANGE</vt:lpstr>
      <vt:lpstr>VOTV_CALC_ADD_HL_MARKER</vt:lpstr>
      <vt:lpstr>VOTV_CALC_ADD_RANGE</vt:lpstr>
      <vt:lpstr>VOTV_CALC_AREA</vt:lpstr>
      <vt:lpstr>VOTV_CALC_BALANCE_ROW_MARKER</vt:lpstr>
      <vt:lpstr>VOTV_CALC_COST_ROW_MARKER</vt:lpstr>
      <vt:lpstr>VOTV_CALC_D_AREA</vt:lpstr>
      <vt:lpstr>VOTV_CALC_DELETE_HL_ROW_MARKER</vt:lpstr>
      <vt:lpstr>VOTV_CALC_EMPTY_BASE_RANGE</vt:lpstr>
      <vt:lpstr>VOTV_CALC_EXTENDED_AREA</vt:lpstr>
      <vt:lpstr>VOTV_CALC_EXTENDED_CLN_AREA</vt:lpstr>
      <vt:lpstr>VOTV_CALC_EXTENDED_PR_AREA</vt:lpstr>
      <vt:lpstr>VOTV_CALC_EXTENDED_SL_AREA</vt:lpstr>
      <vt:lpstr>VOTV_CALC_EXTENDED_TR_AREA</vt:lpstr>
      <vt:lpstr>VOTV_CALC_ITEM_NAMES</vt:lpstr>
      <vt:lpstr>VOTV_CALC_NUM_ROW_MARKER</vt:lpstr>
      <vt:lpstr>VOTV_CALC_PERIOD_MARKERS</vt:lpstr>
      <vt:lpstr>VOTV_CALC_RESULT_ROW_MARKER</vt:lpstr>
      <vt:lpstr>VOTV_CALC_SINGLE_BASE_RANGE</vt:lpstr>
      <vt:lpstr>VOTV_CALC_TF_APPLY_OPTION</vt:lpstr>
      <vt:lpstr>VOTV_FACILITY_1_INDEX_GROUP</vt:lpstr>
      <vt:lpstr>VOTV_FACILITY_2_INDEX_GROUP</vt:lpstr>
      <vt:lpstr>VOTV_FACILITY_3_INDEX_GROUP</vt:lpstr>
      <vt:lpstr>VOTV_FACILITY_INDEX_GROUP</vt:lpstr>
      <vt:lpstr>VOTV_MIN_COST_VALUE</vt:lpstr>
      <vt:lpstr>VOTV_REAGENT_ADD_HL_MARKER</vt:lpstr>
      <vt:lpstr>VOTV_REAGENT_ADD_RANGE</vt:lpstr>
      <vt:lpstr>VOTV_REAGENT_ADJUSTABLE_AREA</vt:lpstr>
      <vt:lpstr>VOTV_REAGENT_AREA</vt:lpstr>
      <vt:lpstr>VOTV_REAGENT_DELETE_HL_ROW_MARKER</vt:lpstr>
      <vt:lpstr>VOTV_REAGENT_EMPTY_BASE_RANGE</vt:lpstr>
      <vt:lpstr>VOTV_REAGENT_EMPTY_TEMPLATE_RANGE</vt:lpstr>
      <vt:lpstr>VOTV_REAGENT_ITEM_NAMES</vt:lpstr>
      <vt:lpstr>VOTV_REAGENT_NO_ONE_RANGE</vt:lpstr>
      <vt:lpstr>VOTV_REAGENT_NO_OTH_RANGE</vt:lpstr>
      <vt:lpstr>VOTV_REAGENT_NUM_ROW_MARKER</vt:lpstr>
      <vt:lpstr>VOTV_REAGENT_ONE_RANGE</vt:lpstr>
      <vt:lpstr>VOTV_REAGENT_OTH_RANGE</vt:lpstr>
      <vt:lpstr>VOTV_REAGENT_PERIOD_MARKERS</vt:lpstr>
      <vt:lpstr>VOTV_REAGENT_SINGLE_BASE_RANGE</vt:lpstr>
      <vt:lpstr>VOTV_REAGENT_TEMPLATE_RANGE</vt:lpstr>
      <vt:lpstr>VOTV_TRANSMISSION_TARIFF_UNIT</vt:lpstr>
      <vt:lpstr>VOTV_VD_COMPONENTS</vt:lpstr>
      <vt:lpstr>VOTV_VTOV</vt:lpstr>
      <vt:lpstr>XML_AUTHORISATION_TAG_NAMES</vt:lpstr>
      <vt:lpstr>XML_CNCSN_IP_LIST_TAG_NAMES</vt:lpstr>
      <vt:lpstr>XML_DICTIONARIES_TAG_NAMES</vt:lpstr>
      <vt:lpstr>XML_DPR_LIST_TAG_NAMES</vt:lpstr>
      <vt:lpstr>XML_FILE_STORE_DATA_TAG_NAMES</vt:lpstr>
      <vt:lpstr>XML_LOCATION_LIST_TAG_NAMES</vt:lpstr>
      <vt:lpstr>XML_MR_MO_OKTMO_LIST_TAG_NAMES</vt:lpstr>
      <vt:lpstr>XML_ORG_LIST_TAG_NAMES</vt:lpstr>
      <vt:lpstr>XML_PARSE_STATUS_TAG_NAMES</vt:lpstr>
      <vt:lpstr>XML_PLAN1X_COLDVSNA_LIST_CNCSN_TAG_NAMES</vt:lpstr>
      <vt:lpstr>XML_PLAN1X_COLDVSNA_LIST_MO_TAG_NAMES</vt:lpstr>
      <vt:lpstr>XML_PLAN1X_COLDVSNA_LIST_ORG_TAG_NAMES</vt:lpstr>
      <vt:lpstr>XML_PLAN1X_COLDVSNA_LIST_SRC_TAG_NAMES</vt:lpstr>
      <vt:lpstr>XML_PLAN1X_COLDVSNA_LIST_TMX_TAG_NAMES</vt:lpstr>
      <vt:lpstr>XML_PLAN1X_HEAT_LIST_CNCSN_TAG_NAMES</vt:lpstr>
      <vt:lpstr>XML_PLAN1X_HEAT_LIST_MO_TAG_NAMES</vt:lpstr>
      <vt:lpstr>XML_PLAN1X_HEAT_LIST_ORG_TAG_NAMES</vt:lpstr>
      <vt:lpstr>XML_PLAN1X_HEAT_LIST_SRC_TAG_NAMES</vt:lpstr>
      <vt:lpstr>XML_PLAN1X_HEAT_LIST_TMX_TAG_NAMES</vt:lpstr>
      <vt:lpstr>XML_PLAN1X_VOTV_LIST_CNCSN_TAG_NAMES</vt:lpstr>
      <vt:lpstr>XML_PLAN1X_VOTV_LIST_MO_TAG_NAMES</vt:lpstr>
      <vt:lpstr>XML_PLAN1X_VOTV_LIST_ORG_TAG_NAMES</vt:lpstr>
      <vt:lpstr>XML_PLAN1X_VOTV_LIST_SRC_TAG_NAMES</vt:lpstr>
      <vt:lpstr>XML_PLAN1X_VOTV_LIST_TMX_TAG_NAMES</vt:lpstr>
      <vt:lpstr>XML_SUBSIDIARY_LIST_TAG_NAMES</vt:lpstr>
      <vt:lpstr>YEAR</vt:lpstr>
      <vt:lpstr>YEAR_LIST</vt:lpstr>
      <vt:lpstr>YES_NO</vt:lpstr>
    </vt:vector>
  </TitlesOfParts>
  <Company>ФАС России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Баланс, калькуляция и тарифы организаций ТС (факт за 2019 год)</dc:title>
  <dc:subject>Баланс, калькуляция и тарифы организаций ТС (факт за 2019 год)</dc:subject>
  <dc:creator>--</dc:creator>
  <cp:lastModifiedBy>Мы</cp:lastModifiedBy>
  <cp:lastPrinted>2007-12-27T07:33:46Z</cp:lastPrinted>
  <dcterms:created xsi:type="dcterms:W3CDTF">2004-05-21T07:18:45Z</dcterms:created>
  <dcterms:modified xsi:type="dcterms:W3CDTF">2020-08-04T13:33:15Z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lpwstr>BALANCE.CALC.TARIFF.WARM.2019.FACT</vt:lpwstr>
  </property>
  <property fmtid="{D5CDD505-2E9C-101B-9397-08002B2CF9AE}" pid="3" name="UserComments">
    <vt:lpwstr/>
  </property>
  <property fmtid="{D5CDD505-2E9C-101B-9397-08002B2CF9AE}" pid="4" name="XsltDocFilePath">
    <vt:lpwstr>C:\Program Files\Compulink\CEM\taremo_ias_REPOSITORY\REFERENCEDDATA</vt:lpwstr>
  </property>
  <property fmtid="{D5CDD505-2E9C-101B-9397-08002B2CF9AE}" pid="5" name="XslViewFilePath">
    <vt:lpwstr>C:\Program Files\Compulink\CEM\taremo_ias_REPOSITORY\REFERENCEDDATA\show.xsl</vt:lpwstr>
  </property>
  <property fmtid="{D5CDD505-2E9C-101B-9397-08002B2CF9AE}" pid="6" name="RootDocFilePath">
    <vt:lpwstr>Undefined</vt:lpwstr>
  </property>
  <property fmtid="{D5CDD505-2E9C-101B-9397-08002B2CF9AE}" pid="7" name="keywords">
    <vt:lpwstr/>
  </property>
  <property fmtid="{D5CDD505-2E9C-101B-9397-08002B2CF9AE}" pid="8" name="Status">
    <vt:lpwstr>1</vt:lpwstr>
  </property>
  <property fmtid="{D5CDD505-2E9C-101B-9397-08002B2CF9AE}" pid="9" name="CurrentVersion">
    <vt:lpwstr>1.0</vt:lpwstr>
  </property>
  <property fmtid="{D5CDD505-2E9C-101B-9397-08002B2CF9AE}" pid="10" name="HtmlTempFilePath">
    <vt:lpwstr/>
  </property>
  <property fmtid="{D5CDD505-2E9C-101B-9397-08002B2CF9AE}" pid="11" name="XMLTempFilePath">
    <vt:lpwstr/>
  </property>
  <property fmtid="{D5CDD505-2E9C-101B-9397-08002B2CF9AE}" pid="12" name="entityid">
    <vt:lpwstr/>
  </property>
  <property fmtid="{D5CDD505-2E9C-101B-9397-08002B2CF9AE}" pid="13" name="EditTemplate">
    <vt:bool>true</vt:bool>
  </property>
  <property fmtid="{D5CDD505-2E9C-101B-9397-08002B2CF9AE}" pid="14" name="PeriodLength">
    <vt:lpwstr/>
  </property>
  <property fmtid="{D5CDD505-2E9C-101B-9397-08002B2CF9AE}" pid="15" name="Period">
    <vt:lpwstr/>
  </property>
  <property fmtid="{D5CDD505-2E9C-101B-9397-08002B2CF9AE}" pid="16" name="TemplateOperationMode">
    <vt:i4>3</vt:i4>
  </property>
  <property fmtid="{D5CDD505-2E9C-101B-9397-08002B2CF9AE}" pid="17" name="Periodicity">
    <vt:lpwstr>YEAR</vt:lpwstr>
  </property>
  <property fmtid="{D5CDD505-2E9C-101B-9397-08002B2CF9AE}" pid="18" name="TypePlanning">
    <vt:lpwstr>FACT</vt:lpwstr>
  </property>
</Properties>
</file>